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Felipe\Downloads\"/>
    </mc:Choice>
  </mc:AlternateContent>
  <xr:revisionPtr revIDLastSave="0" documentId="13_ncr:1_{07D8B8F2-CEED-4C95-B165-E099CF53E60D}" xr6:coauthVersionLast="47" xr6:coauthVersionMax="47" xr10:uidLastSave="{00000000-0000-0000-0000-000000000000}"/>
  <bookViews>
    <workbookView xWindow="-120" yWindow="-120" windowWidth="20730" windowHeight="11310" xr2:uid="{13A797ED-A365-4BD5-B187-AEA89AF3C341}"/>
  </bookViews>
  <sheets>
    <sheet name="Junio 30" sheetId="1" r:id="rId1"/>
  </sheets>
  <externalReferences>
    <externalReference r:id="rId2"/>
    <externalReference r:id="rId3"/>
    <externalReference r:id="rId4"/>
    <externalReference r:id="rId5"/>
    <externalReference r:id="rId6"/>
  </externalReferences>
  <definedNames>
    <definedName name="_xlnm_Print_Titles">[1]formato!$1:$1</definedName>
    <definedName name="ACEP">[2]TABLAS!$D$32:$D$34</definedName>
    <definedName name="b.b">[3]TABLAS!$F$3:$F$6</definedName>
    <definedName name="CLA">[2]TABLAS!$D$7:$D$13</definedName>
    <definedName name="cv">[4]TABLAS!$F$9:$G$12</definedName>
    <definedName name="dc">[3]TABLAS!$F$15:$F$18</definedName>
    <definedName name="DEFICI">[5]ADMINISTRACION!$CH$2:$CH$4</definedName>
    <definedName name="EST">[2]TABLAS!$D$24:$D$29</definedName>
    <definedName name="N_D">[2]TABLAS!$F$3:$G$6</definedName>
    <definedName name="N_E">[2]TABLAS!$F$9:$G$12</definedName>
    <definedName name="ND">[2]TABLAS!$F$3:$F$6</definedName>
    <definedName name="NE">[2]TABLAS!$F$9:$F$12</definedName>
    <definedName name="Nivel_de_deficiencia">[5]ADMINISTRACION!#REF!</definedName>
    <definedName name="regrgef">[4]TABLAS!$B$3:$B$17</definedName>
    <definedName name="RESP">[2]TABLAS!$B$3:$B$17</definedName>
    <definedName name="RIESGOS">[2]TABLAS!$B$39:$B$151</definedName>
    <definedName name="S_N">[2]TABLAS!$D$3:$D$4</definedName>
    <definedName name="sc">[3]TABLAS!$F$15:$G$18</definedName>
    <definedName name="SegmentaciónDeDatos_Nombre_Indicador">#REF!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2" i="1" l="1"/>
  <c r="C121" i="1"/>
  <c r="C120" i="1"/>
  <c r="C119" i="1"/>
  <c r="C118" i="1"/>
  <c r="C117" i="1"/>
  <c r="C116" i="1"/>
  <c r="C115" i="1"/>
  <c r="C114" i="1"/>
  <c r="C113" i="1"/>
  <c r="BR112" i="1"/>
  <c r="BN112" i="1"/>
  <c r="BJ112" i="1"/>
  <c r="BF112" i="1"/>
  <c r="BB112" i="1"/>
  <c r="AX112" i="1"/>
  <c r="AT112" i="1"/>
  <c r="AP112" i="1"/>
  <c r="AL112" i="1"/>
  <c r="AH112" i="1"/>
  <c r="AD112" i="1"/>
  <c r="Z112" i="1"/>
  <c r="C112" i="1"/>
  <c r="BR111" i="1"/>
  <c r="BN111" i="1"/>
  <c r="BJ111" i="1"/>
  <c r="BF111" i="1"/>
  <c r="BB111" i="1"/>
  <c r="AX111" i="1"/>
  <c r="AT111" i="1"/>
  <c r="AP111" i="1"/>
  <c r="AL111" i="1"/>
  <c r="AH111" i="1"/>
  <c r="AD111" i="1"/>
  <c r="Z111" i="1"/>
  <c r="C111" i="1"/>
  <c r="C110" i="1"/>
  <c r="C109" i="1"/>
  <c r="C108" i="1"/>
  <c r="C123" i="1" s="1"/>
  <c r="BU104" i="1"/>
  <c r="BQ104" i="1"/>
  <c r="BM104" i="1"/>
  <c r="BI104" i="1"/>
  <c r="BE104" i="1"/>
  <c r="BA104" i="1"/>
  <c r="AW104" i="1"/>
  <c r="AS104" i="1"/>
  <c r="BV104" i="1" s="1"/>
  <c r="AO104" i="1"/>
  <c r="AK104" i="1"/>
  <c r="BU103" i="1"/>
  <c r="BQ103" i="1"/>
  <c r="BM103" i="1"/>
  <c r="BI103" i="1"/>
  <c r="BE103" i="1"/>
  <c r="BA103" i="1"/>
  <c r="AW103" i="1"/>
  <c r="AS103" i="1"/>
  <c r="AO103" i="1"/>
  <c r="AK103" i="1"/>
  <c r="BV103" i="1" s="1"/>
  <c r="BU102" i="1"/>
  <c r="BQ102" i="1"/>
  <c r="BM102" i="1"/>
  <c r="BI102" i="1"/>
  <c r="BE102" i="1"/>
  <c r="BA102" i="1"/>
  <c r="AW102" i="1"/>
  <c r="AS102" i="1"/>
  <c r="AO102" i="1"/>
  <c r="AK102" i="1"/>
  <c r="AG102" i="1"/>
  <c r="AC102" i="1"/>
  <c r="BV102" i="1" s="1"/>
  <c r="BU101" i="1"/>
  <c r="BQ101" i="1"/>
  <c r="BM101" i="1"/>
  <c r="BI101" i="1"/>
  <c r="BE101" i="1"/>
  <c r="BA101" i="1"/>
  <c r="AW101" i="1"/>
  <c r="AS101" i="1"/>
  <c r="AO101" i="1"/>
  <c r="AK101" i="1"/>
  <c r="AG101" i="1"/>
  <c r="AC101" i="1"/>
  <c r="BV101" i="1" s="1"/>
  <c r="AW98" i="1"/>
  <c r="AS98" i="1"/>
  <c r="AO98" i="1"/>
  <c r="AK98" i="1"/>
  <c r="AG98" i="1"/>
  <c r="AC98" i="1"/>
  <c r="AW97" i="1"/>
  <c r="AS97" i="1"/>
  <c r="AO97" i="1"/>
  <c r="AK97" i="1"/>
  <c r="AG97" i="1"/>
  <c r="AC97" i="1"/>
  <c r="AW96" i="1"/>
  <c r="AS96" i="1"/>
  <c r="AO96" i="1"/>
  <c r="AK96" i="1"/>
  <c r="AG96" i="1"/>
  <c r="AC96" i="1"/>
  <c r="BU95" i="1"/>
  <c r="AW95" i="1"/>
  <c r="AS95" i="1"/>
  <c r="AO95" i="1"/>
  <c r="AK95" i="1"/>
  <c r="AG95" i="1"/>
  <c r="BV95" i="1" s="1"/>
  <c r="AC95" i="1"/>
  <c r="BU94" i="1"/>
  <c r="AW94" i="1"/>
  <c r="AS94" i="1"/>
  <c r="AO94" i="1"/>
  <c r="AK94" i="1"/>
  <c r="AG94" i="1"/>
  <c r="AC94" i="1"/>
  <c r="BV94" i="1" s="1"/>
  <c r="BU93" i="1"/>
  <c r="AW93" i="1"/>
  <c r="AS93" i="1"/>
  <c r="AO93" i="1"/>
  <c r="AK93" i="1"/>
  <c r="AG93" i="1"/>
  <c r="BV93" i="1" s="1"/>
  <c r="AC93" i="1"/>
  <c r="BU92" i="1"/>
  <c r="AW92" i="1"/>
  <c r="AS92" i="1"/>
  <c r="AO92" i="1"/>
  <c r="AK92" i="1"/>
  <c r="AG92" i="1"/>
  <c r="AC92" i="1"/>
  <c r="BV92" i="1" s="1"/>
  <c r="BU91" i="1"/>
  <c r="AW91" i="1"/>
  <c r="AS91" i="1"/>
  <c r="AO91" i="1"/>
  <c r="AK91" i="1"/>
  <c r="AG91" i="1"/>
  <c r="BV91" i="1" s="1"/>
  <c r="AC91" i="1"/>
  <c r="BU90" i="1"/>
  <c r="AW90" i="1"/>
  <c r="AS90" i="1"/>
  <c r="AO90" i="1"/>
  <c r="AK90" i="1"/>
  <c r="AG90" i="1"/>
  <c r="AC90" i="1"/>
  <c r="BV90" i="1" s="1"/>
  <c r="BU89" i="1"/>
  <c r="AW89" i="1"/>
  <c r="AS89" i="1"/>
  <c r="AO89" i="1"/>
  <c r="AK89" i="1"/>
  <c r="AG89" i="1"/>
  <c r="BV89" i="1" s="1"/>
  <c r="AC89" i="1"/>
  <c r="BU88" i="1"/>
  <c r="AU88" i="1"/>
  <c r="AW88" i="1" s="1"/>
  <c r="AS88" i="1"/>
  <c r="AQ88" i="1"/>
  <c r="AM88" i="1"/>
  <c r="AO88" i="1" s="1"/>
  <c r="AK88" i="1"/>
  <c r="AI88" i="1"/>
  <c r="AE88" i="1"/>
  <c r="AG88" i="1" s="1"/>
  <c r="AC88" i="1"/>
  <c r="BV88" i="1" s="1"/>
  <c r="AA88" i="1"/>
  <c r="BU87" i="1"/>
  <c r="AU87" i="1"/>
  <c r="AW87" i="1" s="1"/>
  <c r="AS87" i="1"/>
  <c r="AQ87" i="1"/>
  <c r="AM87" i="1"/>
  <c r="AO87" i="1" s="1"/>
  <c r="AK87" i="1"/>
  <c r="AI87" i="1"/>
  <c r="AE87" i="1"/>
  <c r="AG87" i="1" s="1"/>
  <c r="AC87" i="1"/>
  <c r="BV87" i="1" s="1"/>
  <c r="AA87" i="1"/>
  <c r="BU86" i="1"/>
  <c r="AU86" i="1"/>
  <c r="AW86" i="1" s="1"/>
  <c r="AS86" i="1"/>
  <c r="AQ86" i="1"/>
  <c r="AM86" i="1"/>
  <c r="AO86" i="1" s="1"/>
  <c r="AK86" i="1"/>
  <c r="AI86" i="1"/>
  <c r="AE86" i="1"/>
  <c r="AG86" i="1" s="1"/>
  <c r="AC86" i="1"/>
  <c r="BV86" i="1" s="1"/>
  <c r="AA86" i="1"/>
  <c r="BU85" i="1"/>
  <c r="AU85" i="1"/>
  <c r="AW85" i="1" s="1"/>
  <c r="AS85" i="1"/>
  <c r="AQ85" i="1"/>
  <c r="AM85" i="1"/>
  <c r="AO85" i="1" s="1"/>
  <c r="AK85" i="1"/>
  <c r="AI85" i="1"/>
  <c r="AE85" i="1"/>
  <c r="AG85" i="1" s="1"/>
  <c r="AC85" i="1"/>
  <c r="BV85" i="1" s="1"/>
  <c r="AA85" i="1"/>
  <c r="BU84" i="1"/>
  <c r="AU84" i="1"/>
  <c r="AW84" i="1" s="1"/>
  <c r="AS84" i="1"/>
  <c r="AQ84" i="1"/>
  <c r="AM84" i="1"/>
  <c r="AO84" i="1" s="1"/>
  <c r="AK84" i="1"/>
  <c r="AI84" i="1"/>
  <c r="AE84" i="1"/>
  <c r="AG84" i="1" s="1"/>
  <c r="AC84" i="1"/>
  <c r="BV84" i="1" s="1"/>
  <c r="AA84" i="1"/>
  <c r="BU83" i="1"/>
  <c r="AW83" i="1"/>
  <c r="AS83" i="1"/>
  <c r="AO83" i="1"/>
  <c r="AK83" i="1"/>
  <c r="AG83" i="1"/>
  <c r="AC83" i="1"/>
  <c r="BV83" i="1" s="1"/>
  <c r="BU82" i="1"/>
  <c r="AW82" i="1"/>
  <c r="AS82" i="1"/>
  <c r="AO82" i="1"/>
  <c r="AK82" i="1"/>
  <c r="AG82" i="1"/>
  <c r="BV82" i="1" s="1"/>
  <c r="AC82" i="1"/>
  <c r="BU81" i="1"/>
  <c r="AW81" i="1"/>
  <c r="AS81" i="1"/>
  <c r="AO81" i="1"/>
  <c r="AK81" i="1"/>
  <c r="AG81" i="1"/>
  <c r="AC81" i="1"/>
  <c r="BV81" i="1" s="1"/>
  <c r="AA81" i="1"/>
  <c r="BU80" i="1"/>
  <c r="AW80" i="1"/>
  <c r="AS80" i="1"/>
  <c r="AO80" i="1"/>
  <c r="BV80" i="1" s="1"/>
  <c r="AK80" i="1"/>
  <c r="AG80" i="1"/>
  <c r="AC80" i="1"/>
  <c r="BU79" i="1"/>
  <c r="AW79" i="1"/>
  <c r="AS79" i="1"/>
  <c r="AO79" i="1"/>
  <c r="AK79" i="1"/>
  <c r="AG79" i="1"/>
  <c r="AC79" i="1"/>
  <c r="BV79" i="1" s="1"/>
  <c r="BU78" i="1"/>
  <c r="AW78" i="1"/>
  <c r="AS78" i="1"/>
  <c r="AO78" i="1"/>
  <c r="BV78" i="1" s="1"/>
  <c r="AK78" i="1"/>
  <c r="AG78" i="1"/>
  <c r="AC78" i="1"/>
  <c r="BU77" i="1"/>
  <c r="AW77" i="1"/>
  <c r="AS77" i="1"/>
  <c r="AO77" i="1"/>
  <c r="AK77" i="1"/>
  <c r="AG77" i="1"/>
  <c r="AC77" i="1"/>
  <c r="BV77" i="1" s="1"/>
  <c r="BU76" i="1"/>
  <c r="AW76" i="1"/>
  <c r="AS76" i="1"/>
  <c r="AO76" i="1"/>
  <c r="BV76" i="1" s="1"/>
  <c r="AK76" i="1"/>
  <c r="AG76" i="1"/>
  <c r="AC76" i="1"/>
  <c r="BU75" i="1"/>
  <c r="AW75" i="1"/>
  <c r="AS75" i="1"/>
  <c r="AO75" i="1"/>
  <c r="AK75" i="1"/>
  <c r="AG75" i="1"/>
  <c r="AC75" i="1"/>
  <c r="BV75" i="1" s="1"/>
  <c r="BU74" i="1"/>
  <c r="AW74" i="1"/>
  <c r="AS74" i="1"/>
  <c r="AO74" i="1"/>
  <c r="BV74" i="1" s="1"/>
  <c r="AK74" i="1"/>
  <c r="AG74" i="1"/>
  <c r="AC74" i="1"/>
  <c r="BU73" i="1"/>
  <c r="AW73" i="1"/>
  <c r="AS73" i="1"/>
  <c r="AO73" i="1"/>
  <c r="AK73" i="1"/>
  <c r="AG73" i="1"/>
  <c r="AC73" i="1"/>
  <c r="BV73" i="1" s="1"/>
  <c r="BU72" i="1"/>
  <c r="AW72" i="1"/>
  <c r="AS72" i="1"/>
  <c r="AO72" i="1"/>
  <c r="BV72" i="1" s="1"/>
  <c r="AK72" i="1"/>
  <c r="AG72" i="1"/>
  <c r="AC72" i="1"/>
  <c r="BU71" i="1"/>
  <c r="AW71" i="1"/>
  <c r="AS71" i="1"/>
  <c r="AO71" i="1"/>
  <c r="AK71" i="1"/>
  <c r="AG71" i="1"/>
  <c r="AC71" i="1"/>
  <c r="BV71" i="1" s="1"/>
  <c r="BU70" i="1"/>
  <c r="AW70" i="1"/>
  <c r="AS70" i="1"/>
  <c r="AO70" i="1"/>
  <c r="BV70" i="1" s="1"/>
  <c r="AK70" i="1"/>
  <c r="AG70" i="1"/>
  <c r="AC70" i="1"/>
  <c r="BU69" i="1"/>
  <c r="AW69" i="1"/>
  <c r="AS69" i="1"/>
  <c r="AO69" i="1"/>
  <c r="AK69" i="1"/>
  <c r="AG69" i="1"/>
  <c r="AC69" i="1"/>
  <c r="BV69" i="1" s="1"/>
  <c r="BU68" i="1"/>
  <c r="AW68" i="1"/>
  <c r="AS68" i="1"/>
  <c r="AO68" i="1"/>
  <c r="BV68" i="1" s="1"/>
  <c r="AK68" i="1"/>
  <c r="AG68" i="1"/>
  <c r="AC68" i="1"/>
  <c r="BU67" i="1"/>
  <c r="AW67" i="1"/>
  <c r="AS67" i="1"/>
  <c r="AO67" i="1"/>
  <c r="AK67" i="1"/>
  <c r="AG67" i="1"/>
  <c r="AC67" i="1"/>
  <c r="BV67" i="1" s="1"/>
  <c r="BU66" i="1"/>
  <c r="AW66" i="1"/>
  <c r="AS66" i="1"/>
  <c r="AO66" i="1"/>
  <c r="BV66" i="1" s="1"/>
  <c r="AK66" i="1"/>
  <c r="AG66" i="1"/>
  <c r="AC66" i="1"/>
  <c r="BU65" i="1"/>
  <c r="AW65" i="1"/>
  <c r="AS65" i="1"/>
  <c r="AO65" i="1"/>
  <c r="AK65" i="1"/>
  <c r="AG65" i="1"/>
  <c r="AC65" i="1"/>
  <c r="BV65" i="1" s="1"/>
  <c r="BU64" i="1"/>
  <c r="AW64" i="1"/>
  <c r="AS64" i="1"/>
  <c r="AO64" i="1"/>
  <c r="BV64" i="1" s="1"/>
  <c r="AK64" i="1"/>
  <c r="AG64" i="1"/>
  <c r="AC64" i="1"/>
  <c r="BU63" i="1"/>
  <c r="AW63" i="1"/>
  <c r="AS63" i="1"/>
  <c r="AO63" i="1"/>
  <c r="AK63" i="1"/>
  <c r="AG63" i="1"/>
  <c r="AC63" i="1"/>
  <c r="BV63" i="1" s="1"/>
  <c r="BU62" i="1"/>
  <c r="AW62" i="1"/>
  <c r="AS62" i="1"/>
  <c r="AO62" i="1"/>
  <c r="BV62" i="1" s="1"/>
  <c r="AK62" i="1"/>
  <c r="AG62" i="1"/>
  <c r="AC62" i="1"/>
  <c r="BU61" i="1"/>
  <c r="AW61" i="1"/>
  <c r="AS61" i="1"/>
  <c r="AO61" i="1"/>
  <c r="AK61" i="1"/>
  <c r="AG61" i="1"/>
  <c r="AC61" i="1"/>
  <c r="BV61" i="1" s="1"/>
  <c r="BU60" i="1"/>
  <c r="AW60" i="1"/>
  <c r="AS60" i="1"/>
  <c r="AO60" i="1"/>
  <c r="BV60" i="1" s="1"/>
  <c r="AK60" i="1"/>
  <c r="AG60" i="1"/>
  <c r="AC60" i="1"/>
  <c r="BU59" i="1"/>
  <c r="AW59" i="1"/>
  <c r="AS59" i="1"/>
  <c r="AO59" i="1"/>
  <c r="AK59" i="1"/>
  <c r="AG59" i="1"/>
  <c r="AC59" i="1"/>
  <c r="BV59" i="1" s="1"/>
  <c r="BU58" i="1"/>
  <c r="AW58" i="1"/>
  <c r="AS58" i="1"/>
  <c r="AO58" i="1"/>
  <c r="BV58" i="1" s="1"/>
  <c r="AK58" i="1"/>
  <c r="AG58" i="1"/>
  <c r="AC58" i="1"/>
  <c r="BU57" i="1"/>
  <c r="AW57" i="1"/>
  <c r="AS57" i="1"/>
  <c r="AO57" i="1"/>
  <c r="AK57" i="1"/>
  <c r="AG57" i="1"/>
  <c r="AC57" i="1"/>
  <c r="BV57" i="1" s="1"/>
  <c r="BU56" i="1"/>
  <c r="AW56" i="1"/>
  <c r="AS56" i="1"/>
  <c r="AO56" i="1"/>
  <c r="BV56" i="1" s="1"/>
  <c r="AK56" i="1"/>
  <c r="AG56" i="1"/>
  <c r="AC56" i="1"/>
  <c r="BU55" i="1"/>
  <c r="AW55" i="1"/>
  <c r="AS55" i="1"/>
  <c r="AO55" i="1"/>
  <c r="AK55" i="1"/>
  <c r="AG55" i="1"/>
  <c r="AC55" i="1"/>
  <c r="BV55" i="1" s="1"/>
  <c r="BU54" i="1"/>
  <c r="AW54" i="1"/>
  <c r="AS54" i="1"/>
  <c r="AO54" i="1"/>
  <c r="BV54" i="1" s="1"/>
  <c r="AK54" i="1"/>
  <c r="AG54" i="1"/>
  <c r="AC54" i="1"/>
  <c r="BU53" i="1"/>
  <c r="AW53" i="1"/>
  <c r="AS53" i="1"/>
  <c r="AO53" i="1"/>
  <c r="AK53" i="1"/>
  <c r="AG53" i="1"/>
  <c r="AC53" i="1"/>
  <c r="BV53" i="1" s="1"/>
  <c r="BU52" i="1"/>
  <c r="AW52" i="1"/>
  <c r="AS52" i="1"/>
  <c r="AO52" i="1"/>
  <c r="BV52" i="1" s="1"/>
  <c r="AK52" i="1"/>
  <c r="AG52" i="1"/>
  <c r="AC52" i="1"/>
  <c r="BU51" i="1"/>
  <c r="AW51" i="1"/>
  <c r="AS51" i="1"/>
  <c r="AO51" i="1"/>
  <c r="AK51" i="1"/>
  <c r="AG51" i="1"/>
  <c r="AC51" i="1"/>
  <c r="BV51" i="1" s="1"/>
  <c r="BU50" i="1"/>
  <c r="AW50" i="1"/>
  <c r="AS50" i="1"/>
  <c r="AO50" i="1"/>
  <c r="BV50" i="1" s="1"/>
  <c r="AK50" i="1"/>
  <c r="AG50" i="1"/>
  <c r="AC50" i="1"/>
  <c r="BU47" i="1"/>
  <c r="AW47" i="1"/>
  <c r="AS47" i="1"/>
  <c r="AO47" i="1"/>
  <c r="AK47" i="1"/>
  <c r="AG47" i="1"/>
  <c r="AC47" i="1"/>
  <c r="BV47" i="1" s="1"/>
  <c r="BU46" i="1"/>
  <c r="AW46" i="1"/>
  <c r="AS46" i="1"/>
  <c r="AO46" i="1"/>
  <c r="BV46" i="1" s="1"/>
  <c r="AK46" i="1"/>
  <c r="AG46" i="1"/>
  <c r="AC46" i="1"/>
  <c r="BU45" i="1"/>
  <c r="AW45" i="1"/>
  <c r="AS45" i="1"/>
  <c r="AO45" i="1"/>
  <c r="AK45" i="1"/>
  <c r="AG45" i="1"/>
  <c r="AC45" i="1"/>
  <c r="BV45" i="1" s="1"/>
  <c r="BU44" i="1"/>
  <c r="AW44" i="1"/>
  <c r="AS44" i="1"/>
  <c r="AO44" i="1"/>
  <c r="BV44" i="1" s="1"/>
  <c r="AK44" i="1"/>
  <c r="AG44" i="1"/>
  <c r="AC44" i="1"/>
  <c r="BU43" i="1"/>
  <c r="AW43" i="1"/>
  <c r="AS43" i="1"/>
  <c r="AO43" i="1"/>
  <c r="AK43" i="1"/>
  <c r="AG43" i="1"/>
  <c r="AC43" i="1"/>
  <c r="BV43" i="1" s="1"/>
  <c r="BU42" i="1"/>
  <c r="AW42" i="1"/>
  <c r="AS42" i="1"/>
  <c r="AO42" i="1"/>
  <c r="BV42" i="1" s="1"/>
  <c r="AK42" i="1"/>
  <c r="AG42" i="1"/>
  <c r="AC42" i="1"/>
  <c r="BU41" i="1"/>
  <c r="AS41" i="1"/>
  <c r="AO41" i="1"/>
  <c r="AK41" i="1"/>
  <c r="AG41" i="1"/>
  <c r="AC41" i="1"/>
  <c r="BV41" i="1" s="1"/>
  <c r="BU40" i="1"/>
  <c r="AW40" i="1"/>
  <c r="AS40" i="1"/>
  <c r="AO40" i="1"/>
  <c r="AK40" i="1"/>
  <c r="AG40" i="1"/>
  <c r="BV40" i="1" s="1"/>
  <c r="AC40" i="1"/>
  <c r="BU39" i="1"/>
  <c r="AW39" i="1"/>
  <c r="AS39" i="1"/>
  <c r="AO39" i="1"/>
  <c r="AK39" i="1"/>
  <c r="AG39" i="1"/>
  <c r="AC39" i="1"/>
  <c r="BV39" i="1" s="1"/>
  <c r="BU38" i="1"/>
  <c r="AW38" i="1"/>
  <c r="AS38" i="1"/>
  <c r="AO38" i="1"/>
  <c r="AK38" i="1"/>
  <c r="AG38" i="1"/>
  <c r="BV38" i="1" s="1"/>
  <c r="AC38" i="1"/>
  <c r="BU37" i="1"/>
  <c r="AW37" i="1"/>
  <c r="AS37" i="1"/>
  <c r="AO37" i="1"/>
  <c r="AK37" i="1"/>
  <c r="AG37" i="1"/>
  <c r="AC37" i="1"/>
  <c r="BV37" i="1" s="1"/>
  <c r="BU36" i="1"/>
  <c r="AW36" i="1"/>
  <c r="AS36" i="1"/>
  <c r="AO36" i="1"/>
  <c r="AK36" i="1"/>
  <c r="AG36" i="1"/>
  <c r="BV36" i="1" s="1"/>
  <c r="AC36" i="1"/>
  <c r="BU35" i="1"/>
  <c r="AW35" i="1"/>
  <c r="AS35" i="1"/>
  <c r="AO35" i="1"/>
  <c r="AK35" i="1"/>
  <c r="AG35" i="1"/>
  <c r="AC35" i="1"/>
  <c r="BV35" i="1" s="1"/>
  <c r="BU34" i="1"/>
  <c r="AW34" i="1"/>
  <c r="AS34" i="1"/>
  <c r="AO34" i="1"/>
  <c r="AK34" i="1"/>
  <c r="AG34" i="1"/>
  <c r="BV34" i="1" s="1"/>
  <c r="AC34" i="1"/>
  <c r="BU33" i="1"/>
  <c r="AW33" i="1"/>
  <c r="AS33" i="1"/>
  <c r="AO33" i="1"/>
  <c r="AK33" i="1"/>
  <c r="AG33" i="1"/>
  <c r="AC33" i="1"/>
  <c r="BV33" i="1" s="1"/>
  <c r="BU32" i="1"/>
  <c r="AW32" i="1"/>
  <c r="AS32" i="1"/>
  <c r="AO32" i="1"/>
  <c r="AK32" i="1"/>
  <c r="AG32" i="1"/>
  <c r="BV32" i="1" s="1"/>
  <c r="AC32" i="1"/>
  <c r="BV31" i="1"/>
  <c r="BW31" i="1" s="1"/>
  <c r="BW30" i="1"/>
  <c r="BV30" i="1"/>
  <c r="BU29" i="1"/>
  <c r="AW29" i="1"/>
  <c r="AS29" i="1"/>
  <c r="AO29" i="1"/>
  <c r="AK29" i="1"/>
  <c r="AG29" i="1"/>
  <c r="AC29" i="1"/>
  <c r="BV29" i="1" s="1"/>
  <c r="BU28" i="1"/>
  <c r="AW28" i="1"/>
  <c r="AS28" i="1"/>
  <c r="AO28" i="1"/>
  <c r="AK28" i="1"/>
  <c r="AG28" i="1"/>
  <c r="BV28" i="1" s="1"/>
  <c r="AC28" i="1"/>
  <c r="BU27" i="1"/>
  <c r="AW27" i="1"/>
  <c r="AS27" i="1"/>
  <c r="AO27" i="1"/>
  <c r="AK27" i="1"/>
  <c r="AG27" i="1"/>
  <c r="AC27" i="1"/>
  <c r="BV27" i="1" s="1"/>
  <c r="AW21" i="1"/>
  <c r="AK21" i="1"/>
  <c r="BV21" i="1" s="1"/>
  <c r="BV20" i="1"/>
  <c r="BW20" i="1" s="1"/>
  <c r="AW20" i="1"/>
  <c r="BV19" i="1"/>
  <c r="BW19" i="1" s="1"/>
  <c r="AW19" i="1"/>
  <c r="BU18" i="1"/>
  <c r="AW18" i="1"/>
  <c r="AS18" i="1"/>
  <c r="AO18" i="1"/>
  <c r="BV18" i="1" s="1"/>
  <c r="AK18" i="1"/>
  <c r="AG18" i="1"/>
  <c r="AC18" i="1"/>
  <c r="BU17" i="1"/>
  <c r="AW17" i="1"/>
  <c r="AS17" i="1"/>
  <c r="AO17" i="1"/>
  <c r="AK17" i="1"/>
  <c r="AG17" i="1"/>
  <c r="AC17" i="1"/>
  <c r="BV17" i="1" s="1"/>
  <c r="BU16" i="1"/>
  <c r="AW16" i="1"/>
  <c r="AS16" i="1"/>
  <c r="AO16" i="1"/>
  <c r="BV16" i="1" s="1"/>
  <c r="AK16" i="1"/>
  <c r="AG16" i="1"/>
  <c r="AC16" i="1"/>
  <c r="BU15" i="1"/>
  <c r="AW15" i="1"/>
  <c r="AS15" i="1"/>
  <c r="AO15" i="1"/>
  <c r="AK15" i="1"/>
  <c r="AG15" i="1"/>
  <c r="AC15" i="1"/>
  <c r="BV15" i="1" s="1"/>
  <c r="BU14" i="1"/>
  <c r="AW14" i="1"/>
  <c r="AS14" i="1"/>
  <c r="AO14" i="1"/>
  <c r="BV14" i="1" s="1"/>
  <c r="AK14" i="1"/>
  <c r="AG14" i="1"/>
  <c r="AC14" i="1"/>
  <c r="BU13" i="1"/>
  <c r="AW13" i="1"/>
  <c r="AS13" i="1"/>
  <c r="AO13" i="1"/>
  <c r="AK13" i="1"/>
  <c r="AG13" i="1"/>
  <c r="AC13" i="1"/>
  <c r="BV13" i="1" s="1"/>
  <c r="BU12" i="1"/>
  <c r="AW12" i="1"/>
  <c r="AS12" i="1"/>
  <c r="AO12" i="1"/>
  <c r="BV12" i="1" s="1"/>
  <c r="AK12" i="1"/>
  <c r="AG12" i="1"/>
  <c r="AC12" i="1"/>
  <c r="BU11" i="1"/>
  <c r="AW11" i="1"/>
  <c r="AS11" i="1"/>
  <c r="AO11" i="1"/>
  <c r="AK11" i="1"/>
  <c r="AG11" i="1"/>
  <c r="AC11" i="1"/>
  <c r="BV11" i="1" s="1"/>
  <c r="BU10" i="1"/>
  <c r="AW10" i="1"/>
  <c r="AS10" i="1"/>
  <c r="AO10" i="1"/>
  <c r="BV10" i="1" s="1"/>
  <c r="AK10" i="1"/>
  <c r="AG10" i="1"/>
  <c r="AC10" i="1"/>
  <c r="BU9" i="1"/>
  <c r="AW9" i="1"/>
  <c r="AS9" i="1"/>
  <c r="AO9" i="1"/>
  <c r="AK9" i="1"/>
  <c r="AG9" i="1"/>
  <c r="AC9" i="1"/>
  <c r="BV9" i="1" s="1"/>
  <c r="BX9" i="1" l="1"/>
  <c r="BW9" i="1"/>
  <c r="BW16" i="1"/>
  <c r="BX16" i="1"/>
  <c r="BW42" i="1"/>
  <c r="BX42" i="1"/>
  <c r="BW10" i="1"/>
  <c r="BX10" i="1"/>
  <c r="BW11" i="1"/>
  <c r="BX11" i="1"/>
  <c r="BW14" i="1"/>
  <c r="BX14" i="1"/>
  <c r="BX15" i="1"/>
  <c r="BW15" i="1"/>
  <c r="BW18" i="1"/>
  <c r="BX18" i="1"/>
  <c r="BX21" i="1"/>
  <c r="BW21" i="1"/>
  <c r="BX29" i="1"/>
  <c r="BW29" i="1"/>
  <c r="BW44" i="1"/>
  <c r="BX44" i="1"/>
  <c r="BX45" i="1"/>
  <c r="BW45" i="1"/>
  <c r="BW50" i="1"/>
  <c r="BX50" i="1"/>
  <c r="BX51" i="1"/>
  <c r="BW51" i="1"/>
  <c r="BW54" i="1"/>
  <c r="BX54" i="1"/>
  <c r="BX55" i="1"/>
  <c r="BW55" i="1"/>
  <c r="BW58" i="1"/>
  <c r="BX58" i="1"/>
  <c r="BX59" i="1"/>
  <c r="BW59" i="1"/>
  <c r="BW62" i="1"/>
  <c r="BX62" i="1"/>
  <c r="BX63" i="1"/>
  <c r="BW63" i="1"/>
  <c r="BW66" i="1"/>
  <c r="BX66" i="1"/>
  <c r="BX67" i="1"/>
  <c r="BW67" i="1"/>
  <c r="BW70" i="1"/>
  <c r="BX70" i="1"/>
  <c r="BX71" i="1"/>
  <c r="BW71" i="1"/>
  <c r="BW74" i="1"/>
  <c r="BX74" i="1"/>
  <c r="BX75" i="1"/>
  <c r="BW75" i="1"/>
  <c r="BW78" i="1"/>
  <c r="BX78" i="1"/>
  <c r="BX79" i="1"/>
  <c r="BW79" i="1"/>
  <c r="BX13" i="1"/>
  <c r="BW13" i="1"/>
  <c r="BX27" i="1"/>
  <c r="BW27" i="1"/>
  <c r="BX43" i="1"/>
  <c r="BW43" i="1"/>
  <c r="BX47" i="1"/>
  <c r="BW47" i="1"/>
  <c r="BX53" i="1"/>
  <c r="BW53" i="1"/>
  <c r="BX33" i="1"/>
  <c r="BW33" i="1"/>
  <c r="BX34" i="1"/>
  <c r="BW34" i="1"/>
  <c r="BX37" i="1"/>
  <c r="BW37" i="1"/>
  <c r="BX38" i="1"/>
  <c r="BW38" i="1"/>
  <c r="BX41" i="1"/>
  <c r="BW41" i="1"/>
  <c r="BX83" i="1"/>
  <c r="BW83" i="1"/>
  <c r="BX84" i="1"/>
  <c r="BW84" i="1"/>
  <c r="BX86" i="1"/>
  <c r="BW86" i="1"/>
  <c r="BX88" i="1"/>
  <c r="BW88" i="1"/>
  <c r="BX90" i="1"/>
  <c r="BW90" i="1"/>
  <c r="BX91" i="1"/>
  <c r="BW91" i="1"/>
  <c r="BX94" i="1"/>
  <c r="BW94" i="1"/>
  <c r="BX95" i="1"/>
  <c r="BW95" i="1"/>
  <c r="BX101" i="1"/>
  <c r="BW101" i="1"/>
  <c r="BX102" i="1"/>
  <c r="BW102" i="1"/>
  <c r="BX103" i="1"/>
  <c r="BW103" i="1"/>
  <c r="BX104" i="1"/>
  <c r="BW104" i="1"/>
  <c r="BX57" i="1"/>
  <c r="BW57" i="1"/>
  <c r="BW60" i="1"/>
  <c r="BX60" i="1"/>
  <c r="BX61" i="1"/>
  <c r="BW61" i="1"/>
  <c r="BW64" i="1"/>
  <c r="BX64" i="1"/>
  <c r="BX65" i="1"/>
  <c r="BW65" i="1"/>
  <c r="BW68" i="1"/>
  <c r="BX68" i="1"/>
  <c r="BX69" i="1"/>
  <c r="BW69" i="1"/>
  <c r="BW72" i="1"/>
  <c r="BX72" i="1"/>
  <c r="BX73" i="1"/>
  <c r="BW73" i="1"/>
  <c r="BW76" i="1"/>
  <c r="BX76" i="1"/>
  <c r="BX77" i="1"/>
  <c r="BW77" i="1"/>
  <c r="BW80" i="1"/>
  <c r="BX80" i="1"/>
  <c r="BW12" i="1"/>
  <c r="BX12" i="1"/>
  <c r="BX17" i="1"/>
  <c r="BW17" i="1"/>
  <c r="BX28" i="1"/>
  <c r="BW28" i="1"/>
  <c r="BW46" i="1"/>
  <c r="BX46" i="1"/>
  <c r="BW52" i="1"/>
  <c r="BX52" i="1"/>
  <c r="BW56" i="1"/>
  <c r="BX56" i="1"/>
  <c r="BX32" i="1"/>
  <c r="BW32" i="1"/>
  <c r="BX35" i="1"/>
  <c r="BW35" i="1"/>
  <c r="BX36" i="1"/>
  <c r="BW36" i="1"/>
  <c r="BX39" i="1"/>
  <c r="BW39" i="1"/>
  <c r="BX40" i="1"/>
  <c r="BW40" i="1"/>
  <c r="BX81" i="1"/>
  <c r="BW81" i="1"/>
  <c r="BX82" i="1"/>
  <c r="BW82" i="1"/>
  <c r="BX85" i="1"/>
  <c r="BW85" i="1"/>
  <c r="BX87" i="1"/>
  <c r="BW87" i="1"/>
  <c r="BX89" i="1"/>
  <c r="BW89" i="1"/>
  <c r="BX92" i="1"/>
  <c r="BW92" i="1"/>
  <c r="BX93" i="1"/>
  <c r="BW93" i="1"/>
  <c r="BX19" i="1"/>
  <c r="BX20" i="1"/>
  <c r="AD113" i="1"/>
  <c r="AE113" i="1" s="1"/>
  <c r="AL113" i="1"/>
  <c r="AM113" i="1" s="1"/>
  <c r="AT113" i="1"/>
  <c r="AU113" i="1" s="1"/>
  <c r="BB113" i="1"/>
  <c r="BC113" i="1" s="1"/>
  <c r="BJ113" i="1"/>
  <c r="BK113" i="1" s="1"/>
  <c r="BR113" i="1"/>
  <c r="BS113" i="1" s="1"/>
  <c r="Z113" i="1"/>
  <c r="AA113" i="1" s="1"/>
  <c r="AH113" i="1"/>
  <c r="AI113" i="1" s="1"/>
  <c r="AP113" i="1"/>
  <c r="AQ113" i="1" s="1"/>
  <c r="AX113" i="1"/>
  <c r="AY113" i="1" s="1"/>
  <c r="BF113" i="1"/>
  <c r="BG113" i="1" s="1"/>
  <c r="BN113" i="1"/>
  <c r="BO113" i="1" s="1"/>
</calcChain>
</file>

<file path=xl/sharedStrings.xml><?xml version="1.0" encoding="utf-8"?>
<sst xmlns="http://schemas.openxmlformats.org/spreadsheetml/2006/main" count="1814" uniqueCount="635">
  <si>
    <t>TABLERO DE INDICADORES</t>
  </si>
  <si>
    <t xml:space="preserve"> </t>
  </si>
  <si>
    <t>No se realiza medición</t>
  </si>
  <si>
    <t>Medición entre la tolerancia inferior y la meta</t>
  </si>
  <si>
    <t>Incumplimiento o sin medición</t>
  </si>
  <si>
    <t>Cumplimiento</t>
  </si>
  <si>
    <t>Número</t>
  </si>
  <si>
    <t xml:space="preserve">Proceso </t>
  </si>
  <si>
    <t>Objetivo Estratégico</t>
  </si>
  <si>
    <t>Estratégia</t>
  </si>
  <si>
    <t>Politica MIPG</t>
  </si>
  <si>
    <t>Nombre Indicador</t>
  </si>
  <si>
    <t>Principal / Secundario</t>
  </si>
  <si>
    <t>Tipo</t>
  </si>
  <si>
    <t xml:space="preserve">Descripción </t>
  </si>
  <si>
    <t>Área</t>
  </si>
  <si>
    <t>Responsable</t>
  </si>
  <si>
    <t>Cargo responsable</t>
  </si>
  <si>
    <t>Formula matemática</t>
  </si>
  <si>
    <t>Unidad de medida</t>
  </si>
  <si>
    <t>Fuente de la información</t>
  </si>
  <si>
    <t>Frecuencia de medición</t>
  </si>
  <si>
    <t>Meta</t>
  </si>
  <si>
    <t>Linea Base</t>
  </si>
  <si>
    <t>Tendencia</t>
  </si>
  <si>
    <t>Tolerancia Inferior</t>
  </si>
  <si>
    <t>Tolerancia Superior</t>
  </si>
  <si>
    <t>Documento SIG asociado</t>
  </si>
  <si>
    <t>MEDICIONES</t>
  </si>
  <si>
    <t>CUMPLIMIENTO PROMEDIO</t>
  </si>
  <si>
    <t>EFICACIA</t>
  </si>
  <si>
    <t>CUMPLE</t>
  </si>
  <si>
    <t>MIPG</t>
  </si>
  <si>
    <t>Enero</t>
  </si>
  <si>
    <t>Febrero</t>
  </si>
  <si>
    <t>Marzo</t>
  </si>
  <si>
    <t>Abril</t>
  </si>
  <si>
    <t>Mayo</t>
  </si>
  <si>
    <t>Junio</t>
  </si>
  <si>
    <t>Julio</t>
  </si>
  <si>
    <t>Agosto</t>
  </si>
  <si>
    <t>Septiembre</t>
  </si>
  <si>
    <t>Octubre</t>
  </si>
  <si>
    <t>Noviembre</t>
  </si>
  <si>
    <t>Diciembre</t>
  </si>
  <si>
    <t>TB</t>
  </si>
  <si>
    <t>ISO</t>
  </si>
  <si>
    <t>Numerador</t>
  </si>
  <si>
    <t>Denominador</t>
  </si>
  <si>
    <t>#</t>
  </si>
  <si>
    <t>#1</t>
  </si>
  <si>
    <t>SEG</t>
  </si>
  <si>
    <t>PROCESOS ESTRATÉGICOS</t>
  </si>
  <si>
    <t>Planificación Estratégica</t>
  </si>
  <si>
    <t>1.1</t>
  </si>
  <si>
    <t>PLES</t>
  </si>
  <si>
    <t>Gestión por procesos y proyectos
Fortalecer la gestión por procesos, estandarizados e interdependientes, y por proyectos, para una prestación ágil, flexible y segura de servicios, mediante la mejora continua y la apropiación de las TIC.</t>
  </si>
  <si>
    <t>Definir, adoptar implementar herramientas de seguimiento y evaluación de resultados respecto a los procesos y proyectos desarrollados por la entidad.</t>
  </si>
  <si>
    <t xml:space="preserve">Política Control Interno </t>
  </si>
  <si>
    <t>Monitoreo A Ejecución De Controles A Riesgos (Principal)</t>
  </si>
  <si>
    <t>Principal</t>
  </si>
  <si>
    <t>Eficacia</t>
  </si>
  <si>
    <t>Medir el grado de ejecución de los controles definidos para la mitigación de los riesgos en los procesos.</t>
  </si>
  <si>
    <t>Oficina Asesora de Planeación y Sistemas</t>
  </si>
  <si>
    <t>Claudia Licinia Sánchez Rivas,Laura Nathalia Cardenas Jimenez</t>
  </si>
  <si>
    <t>Profesional Especializado OAPS</t>
  </si>
  <si>
    <t xml:space="preserve">(# de controles ejecutados efectivamente / # de controles monitoreados dentro del periodo)*100 </t>
  </si>
  <si>
    <t>Porcentaje</t>
  </si>
  <si>
    <t>FT-PLES-018 Matriz de Evaluación de Riesgos
FT-PLES-021 Mapa de Riesgos Institucionales
FT-PLES-020 Mapa de Riesgos de Corrupción
FT-PLES-019 Seguimiento Mapa de Riesgos de Corrupción
FT-PLES-022 Seguimiento de Mapa de Riesgos Institucionales</t>
  </si>
  <si>
    <t>Cuatrimestral</t>
  </si>
  <si>
    <t>No aplica</t>
  </si>
  <si>
    <t>Positiva - Creciente</t>
  </si>
  <si>
    <t>PR-PLES-005 Implementación lineamientos para la gestión de Riesgos v1</t>
  </si>
  <si>
    <t>1.2</t>
  </si>
  <si>
    <t xml:space="preserve">Política Planeación Institucional </t>
  </si>
  <si>
    <t>Cobertura De Proyectos De Inversión Acumulativo</t>
  </si>
  <si>
    <t>Secundario</t>
  </si>
  <si>
    <t>Medir el grado de avance y cumplimiento de las actividades de los proyectos de inversión d ela entidad</t>
  </si>
  <si>
    <t>Ruben Dario Rodriguez Paez - Henry Andres Naranjo</t>
  </si>
  <si>
    <t>Profesional a cargo de los proyectos de inversión de la OAPS</t>
  </si>
  <si>
    <t>(No. seguimientos realizados a los proyectos de inversión/No. Seguimientos programados a los proyectos de inversión)*100</t>
  </si>
  <si>
    <t>porcentaje</t>
  </si>
  <si>
    <t>Control técnico seguimiento de proyectos de inversión</t>
  </si>
  <si>
    <t>Mensual</t>
  </si>
  <si>
    <t>PR-PLES-012 Seguimiento a proyectos de inversión</t>
  </si>
  <si>
    <t>1.3</t>
  </si>
  <si>
    <t>Ejecución Del Plan Estratégico Institucional Acumulado</t>
  </si>
  <si>
    <t>Impacto</t>
  </si>
  <si>
    <t>DETERMINAR EL PORCENTAJE DE CUMPLIMIENTO Y EJECUCIÓN DE ACTIVIDADES DEL PLAN DE ACCIÓN ANUAL DURANTE UN PERIODO.
METAS ACUMULADAS POR TRIMESTRE 
TRIMESTRE 1, META 26%
TRIMESTRE 2, META 32%
TRIMESTRE 3, META 40%
TRIMESTRE 4, META 47%
TOLERANCIAS INFERIORES ACUMULADAS 
TRIMESTRE 1, DEL 25%
TRIMESTRE 2, DEL 29%
TRIMESTRE 3, DEL 35%
TRIMESTRE 4, DEL 44% 
TOLERANCIAS SUPERIORES ACUMULADAS 
TRIMESTRE 1, DEL 29%
TRIMESTRE 2, DEL 35%
TRIMESTRE 3, DEL 44%
TRIMESTRE 4, DEL 50%</t>
  </si>
  <si>
    <t>Ruben Dario Rodriguez Paez - San</t>
  </si>
  <si>
    <t>Sumatoria de los porcentaje de cumplimiento de los ejes temáticos /# de ejes temáticos</t>
  </si>
  <si>
    <t>Trimestral</t>
  </si>
  <si>
    <t>1.4</t>
  </si>
  <si>
    <t>Cumplimiento Ejecución Del Plan De Accion Anual Acumulado</t>
  </si>
  <si>
    <t>El resultado de este indicador es aprobado por el comité directivo, razón por la cual el resultado debe registrarse finalizando el mes de abril.</t>
  </si>
  <si>
    <t>(Sumatoria de los porcentaje de cumplimiento de los ejes temáticos /# de ejes temáticos)*100</t>
  </si>
  <si>
    <t>Gestión de Grupos de Interés</t>
  </si>
  <si>
    <t>2.1</t>
  </si>
  <si>
    <t>GEGI</t>
  </si>
  <si>
    <t>Posicionamiento institucional
Definir e implementar acciones que permitan visibilizar la gestión de la Supersolidaria, con el fin de incrementar sus recursos de autoridad y legitimidad en el sector, haciendo explícito su aporte al posicionamiento y avance de la economía solidaria.</t>
  </si>
  <si>
    <t>6.1 Diseñar, formular e implementar una política interna que permina visibilizar y posicionar la gestion de la Entidad a nivel sectorial e intersectorial                                              6.2 Gestionar asertivamente los grupos de interes a nivel sectorial e intersectorial, de acuerdo con sus intereses y expectativas</t>
  </si>
  <si>
    <t xml:space="preserve">Política Transparencia, acceso a la información pública y lucha contra la corrupción </t>
  </si>
  <si>
    <t>Cumplimiento Del Plan De Acción De La Política De Relacionamiento Con La Ciudadanía</t>
  </si>
  <si>
    <t>El indicador se diseñó con el fin de medir la eficacia alcanzada por la ejecución de las diferentes actividades desarrolladas en la superintendencia de la economía solidaria, para dar cumplimiento a los componentes estratégicos que conforman la política institucional de servicio al ciudadano.</t>
  </si>
  <si>
    <t>Despacho</t>
  </si>
  <si>
    <t>Fabian Enrique Gonzales</t>
  </si>
  <si>
    <t>Profesional de Comunicaciones</t>
  </si>
  <si>
    <t>(Número De Actividades Realizadas En La Vigencia / Número De Actividades Programadas En El Plan Institucional) X 100</t>
  </si>
  <si>
    <t>Plan De Trabajo De La Política Institucional De Relacionamiento Con La Ciudadanía</t>
  </si>
  <si>
    <t>Semestral</t>
  </si>
  <si>
    <t>PR-GEGI-002 Definir y aplicar estrategias de comunicación</t>
  </si>
  <si>
    <t xml:space="preserve">Política Participación ciudadana en la gestión pública </t>
  </si>
  <si>
    <t>Cumplimiento Del Plan De Acción De La Política De Comunicaciones</t>
  </si>
  <si>
    <t>Medir El Cumplimiento De Las Actividades De Comunicación Planeadas</t>
  </si>
  <si>
    <t>Laura Alejandra Bruzon Rada</t>
  </si>
  <si>
    <t>Profesional Especializado (Jefe de Comunicaciones)</t>
  </si>
  <si>
    <t>(No. De actividades de comunicación realizadas /no. Actividades de comunicación programadas en el plan de comunicaciones)*100</t>
  </si>
  <si>
    <t>Plan De Comunicaciones</t>
  </si>
  <si>
    <t>Anual
(ENERO)</t>
  </si>
  <si>
    <t>PR-GEGI-003 Definiri y aplciar Estrategias de Participación</t>
  </si>
  <si>
    <t>2.2</t>
  </si>
  <si>
    <t>PQRSDF Gestionadas Dentro Del Término Legal</t>
  </si>
  <si>
    <t>Medir el cumplimiento de los términos legales de respuesta para la totalidad de las peticiones, quejas, reclamos, sugerencias y denuncias radicadas en la entidad.</t>
  </si>
  <si>
    <t>Sonia Constanza Diaz</t>
  </si>
  <si>
    <t>(No Pqrsdf Respondidas Dentro Del Término / Total De Las Pqrsdf Recibidas En El Periodo) *100</t>
  </si>
  <si>
    <t xml:space="preserve">*Plan de participación de los grupos de interés y presencia institucional publicado 
*Encuestas de satisfacción </t>
  </si>
  <si>
    <t>2.3</t>
  </si>
  <si>
    <t>Satisfacción Ciudadana En Escenarios De Interacción Con La Supersolidaria</t>
  </si>
  <si>
    <t>Efectividad</t>
  </si>
  <si>
    <t>Evaluar La Satisfacción De Los Participantes En Los Escenarios De Interacción Con La Supersolidaria Y Definidos En La Estrategia De Particpación Ciudadana En La Vigencia</t>
  </si>
  <si>
    <t>Fabian Enrique Gonzales - Sonia Constanza Diaz</t>
  </si>
  <si>
    <t>(Resultado De Las Encuestas Realizadas Durante La Vigencia / Número De Eventos Realizados Durante La Vigencia) *100</t>
  </si>
  <si>
    <t>Consolidado de  resultado por encuesta de satisfacción aplicadas por evento.</t>
  </si>
  <si>
    <t>2.4</t>
  </si>
  <si>
    <t>Política Transparencia, acceso a la información pública y lucha contra la corrupción</t>
  </si>
  <si>
    <t>Satisfacción De Atención A La Ciudadanía.</t>
  </si>
  <si>
    <t>Eficiencia</t>
  </si>
  <si>
    <t>Medir la satisfacción de usuarios atendidos de manera presencial en la SES, a través del CAU.</t>
  </si>
  <si>
    <t>(Promedio De Las Calificaciones Realizadas De Manera Presencial /Número De Atención Presencial A Los Ciudadanos Realizadas Durante El Periodo)</t>
  </si>
  <si>
    <t>POLÍTICA DE SERVICIO AL CIUDADANIA SES.</t>
  </si>
  <si>
    <t>PO-GEGI-002 POLITICA DE COMUNICACIONES
PR-GEGI-002 Definir y aplicar estrategias de comunicación</t>
  </si>
  <si>
    <t>Gestión de Tecnologias y Seguridad de la Información</t>
  </si>
  <si>
    <t>3.1</t>
  </si>
  <si>
    <t>GETSI</t>
  </si>
  <si>
    <t>Fortalecer la gestión de la información a través de instrumentos de tecnologías de la información acordes con el modelo de operación y supervisión</t>
  </si>
  <si>
    <t>7.1  Generar capacidades de TI para facilitar una efectiva gestión de los procesos y proyectos de la entidad</t>
  </si>
  <si>
    <t>Política de Transparencia, acceso a la información pública y lucha contra la Corrupción</t>
  </si>
  <si>
    <t>Avance Actualización Del Plan Estratégico De Ti (PETI)</t>
  </si>
  <si>
    <t>Este indicador mide el avance de la actualización del Plan Estratégico de Tecnologías de la Información (PETI) de la Supersolidaria. Está diseñado para reflejar el progreso de actualización del documento PETI donde se identifican las debilidades, fortalezas e identificación de brechas tecnológicas.  Permitirá  a la entidad la identificación y formulación de proyectos de mediano y largo plazo (portafolio de proyectos).</t>
  </si>
  <si>
    <t>Cesar Augusto Macias Mesa</t>
  </si>
  <si>
    <t>Profesional Universitario OAPS</t>
  </si>
  <si>
    <t>(No. de actividades ejecutadas en el periodo / No. de actividades planeadas en el periodo)*100</t>
  </si>
  <si>
    <t>Plan de trabajo Gobierno Digital Componente Plan Estratégico de Tecnologia de la información (PETI) para la Supersolidaria.</t>
  </si>
  <si>
    <t>Cumplir con lo definido en el procedimiento de acciones correctivas, acciones preventivas y notas de mejora. PR-EVSG-001</t>
  </si>
  <si>
    <t>3.2</t>
  </si>
  <si>
    <t>Avance de cumplimiento del plan anual de adquisiciones (proyectos de inversión)</t>
  </si>
  <si>
    <t>3.3</t>
  </si>
  <si>
    <t>Avance en la ejecución de los proyectos del del plan estratégico de TI (PETI)</t>
  </si>
  <si>
    <t>Plan de proyectos del del Plan Estratégico De TI (PETI)</t>
  </si>
  <si>
    <t>3.5</t>
  </si>
  <si>
    <t>Implementación del modelo de seguridad y privacidad de la información (MSPI)</t>
  </si>
  <si>
    <t>3.6</t>
  </si>
  <si>
    <t>Nivel de Madurez MSPI</t>
  </si>
  <si>
    <t>3.7</t>
  </si>
  <si>
    <t>Número de incidentes de seguridad reportados y gestionados</t>
  </si>
  <si>
    <t>3.8</t>
  </si>
  <si>
    <t>Porcentaje de acciones establecidas para implementar los controles</t>
  </si>
  <si>
    <t>3.9</t>
  </si>
  <si>
    <t>Porcentaje de activos de información clasificados</t>
  </si>
  <si>
    <t>Anual</t>
  </si>
  <si>
    <t>3.10</t>
  </si>
  <si>
    <t>Sensibilización en seguridad de la información</t>
  </si>
  <si>
    <t>Gestión del Conocimiento y la Innovación</t>
  </si>
  <si>
    <t>4.1</t>
  </si>
  <si>
    <t>GECI</t>
  </si>
  <si>
    <t>Capital humano competente
Fomentar y desarrollar capacidades y competencias para contar con un capital humano, altamente calificado y motivado, que aporte a la transformación institucional y a la materialización de las líneas de acción que consoliden los cambios.</t>
  </si>
  <si>
    <t>Diseñar e implementar las estrategias definidas oara la gestión del cambio y del conocimiento, actualizándolas en función de las dinámicas internas y externas que indicen en la entidad</t>
  </si>
  <si>
    <t xml:space="preserve">Política Gestión del conocimiento y la innovación </t>
  </si>
  <si>
    <t>Gestión Institucional Mejorada</t>
  </si>
  <si>
    <t>Establece el mejoramiento de las capacidades de gestión institucional a través de la implementación de acciones para la gestión de conocimiento con el uso de metodologías, herramientas, marcos de referencia para el mejoramiento e innovación.</t>
  </si>
  <si>
    <t>Secretaría General</t>
  </si>
  <si>
    <t>Maria Victoria Ballesteros Orjuela</t>
  </si>
  <si>
    <t>Coordinadora del Grupo de Talento Humano
Profesional Especializada OAPS</t>
  </si>
  <si>
    <t>Puntuación FURAG</t>
  </si>
  <si>
    <t>Numero</t>
  </si>
  <si>
    <t>Informe preliminar del avance de cierre de brechas del FURAG</t>
  </si>
  <si>
    <t>Anual
(junio o cuando se reciban los resultados del FURAG)</t>
  </si>
  <si>
    <t>PR-GECI-002 Definición y ejecución del plan de acción cierre de brechas</t>
  </si>
  <si>
    <t>4.2</t>
  </si>
  <si>
    <t xml:space="preserve">Definir, adoptar e implementar herramientas de seguimiento y evaluación por resultados, respecto de los procesos y proyectos desarrollados por la entidad. </t>
  </si>
  <si>
    <t>Cumplimiento Del Plan De Acción Del Proceso</t>
  </si>
  <si>
    <t>Establecer el cumplimiento del plan de accion del proceso.</t>
  </si>
  <si>
    <t>Coordinadora del Grupo de Talento Humano</t>
  </si>
  <si>
    <t>(Acciones ejecutadas / Acciones planeadas) * 100</t>
  </si>
  <si>
    <t>Isolución + PMO</t>
  </si>
  <si>
    <t>PR-PLES-015 Formulación, seguimiento y evaluación del Plan de Acción de Proceso (VF)</t>
  </si>
  <si>
    <t>Porcentaje de avance en el cierre de brechas del FURAG de la politica de gestión del conocimiento y la innovación</t>
  </si>
  <si>
    <t>PROCESOS MISIONALES</t>
  </si>
  <si>
    <t>Supervisión</t>
  </si>
  <si>
    <t>5.1</t>
  </si>
  <si>
    <t>SUPE</t>
  </si>
  <si>
    <t>Modelo de gestión
Definir e implementar un modelo de supervisión basado en la gestión de riesgos, prospectivo, participativo y efectivo, que redunde en la sostenibilidad y avance de la economía solidaria.</t>
  </si>
  <si>
    <t xml:space="preserve"> Diseñar un modelo de supervisión de la economía solidaria prospectivo, basada en la gestión de riesgos.
1.2 Regular el modelo de supervisión diseñado para las organizaciones del sector e implementarlos.
1.3 Desarrollar o adaptar herramientas de analítica para la generación de alertas tempranas o preventivas.
1.4 Verificar la gestión de riesgos de las organizaciones del sector, acorde con el modelo de supervisión regulado.</t>
  </si>
  <si>
    <t>Política Seguimiento y evaluación del desempeño institucional</t>
  </si>
  <si>
    <t>Autorizaciones A Organizaciones Solidarias Que No Ejercen Actividad Financiera</t>
  </si>
  <si>
    <t>Medir el cumplimiento del trámite dentro de los términos a las autorizaciones solicitadas por las organizaciones solidarias supervisadas.</t>
  </si>
  <si>
    <t>Delegatura Asociativa</t>
  </si>
  <si>
    <t>Katherin Johanna Beltran Pico - Luis Carlos  Gualdron - Yudith Peña Duran</t>
  </si>
  <si>
    <t>Profesional Especializado Delegatura Asociativa</t>
  </si>
  <si>
    <t>(Número de autorizaciones tramitadas en término / Número de autorizaciones solicitadas)*100</t>
  </si>
  <si>
    <t>Sistema de Gestión Documental, FPDA (Formato Producción Delegatura Asociativa)</t>
  </si>
  <si>
    <t xml:space="preserve">PR-SUPE-008 Autorizaciones a Organizaciones Solidarias
PR-SUPE-009 Autorizaciones Previas </t>
  </si>
  <si>
    <t>Desarrollar o adaptar herramientas de analítica para la generación de alertas tempranas o preventivas.
1.4 Verificar la gestión de riesgos de las organizaciones del sector, acorde con el modelo de supervisión regulado.</t>
  </si>
  <si>
    <t>Cobertura De Visitas De Inspección (Principal)</t>
  </si>
  <si>
    <t xml:space="preserve">Medir el cumplimiento de las visitas de inspección realizadas durante el periodo a evaluar conforme con la planeación definida. </t>
  </si>
  <si>
    <t>Jenny Andrea Narváez - Yudith Peña Duran</t>
  </si>
  <si>
    <t>(Número de visitas de inspeccion realizadas / Número de visitas de inspección programadas)*100</t>
  </si>
  <si>
    <t>Programa anual de inspección (planeación), Tablero de Control (ejecución)</t>
  </si>
  <si>
    <t>PR-SUPE-001 Visita de Inspeccion</t>
  </si>
  <si>
    <t xml:space="preserve"> Desarrollar o adaptar herramientas de analítica para la generación de alertas tempranas o preventivas.
1.4 Verificar la gestión de riesgos de las organizaciones del sector, acorde con el modelo de supervisión regulado.</t>
  </si>
  <si>
    <t>Control De Legalidad Liquidaciones Voluntarias</t>
  </si>
  <si>
    <t>Medir el cumplimiento del trámite dentro de los términos definidos de los controles de legalidad de las liquidaciones voluntarias solicitadas por las organizaciones solidarias vigiladas.</t>
  </si>
  <si>
    <t>Jean Paul Ortiz - Yudith Peña Duran</t>
  </si>
  <si>
    <t>(Número Controles de legalidad de liquidación voluntaria tramitados en término / Número de liquidación voluntaria solicitadas)*100</t>
  </si>
  <si>
    <t>PR-SUPE-013 Control de legalidad</t>
  </si>
  <si>
    <t>Controles De Legalidad De Reformas Estatutarias</t>
  </si>
  <si>
    <t>Medir el cumplimiento de los controles de legalidad  de asambleas en las que se aprueben  reformas estatutarias, para organizaciones solidarias de nivel  1 y 2 de supervisión, dentro del termino previsto en la CBJ.</t>
  </si>
  <si>
    <t>(Número Controles de legalidad de reforma estaturía tramitados en término / Número de Controles de legalidad de reforma estatutaría solicitados)*100</t>
  </si>
  <si>
    <t>Cumplimiento Actividades De Análisis Financiero Y De Riesgo (Principal)</t>
  </si>
  <si>
    <t>Verificar el cumplimiento de la ejecución de actividades de análisis financiero (extra situs, indicadores financieros, planes de mejoramiento, contraglosas y seguimientos) y de análisis de riesgos conforme con la programación acordada.</t>
  </si>
  <si>
    <t>Quenia Janeth Villamil - Martha Nury Beltran - Yudith Peña Duran</t>
  </si>
  <si>
    <t>(Número de actividades de análisis financiero y de riesgos realizados a las organizaciones solidarias / Total actividades de análisis financiero y de riesgos programadas en el periodo)*100</t>
  </si>
  <si>
    <t xml:space="preserve"> SISBRE, Sistema de Gestión Documental - eSigna, FPDA (Formato Producción Delegatura Asociativa)</t>
  </si>
  <si>
    <t xml:space="preserve">PR-SUPE-014 Elaboración informes de monitoreo de riesgos y señales de alerta </t>
  </si>
  <si>
    <t>Cumplimiento De Terminos Para Recursos De Reposicion Y Subsidio De Apelación De Controles De Legalidad Y Posesiones</t>
  </si>
  <si>
    <t>medir el porcentaje de cumplimiento en la atención oportuna de los recursos de reposición de controles legalidad y posesiones dentro de los términos establecidos en la ley ( 60 días hábiles) y los recursos de reposición en subsidio de apelación (30 días hábiles)</t>
  </si>
  <si>
    <t>Cindy Lorena Cardenas Gallego</t>
  </si>
  <si>
    <t>( no. de recursos de reposición y/o subsidio de apelación de controles de legalidad controles de legalidad y/o posesiones resueltos en el termino de ley / no. de recursos de reposición y/o subsidio de apelación de controles de legalidad y/o posesiones recibidos) * 100
a: numero de recursos de reposición y/o subsidio de apelación de controles de legalidad controles de legalidad y/o posesiones resueltos en el termino de ley
b: numero de recursos de reposición y/o subsidio de apelación de controles de legalidad y/o posesiones recibidos</t>
  </si>
  <si>
    <t>matriz de seguimiento dispuesto por la delegatura financiera</t>
  </si>
  <si>
    <t>Cumplimiento De Términos Para Recursos De Reposición Y Subsidio De Apelación En Proceso Sancionatorio</t>
  </si>
  <si>
    <t>medir el porcentaje de cumplimiento en la atencion oportuna de los recursos de reposición interpuestos en el proceso administartivo sancionatorio dentro de los términos establecidos en la ley (un año) y recursos de reposición en subsidio de apelación (6 meses) 
importante tener en cuenta que los periodos que no se reciban procesos sancionatorios el indicador no se debera reportar. no obstante, se realizará una justificacion en el aplicativo de medición de indicadores</t>
  </si>
  <si>
    <t>( No. de recursos de reposición y/o subsidio de apelación de proceso sancionatorio resueltos en el termino de ley / No. de recursos de reposición y/o subsidio de apelación de proceso sancionatorio recibidos) * 100
a: numero de recursos de reposición y/o subsidio de apelación de proceso sancionatorio resueltos en el termino de ley
b: numero de recursos de reposición y/o subsidio de apelación de proceso sancionatorio recibidos</t>
  </si>
  <si>
    <t>Oportunidad En La Evaluación De Las Respuestas A Los Informes De Visitas De Inspección A Las Organizaciones Vigiladas Visitadas (Principal)</t>
  </si>
  <si>
    <t xml:space="preserve">Medir el cumplimiento en la entrega oportuna de la evaluación a las respuestas de los informes de visitas de inspección a las organizaciones solidarias vigiladas </t>
  </si>
  <si>
    <t>(Número de respuestas evaluadas dentro del término / Número de respuestas a informes recibidas de las organizaciones solidarias visitadas)*100</t>
  </si>
  <si>
    <t>Tablero de control</t>
  </si>
  <si>
    <t>Desarrollar o adaptar herramientas de analítica para la generación de alertas tempranas o preventivas.
1.4 Verificar la gestión de riesgos de las organizaciones del sector, acorde con el modelo de supervisión regulado..</t>
  </si>
  <si>
    <t>Traslado De Informes A Organizaciones Solidarias Visitadas</t>
  </si>
  <si>
    <t>Seguimiento al traslado efectivo y oportuno de los informes de visitas de inspección a las organizaciones solidarias vigiladas que fueron objeto de visita en el periodo</t>
  </si>
  <si>
    <t>(Número de informes de visitas trasladados dentro del término / Total informes de visitas a trasladar dentro del término)*100</t>
  </si>
  <si>
    <t>Diseñar un modelo de supervisión de la economía solidaria prospectivo, basada en la gestión de riesgos.
1.2 Regular el modelo de supervisión diseñado para las organizaciones del sector e implementarlos.
1.3 Desarrollar o adaptar herramientas de analítica para la generación de alertas tempranas o preventivas.
1.4 Verificar la gestión de riesgos de las organizaciones del sector, acorde con el modelo de supervisión regulado.</t>
  </si>
  <si>
    <t xml:space="preserve">Política Fortalecimiento organizacional y simplificación de procesos </t>
  </si>
  <si>
    <t>Visita Insitu (Principal)</t>
  </si>
  <si>
    <t>Medir el porcentaje de cumplimiento de las visitas de inspeccion realizadas.</t>
  </si>
  <si>
    <t>Delegatura Financiera</t>
  </si>
  <si>
    <t>Claudia Liliana Infante - Heidy Vanessa Lopez Rondon</t>
  </si>
  <si>
    <t>Coordinador  del grupo de Inspeccion</t>
  </si>
  <si>
    <t>( No. Entidades visitadas/Total de visitas programadas ) * 100</t>
  </si>
  <si>
    <t>Programación elaborada para la vigencia presentada al despacho de la Superintendente, Carta de presentación visitas ejecutadas.</t>
  </si>
  <si>
    <t>Promedio De Dias Hábiles Del Traslado De Los Informes De Visita</t>
  </si>
  <si>
    <t>Cumplir con los dias establecidos para trasladar el informe de visita a las organizaciones vigiladas</t>
  </si>
  <si>
    <t>Coordinador del  grupo de Inspeccion.</t>
  </si>
  <si>
    <t xml:space="preserve"> Sumatoria No. de días hábiles utilizados para trasladar los  informes de visita/ No. de Informes trasladados</t>
  </si>
  <si>
    <t>Dias</t>
  </si>
  <si>
    <t xml:space="preserve"> Sistemas de gestión documental</t>
  </si>
  <si>
    <t>Revisión Información De Cierres De Ejercicio - Documentos Asamblea</t>
  </si>
  <si>
    <t>Medir el cumplimiento por parte de las Cooperativas de ahorro y credito de los requisitos legales para realizar el cierre de ejercicio.</t>
  </si>
  <si>
    <t>Coordinacion grupo anualisis</t>
  </si>
  <si>
    <t>(No. revisiones efectuadas/No. entidades que remitieron información de Asamblea)*100</t>
  </si>
  <si>
    <t>PR-SUPE-007 Autorización Presentación de Estados Financieros de Cierre de Ejercicio
• PR-SUPE-008 Autorizaciones a Organizaciones Solidarias</t>
  </si>
  <si>
    <t>Cumplimiento Evaluaciones Extrasitu Definidas Según Nivel De Priorización E Intensidad De Supervisión</t>
  </si>
  <si>
    <t>Medir el porcentaje de cumplimiento de la evaluación extrasitu de las entidades definidas según nivel de priorización e intensidad de supervisión, establecidos con base en las alertas generadas por parte del grupo gad del ultimo trimestre del año inmediatamente anterior</t>
  </si>
  <si>
    <t>Cindy Lorena Cardenas Gallego - Maria de los Angeles Ledesmas Garcias</t>
  </si>
  <si>
    <t>Coordinadores  de los grupos de analisis</t>
  </si>
  <si>
    <t>(No. de evaluaciones extrasitus realizadas en el periodo/ No. evaluaciones extrasitu, de acuerdo a la priorización definida por la delegatura) * 100</t>
  </si>
  <si>
    <t>Plan de trabajo definido según nivel de priorización e intensidad de supervisión, tablero de seguimiento definido por la delegatura, alertas remitidas por el gad.</t>
  </si>
  <si>
    <t>CUATRIMESTRAL</t>
  </si>
  <si>
    <t>PR-SUPE-002 Análisis Extra Situ</t>
  </si>
  <si>
    <t>5.2</t>
  </si>
  <si>
    <t>Expedición Actos Administrativos</t>
  </si>
  <si>
    <t>Medir el cumplimiento de en la expedición de actos administrativos durante el período a evaluar, respecto a la programación establecida.</t>
  </si>
  <si>
    <t>Jhaniela Jimenez Gutierrez  - Yudith Peña Duran</t>
  </si>
  <si>
    <t>(No. Actos Administrativos Expedidos en el Periodo/ Total de Actos Administrativos para expedir en el periodo)*100%</t>
  </si>
  <si>
    <t xml:space="preserve"> PR-SUPE-011 Elaboración de constancias de vigilancia</t>
  </si>
  <si>
    <t>Seguimiento A Los Procesos De Toma De Posesión</t>
  </si>
  <si>
    <t>Calidad</t>
  </si>
  <si>
    <t>Medir el cumplimiento del seguimiento para controlar los actos propios del liquidador y de los agentes especiales con relación a sus funciones dentro de las intervenciones ordenadas por la Superintendencia.</t>
  </si>
  <si>
    <t>(No. de informes del liquidador y agentes especiales revisados/número de informes enviados por el liquidador y los agentes especiales en el periodo)*100</t>
  </si>
  <si>
    <t xml:space="preserve"> PR-SUPE-020 Toma de Posesión
</t>
  </si>
  <si>
    <t>Promedio Dias De Tramites De Posesiones. (Secundario)</t>
  </si>
  <si>
    <t>Medir los dias promedio de las posesiones de directivos, Revisor Fiscal y Oficiales  de cumplimiento.</t>
  </si>
  <si>
    <t>Coordinacion grupo juridico Delegatura Financiera</t>
  </si>
  <si>
    <t xml:space="preserve">
(Sumatoria de No. de dias hábiles  utilizados para tramitar posesiones con el cumplimiento de requisitos/ No. De posesiones tramitadas con el cumplimiento de requisitos)</t>
  </si>
  <si>
    <t xml:space="preserve"> Sistemas de gestión documental y matriz de posesiones </t>
  </si>
  <si>
    <t>41 dias</t>
  </si>
  <si>
    <t>PROCESOS DE APOYO</t>
  </si>
  <si>
    <t>Gestión Documental</t>
  </si>
  <si>
    <t>6.1</t>
  </si>
  <si>
    <t>GEDO</t>
  </si>
  <si>
    <t>Diseñar, formular e implementar una política interna y un sistema integrado para asegurar la gobernanza del dato y la información, su suficiencia, consistencia e integridad.</t>
  </si>
  <si>
    <t xml:space="preserve">Política Gestión documental </t>
  </si>
  <si>
    <t>Direccionamientos Erróneos En Comunicaciones Oficiales Recibidas</t>
  </si>
  <si>
    <t>Mejorar la gestión de la información y documentos de archivo para la atención de las consultas recibidas.</t>
  </si>
  <si>
    <t>Carlos Enrique Ballesteros Amaya,Mery Alexandra Cáceres Arias</t>
  </si>
  <si>
    <t>Profesional Especializado</t>
  </si>
  <si>
    <t xml:space="preserve"> (Número de direccionamientos erróneos en el mes/Número de radicados recibidos en el mes)*100</t>
  </si>
  <si>
    <t>Números de radicados recibidos: Base generada por eSigna + Base manual que se genera diariamente sobre direccionamientos de la sede electronica. Número de direccionamientos erroneos: Radicados rechazados y devueltos por la oficina virtual</t>
  </si>
  <si>
    <t>Negativa - Decreciente</t>
  </si>
  <si>
    <t>PR-GEDO-003 Recepción digitalización reparto comunicaciones
GU-GEDO-001 Guía para la aplicación del protocolo de contingencia para la recepción, digitalización y envío de comunicaciones oficiales
PR-GEDO-004 Gestión, trámite de comunicaciones oficiales y envío por correo certificado y urbano</t>
  </si>
  <si>
    <t>Aumentar la efectividad del talento humano y su modelo de gestión</t>
  </si>
  <si>
    <t>Oportunidad En Consultas Atendidas Al Archivo Central</t>
  </si>
  <si>
    <t xml:space="preserve"> (Promedio de dias empleados para dar respuesta efectiva / No. dias maximo para dar respuesta)</t>
  </si>
  <si>
    <t>Base de datos "Solicitudes Servicios Archivisticos"</t>
  </si>
  <si>
    <t>PR-GEDO-007 Atención de servicios archivísticos de información</t>
  </si>
  <si>
    <t>6.2</t>
  </si>
  <si>
    <t>Desarrolar o adaptar herramienta de analítica para la generación de alertas tempranas o preventivas.</t>
  </si>
  <si>
    <t>Gestión De Hallazgos Producto De Inspecciones Al Archivo Central (Secundario)</t>
  </si>
  <si>
    <t>Gestionar las situaciones de desviación identificadas en las inspecciones al Archivo Central, como elemento integral del Programa de Gestión Documental, el Plan Institucional de Archivos y el Sistema Integrado de Conservación.</t>
  </si>
  <si>
    <t>Número de hallazgos cerrados / número de hallazgos identificados*100</t>
  </si>
  <si>
    <t>Cronograma de Visitas.
Informe de Seguimiento y Control a Depósitos de Archivos Físico.</t>
  </si>
  <si>
    <t>PR-GEDO-006 Administración del archivo central</t>
  </si>
  <si>
    <t>Gobernanza del dato
Fomentar el uso co-creador de los datos para la producción continua de información y conocimiento, que faciliten la toma de decisiones y el liderazgo sectorial.</t>
  </si>
  <si>
    <t>4.2 Revisar y reestructurar los procesos de gestión del dato y la información, para facilitar la producción de conocimiento e información de valor agregado de uso de interno y del sector.</t>
  </si>
  <si>
    <t>Notificaciones Gestionadas</t>
  </si>
  <si>
    <t>Medir el porcentaje de cumplimiento de resoluciones notificadas en el mes.</t>
  </si>
  <si>
    <t>Uriel Alirio Quintero Vento</t>
  </si>
  <si>
    <t>(No. notificaciones realizadas/No. resoluciones recibidas mes anterior)*100</t>
  </si>
  <si>
    <t>Base de datos resoluciones</t>
  </si>
  <si>
    <t>PR-GEDO-018 Notificación de actos administrativos</t>
  </si>
  <si>
    <t>Actos Administrativos Recurridos Por Indebida Notificación</t>
  </si>
  <si>
    <t>Identificar la cantidad de actos administrativos recurridos por indebida notificación, con el fin de prevenir posibles demandas.</t>
  </si>
  <si>
    <t>Uriel Alirio Quintero Vento, Johanna Muñoz Salinas</t>
  </si>
  <si>
    <t>#Número de Actos Administrativos recurridos por indebida notificación / #Número total de Actos Administrativos notificados*100</t>
  </si>
  <si>
    <t>FORMATO DE SEGUIMIENTO PROCESOS ADMINISTRATIVOS RECURRIDOS POR INDEBIDA NOTIFICACIÓN F-GEJU-009</t>
  </si>
  <si>
    <t>Gestión de Contratación</t>
  </si>
  <si>
    <t>7.1</t>
  </si>
  <si>
    <t>GECO</t>
  </si>
  <si>
    <t>Definir, adoptar e implementar herramientas de seguimiento y evaluacion por resultados, respecto de los procesos y proyectos desarrollados por la entidad</t>
  </si>
  <si>
    <t>Trámites Contractuales Atendidos</t>
  </si>
  <si>
    <t xml:space="preserve">Conocer los trámites contractuales que se atendieron en el periodo </t>
  </si>
  <si>
    <t>Eliana Magaly Garzón</t>
  </si>
  <si>
    <t>Coordinador del Grupo de Contratos</t>
  </si>
  <si>
    <t>(No. de solicitudes contractuales recibidas / No. de  trámites contractuales generadas) * 100</t>
  </si>
  <si>
    <t>Plataforma SECOP y Colombia Compra Eficiente</t>
  </si>
  <si>
    <t>PR-GECO-001 Licitación Pública
• PR-GECO-002 Menor cuantía
• PR-GECO-003 Mínima Cuantía
• PR-GECO-004 Contratación directa a través de SECOP I y SECOP II
• PR-GECO-005 Verificación de requisitos en SST para la adquisición de Bienes y servicios
• PR-GECO-006 Acuerdo marco de precios
• PR-GECO-007 Subasta inversa
• PR-GECO-008 Concurso méritos
• PR-GECO-009 Celebración de convenios y acuerdos
• PR-GECO-010 Tramite de novedades de contratación
• PR-GECO-013 Liquidación de contratos y convenios</t>
  </si>
  <si>
    <t>7.2</t>
  </si>
  <si>
    <t>2 Gestión por procesos y proyectos: Fortalecer la gestión por procesos, estandarizados e interdependientes, y por proyectos, para una prestación ágil, flexible y segura de servicios, mediante la mejora continua y la apropiación de las TIC.</t>
  </si>
  <si>
    <t>2.2 Definir, adoptar e implementar herramientas de seguimiento y evaluación por resultados, respecto de los procesos y proyectos desarrollados por la entidad.</t>
  </si>
  <si>
    <t xml:space="preserve">Política Gestión Presupuestal y eficiencia del gasto público </t>
  </si>
  <si>
    <t>Eficiencia Liquidaciones (Secundario)</t>
  </si>
  <si>
    <t>GESTIONAR DE MANERA EFICAZ LAS SOLICITUDES DE LIQUIDACION RADICADAS  POR LOS SUPEVISORES AL GRUPO DE CONTRATOS</t>
  </si>
  <si>
    <t>(Número de solicitudes de liquidaciones radicados por supervisores al Grupo de Gestión Contractual*100) /(Número de liquidaciones revisadas por el Grupo de Gestion Contractual)</t>
  </si>
  <si>
    <t>Informe final de supervision - Informes del contratista - Reporte de pagos - Proyecto acta de liquidaciuón- Secop Ii-Carpeta compartida</t>
  </si>
  <si>
    <t>semestral</t>
  </si>
  <si>
    <t>N/A</t>
  </si>
  <si>
    <t>Eficacia En Certificaciones (Secundario)</t>
  </si>
  <si>
    <t>TRAMITAR DE MANERA EFICAZ LAS SOLICITUDES DE CERTIFICACION RADICADAS POR LOS USUARIOS INTERNOS Y EXTERNOS DE LA ENTIDAD AL GRUPO DE GESTION CONTRACTUAL</t>
  </si>
  <si>
    <t>(Numero de solicitudes de certificaciones tramitadas por el grupo de gestion contractual*100) /(Numero de solicitudes de certificaciones recibidas en el grupo de gestion contractual)</t>
  </si>
  <si>
    <t>SECOP II Y/O DRIVE CONTRATACION</t>
  </si>
  <si>
    <t>Transferencias De Conocimientos Del Manual De Supervisión De Contratos Y /O Convenios (Secundario)</t>
  </si>
  <si>
    <t>Fortalecer las competencias de los supervisores de contratos y/o convenios, para disminuir el riesgo de una inadecuada supervisión de la contratación</t>
  </si>
  <si>
    <t>Actividades de transferencia de conocimiento dirigidas a supervisores de contratos ejecutadas en el periodo / Actividades de transferencia de conocimiento dirigidas a supervisores de contratos planeadas para el periodo * 100</t>
  </si>
  <si>
    <t>DRIVE CONTRATACION</t>
  </si>
  <si>
    <t>Gestión Integral de Talento Humano</t>
  </si>
  <si>
    <t>9.1</t>
  </si>
  <si>
    <t>GITH</t>
  </si>
  <si>
    <t xml:space="preserve">Apropiar la gestión de procesos y proyectos, como modelo de operación ordinario en la entidad. </t>
  </si>
  <si>
    <t xml:space="preserve">Política Talento Humano </t>
  </si>
  <si>
    <t>Cumplimiento A La Política Gestión Estratégica De Talento Humano (Principal)</t>
  </si>
  <si>
    <t>Cumplimiento a politica gestión estrategica de talento humano</t>
  </si>
  <si>
    <t>Claudia Rodriguez Nolazco - Luisa Fernanda Molina</t>
  </si>
  <si>
    <t>N° de Actividades del plan realizadas / N° de actividades programadas x 100</t>
  </si>
  <si>
    <t xml:space="preserve">Matriz de seguimiento al plan estrategico de Talento Humano </t>
  </si>
  <si>
    <t>PL-GITH-001 Plan Estratégico Talento Humano 2019-2022</t>
  </si>
  <si>
    <t>9.2</t>
  </si>
  <si>
    <t xml:space="preserve">Diseñar e implementar las estrategias definidas para la gestión del cambioy del conocimiento, actualizándolas en función de las dinámicas internas y externas que incidan en la entidad.   </t>
  </si>
  <si>
    <t>Actividades Del Sistema De Estímulos Bs (Secundario)</t>
  </si>
  <si>
    <t>Medir la ejecución del Plan de Bienestar Social durante la vigencia</t>
  </si>
  <si>
    <t xml:space="preserve">Profesional Universitario </t>
  </si>
  <si>
    <t>No. de actividades de estímulos del plan realizadas / No. de actividades de estímulos programadas * 100</t>
  </si>
  <si>
    <t>Plan de Bienestar social</t>
  </si>
  <si>
    <t>PR-GITH-008 Formulación, seguimiento y evaluación del programa de bienestar social e incentivos</t>
  </si>
  <si>
    <t>Diseñar e implementar las estrategias definidas para la gestión del cambioy del conocimiento, actualizándolas en función de las dinámicas internas y externas que incidan en la entidad.</t>
  </si>
  <si>
    <t>Cumplir Las Actividades Programadas En El Plan De Capacitación (Secundario)</t>
  </si>
  <si>
    <t>Medir la ejecución del Plan Institucional de Capacitación durante la vigencia</t>
  </si>
  <si>
    <t>No. de capacitaciones del plan realizadas / No. de capacitaciones programadas x 100</t>
  </si>
  <si>
    <t>Plan Institucional de Capacitación</t>
  </si>
  <si>
    <t>PR-GITH-011 Inducción, reinducción, capacitación y entrenamiento</t>
  </si>
  <si>
    <t>Diseñar e implementar las estrategias definidas para la gestion del cambio y del conocimiento, actualizandolas en funcion de las dinamicas internas y externas que incidan en la entidad</t>
  </si>
  <si>
    <t>Ausentismo (Secundario)</t>
  </si>
  <si>
    <t>conocer los dias de ausentismo generados por la no asistencia al trabajo.</t>
  </si>
  <si>
    <t>Paula Combita - Maria Victoria Ballesteros</t>
  </si>
  <si>
    <t>Profesional Universitaria de Secretaria General
Contratistas</t>
  </si>
  <si>
    <t>(Número de días de ausencia laboral  en el mes / Número de días de trabajo programados en el mes ) * 100</t>
  </si>
  <si>
    <t>Reportes de permisos por causas medicas o personales e incapacidades laborales ocomunes - Bases de datos de los funcionarios de la entidad.</t>
  </si>
  <si>
    <t>PR-GITH-009 Tramite de  lineamientos laborales y situaciones administrativas</t>
  </si>
  <si>
    <t>Condiciones De Salud De Los Trabajadores (Secundario)</t>
  </si>
  <si>
    <t>Porcentaje de trabajadores a quienes se les realizaron evaluaciones medicas laborales</t>
  </si>
  <si>
    <t>(Numero de trabajadores que realizaron evaluaciones medicas laborales de ingreso, periodicos y retiro / Numero de evaluaciones medicas programadas) *100</t>
  </si>
  <si>
    <t>Programacion de examenes medicos laborales, Informacion del personal de la entidad, bases de datos con ingresos y retiros de funcionarios en el ultimo año.</t>
  </si>
  <si>
    <t>PR-GITH-015 Evaluaciones médicas ocupacionales y diagnostico de salud</t>
  </si>
  <si>
    <t>Politica de talento humano</t>
  </si>
  <si>
    <t>Cumplimiento De Los Objetivos En Seguridad Y Salud En El Trabajo - Sst (Secundario)</t>
  </si>
  <si>
    <t>eficiencia</t>
  </si>
  <si>
    <t>Porcentaje de cumplimiento de los objetivos en seguridad y salud en el trabajo - SST</t>
  </si>
  <si>
    <t>profesional especializado</t>
  </si>
  <si>
    <t>(N° de actividades realizadas / sumatoria de actividades de los objetivos de SST * 100</t>
  </si>
  <si>
    <t>Plan Anual de Trabajo de SST</t>
  </si>
  <si>
    <t>Cumplimiento De Requisitos De Estructura Del Sg-Sst (Secundario)</t>
  </si>
  <si>
    <t>Calcular el porcentaje de cumplimiento de criterios de estructura para el Sistema de gestión de Seguridad y Salud en el Trabajo</t>
  </si>
  <si>
    <t>(No. de criterios legales de estructura del SG SST cumplidos / No. total de criterios legales de estructura del SG SST) *100</t>
  </si>
  <si>
    <t xml:space="preserve">Lista de verificación para cumplimiento de requisitos normativos de estructura del SG SST </t>
  </si>
  <si>
    <t>PR-EVSG-002 Auditorias Internas al Sistema Integrado de Gestión
IN-EVSG-002 Revisión por la dirección de SG-SST
PR-GITH-020 Rendición de cuentas del SG-SST</t>
  </si>
  <si>
    <t>Política Mejora Normativa</t>
  </si>
  <si>
    <t>Cumplimiento De Requisitos Legales (Secundario)</t>
  </si>
  <si>
    <t>Porcentaje de cumplimiento de requisitos legales aplicables</t>
  </si>
  <si>
    <t>(Numero de requisitos normativos aplicables cumplidos / Numero total de requisitos normativos aplicables) *100</t>
  </si>
  <si>
    <t>Matriz de requisitos legales</t>
  </si>
  <si>
    <t>PR-GEJU-004 Identificación, análisis y recopilación de requisitos legales y normativos</t>
  </si>
  <si>
    <t>Cumplimiento Realización De Simulacros De Sst. (Secundario)</t>
  </si>
  <si>
    <t xml:space="preserve">Medir el porcentaje en el cumplimiento de simulacros realizados. </t>
  </si>
  <si>
    <t>(Numero de simulacros de SST realizados / Numero de simulacros de SST programados)</t>
  </si>
  <si>
    <t>Plan anual de trabajo, informe del simulacro realizado.</t>
  </si>
  <si>
    <t xml:space="preserve">MA-PLES-003 Manual de Seguridad y Salud en el Trabajo </t>
  </si>
  <si>
    <t>Desarrollo De Los Programas De Vigilancia Epidemiológica De Acuerdo Con El Análisis De Las Condiciones De Salud Y De Trabajo Y A Los Riesgos Priorizados (Secundario)</t>
  </si>
  <si>
    <t>secundario</t>
  </si>
  <si>
    <t>Porcentaje de cumplimiento en la ejecución, del cronograma de Programas de Vigilancia Epidemiológica</t>
  </si>
  <si>
    <t>No. De Actividades ejecutadas/ No. De actividades programadas*100</t>
  </si>
  <si>
    <t>Cronograma de ejecucion de PVE</t>
  </si>
  <si>
    <t>Ejecución De Las Acciones Preventivas, Correctivas Y De Mejora Para Sst</t>
  </si>
  <si>
    <t xml:space="preserve">Porcentaje de cumplimiento en ejecucion de AC, AP y OM SST. </t>
  </si>
  <si>
    <t xml:space="preserve">(Numero de total de acciones preventivas, correctivas y/o de mejora de SST ejecutadas) / (Numero de acciones preventivas, correctivas y/o de mejora de SST programadas) *100   </t>
  </si>
  <si>
    <t xml:space="preserve">Reporte Isolucion </t>
  </si>
  <si>
    <t>Ejecución Del Plan De Capacitación En Seguridad Y Salud En El Trabajo (Secundario)</t>
  </si>
  <si>
    <t xml:space="preserve">Porcentaje de cumplimiento en la ejecución  del plan de capacitación de sst </t>
  </si>
  <si>
    <t>( Número de Actividades del Plan de capacitación del SGSST Ejecutadas en el periodo / Número de Actividades del Plan de capacitación del SGSST Programadas en el periodo ) *100</t>
  </si>
  <si>
    <t xml:space="preserve">Conograma del Plan de Capacitación </t>
  </si>
  <si>
    <t>Ejecución Del Cronograma De Las Mediciones Ambientales Ocupacionales Y Sus Resultados</t>
  </si>
  <si>
    <t>Porcentaje de cumplimiento en la ejecución, del cronograma de mediciones ambientales.</t>
  </si>
  <si>
    <t>Plan Anual de Trabajo SST</t>
  </si>
  <si>
    <t>por demanda</t>
  </si>
  <si>
    <t>n/a</t>
  </si>
  <si>
    <t>Ejecución Del Plan De Trabajo Anual (Secundario)</t>
  </si>
  <si>
    <t>conocer el porcentaje de cumplimiento en la ejecucion de plan anual de trabajo en SST.</t>
  </si>
  <si>
    <t>( Numero de Número de Actividades del Plan de Trabajo del SGSST Ejecutadas en el periodo / Número de Actividades del Plan de Trabajo del SGSST Programadas en el periodo ) *100</t>
  </si>
  <si>
    <t>Plan anual de trabajo con evidencias (registros) de la ejecución de las actividades programadas en el periodo.</t>
  </si>
  <si>
    <t xml:space="preserve">PR-GITH-025 Construcción del Plan Anual de Trabajo SST
</t>
  </si>
  <si>
    <t>Evaluacion De Las No Conformidades Encontradas En El Plan Anual De Trabajo De Sst (Secundario)</t>
  </si>
  <si>
    <t>Porcentaje de No conformidades cerradas</t>
  </si>
  <si>
    <t>(N° de No conformidades de SST cerradas)/ N° de No Conformidades de SST abiertas detectadas en el seguimiento del plan anual de trabajo * 100</t>
  </si>
  <si>
    <t>No conformidades detectadas en el seguimiento al plan anual de trabajo de SST</t>
  </si>
  <si>
    <t>Evaluación Inicial Del Sg-Sst (Principal)</t>
  </si>
  <si>
    <t>Calcular el porcentaje de cumplimiento de los requisitos minimos de acuerdo al decreto 1072 de 2015 Art. 2.2.4.6.16</t>
  </si>
  <si>
    <t>(Numero de requisitos que presentan cumplimiento / Numero total de requisitos ) * 100</t>
  </si>
  <si>
    <t>Anual
(En el mes en el que se lleve a cabo la medición de la evaluación)</t>
  </si>
  <si>
    <t xml:space="preserve">PR-EVSG-002 Auditorias Internas al Sistema Integrado de Gestión
IN-EVSG-002 Revisión por la dirección de SG-SST
PR-GITH-020 Rendición de cuentas del SG-SST
</t>
  </si>
  <si>
    <t>Frecuencia De Accidentalidad (Secundario)</t>
  </si>
  <si>
    <t>Calcular el número de veces que ocurre un accidente de trabajo en el mes</t>
  </si>
  <si>
    <t xml:space="preserve">(Numero de accidentes de trabajo que se presentaron en el mes / Numero de trabajadores en el mes) *100 </t>
  </si>
  <si>
    <t>Reportes de incidentes y accidentes de trabajo en la entidad y consolidado de incidentes y accidentes de trabajo en la entidad (incluye a todo el personal propio, contratista, subcontratista y en misión)</t>
  </si>
  <si>
    <t>PR-GITH-013 Procedimiento para investigación de incidentes y accidente</t>
  </si>
  <si>
    <t>Incidencia Enfermedad Laboral (Secundario)</t>
  </si>
  <si>
    <t>Calcular el número de casos nuevos de enfermedad laboral en una población determinada en un período de tiempo.</t>
  </si>
  <si>
    <t>(Número de casos nuevos de enfermedad laboral en el periodo “Z” / Promedio de trabajadores en el periodo “Z”) * 100.000</t>
  </si>
  <si>
    <t>Documento de la junta de calificación</t>
  </si>
  <si>
    <t>Intervención De Los Peligros Identificados Y Los Riesgos Priorizados (Secundario)</t>
  </si>
  <si>
    <t>Proceso</t>
  </si>
  <si>
    <t>orcentaje de acciones implementadas de acuerdo a los peligros asociados en la FT-GITH-027 Matriz identificación peligros, valoración riesgos y controles</t>
  </si>
  <si>
    <t>(Cantidad total de medidas de intervencion implementadas por la matriz de peligros) / (Cantidad total medidas de intervención emitidas por la matriz de peligros) *100</t>
  </si>
  <si>
    <t>FT-GITH-027 Matriz identificación peligros, valoración riesgos y controles</t>
  </si>
  <si>
    <t>Prevalencia Enfermedad Laboral (Secundario)</t>
  </si>
  <si>
    <t>Calcular el número de casos de enfermedad laboral presentes en una población en un periodo de tiempo</t>
  </si>
  <si>
    <t>(Número de casos nuevos y antiguos de enfermedad laboral en el periodo «Z» / Promedio de trabajadores en el periodo «Z») * 100.000</t>
  </si>
  <si>
    <t>Documento de calificación de la junta</t>
  </si>
  <si>
    <t>Proporción De Accidentes De Trabajo Mortales - Nuevo (Secundario)</t>
  </si>
  <si>
    <t>Calcular el número de accidentes de trabajo mortales en el año.</t>
  </si>
  <si>
    <t>(Número de accidentes de trabajo mortales que se presentaron en el año / Total de accidentes de trabajo que se presentaron en el año ) * 100</t>
  </si>
  <si>
    <t>Consolidado de reportes de Accidentalidad del SG SST (incluye a todo el personal propio, contratista, subcontratista y en misión)</t>
  </si>
  <si>
    <t>Reporte E Investigacion De Accidentes De Trabajo Y Enfermedades Laborales (Secundario)</t>
  </si>
  <si>
    <t>Porcentaje de cumplimiento en la investigación de los incidentes, accidentes de trabajo y enfermedades laborales reportados.</t>
  </si>
  <si>
    <t>N° de incidentes, accidentes de trabajo y enfermedades laborales investigados / N° de incidentes, accidentes de trabajo y enfermedades laborales reportados *100</t>
  </si>
  <si>
    <t>F-TAHU-040  investigaciones de accidentes de trabajo y enfermedad laboral, y registros generados por ARL y EPS.</t>
  </si>
  <si>
    <t>Severidad Accidentalidad (Secundario)</t>
  </si>
  <si>
    <t>Calcular el número de días perdidos por accidentes de trabajo en el mes.</t>
  </si>
  <si>
    <t>(Número de días de incapacidad por accidente de trabajo en el mes + número de días cargados en el mes / Número de trabajadores en el mes) * 100</t>
  </si>
  <si>
    <t>Reportes de incidentes y accidentes de trabajo en la entidad (incluye a todo el personal propio, contratista, subcontratista y en misión), incapacidades generadas por los accidentes de trabajo y Calificacion de origen del AT.</t>
  </si>
  <si>
    <t>Gestión Administrativa</t>
  </si>
  <si>
    <t>10.1</t>
  </si>
  <si>
    <t>GEAD</t>
  </si>
  <si>
    <t>Fortalecer la gestión por procesos, estandarizados e interdependientes, y por proyectos, para una prestación ágil, flexible y segura de servicios, mediante la mejora continua y la apropiación de las TIC.</t>
  </si>
  <si>
    <t>Definir, adoptar e implementar  herramientas de seguimiento y evaluación por resultados, respecto de los procesos y proyectos desarrollados por la entidad</t>
  </si>
  <si>
    <t>Cumplimiento A La Programación Del Mantenimiento Preventivo</t>
  </si>
  <si>
    <t>Hacer seguimiento al cronograma de Mantenimiento Preventivo</t>
  </si>
  <si>
    <t>Alexandra Gonzalez Rojas - Gelma Maritza Orejuela Hernandez</t>
  </si>
  <si>
    <t>Coordinador del Grupo de Gestion Documental y Administrativa
Profesional Universitario</t>
  </si>
  <si>
    <t>(Mantenimientos correctivos ejecutados a las instalaciones / mantenimientos correctivos programados a las instalaciones)  *100</t>
  </si>
  <si>
    <t>Mantenimientos correctivos ejecutados: Informes de ejecucion por parte del proveedor.
Mantenimientos Correctivos Programados: Cronograma de Mantenimiento Correctivo mensual.</t>
  </si>
  <si>
    <t>PR-GEAD-004 Mantenimiento Preventivo y Correctivo</t>
  </si>
  <si>
    <t>Apropiar la gestión por procesos y proyectos, como modelo de operación en la entidad.</t>
  </si>
  <si>
    <t>Mantenimientos Correctivos Realizados A Las Instalaciones (Principal)</t>
  </si>
  <si>
    <t>Controlar los Mantenimeinto Correctivos Programados, solicitados e indentificados (A traves de la ejecucuión de Inspecciones)</t>
  </si>
  <si>
    <t>Carlos Enrique Ballesteros Amaya - Blanca Lucia García Avellaneda</t>
  </si>
  <si>
    <t>1. Aumentar la efectividad del talento humano y su modelo de gestión.
Fortalecer la gestión por procesos, estandarizados e interdependientes, y por proyectos, para una prestación ágil, flexible y segura de servicios, mediante la mejora continua y la apropiación de las TIC.</t>
  </si>
  <si>
    <t>1.8 Mejorar la efectividad en la toma de decisiones, asignación de recursos y ejecución de planes, programas y proyectos.</t>
  </si>
  <si>
    <t>Política Gestión Presupuestal y eficiencia del gasto público</t>
  </si>
  <si>
    <t>Consumo De Agua Costado Oriental</t>
  </si>
  <si>
    <t xml:space="preserve">Reducir el 5% del consumo de agua en el costado occidental, con el fin de minimizar el consumo asociadoa la linea base </t>
  </si>
  <si>
    <t>Carlos Enrique Ballesteros Amaya - Alexandra Gonzalez</t>
  </si>
  <si>
    <t>Coordinador del Grupo de Gestion Documental y Contratista Secretaria general</t>
  </si>
  <si>
    <t xml:space="preserve">((Consumo  de agua mes anterior (m3) - consumo mes actual)/Consumo mes anterior ) * 100
</t>
  </si>
  <si>
    <t>Consumo de agua registrado en la Factura de servicios públicos emitida por la empresa del Acueducto 
Mantenimientos Correctivos Programados: Cronograma de Mantenimiento Correctivo mensual.</t>
  </si>
  <si>
    <t>Consumo De Agua Costado Occidental</t>
  </si>
  <si>
    <t xml:space="preserve">Reducir el 5% del consumo de agua en el costado occidental, con el fin de minimizar el consumo asociado a la linea base </t>
  </si>
  <si>
    <t>Consumo De Energia Costado Occidental</t>
  </si>
  <si>
    <t>Reducir el 5% del consumo de energia en el costado occidental con el fin de minimizar el consumo asociado a la linea base</t>
  </si>
  <si>
    <t xml:space="preserve">((Consumo  de energia mes anterior (Kw) - consumo mes actual) /Consumo mes anterior ) * 100
</t>
  </si>
  <si>
    <t xml:space="preserve">Factura de servicio de energía eléctrica emitida por empresa de la energia teniendo en cuenta período facturado.
</t>
  </si>
  <si>
    <t>22,078kw/mes</t>
  </si>
  <si>
    <t>Consumo De Energia Costado Oriental</t>
  </si>
  <si>
    <t>20,076kw/mes</t>
  </si>
  <si>
    <t>Consumo De Papel</t>
  </si>
  <si>
    <t xml:space="preserve">Disminuir el consumo de resmas de papel en un 10% en comparacion con el año anterior  ,con el fin de mantener o minimizar el consumo asociado a la linea base </t>
  </si>
  <si>
    <t xml:space="preserve">((Consumo  de papel mes anterior  - consumo mes actual) / Consumo mes anterior)  * 100
</t>
  </si>
  <si>
    <t xml:space="preserve">Relación del área de Almacen con entradas y salidas de inventario de resmas de papel al mes
</t>
  </si>
  <si>
    <t xml:space="preserve">28 resmas </t>
  </si>
  <si>
    <t>10.2</t>
  </si>
  <si>
    <t>Generación De Residuos Sólidos Aprovechables</t>
  </si>
  <si>
    <t>Medir la cantidad de residuos sólidos aprovechables (Kg) por tipo (plástico, vidrio, papel, cartón, metal) generados al interior de la entidad con periodicidad mensual</t>
  </si>
  <si>
    <t>Carlos Enrique Ballesteros Amaya - Sonia Velandia</t>
  </si>
  <si>
    <t>Cantidad de residuos sólidos aprovechables (Kg) por tipo (plástico, vidrio, papel, cartón, metal) generados al interior de la entidad</t>
  </si>
  <si>
    <t xml:space="preserve">Formato de seguimiento al pesaje de residuos sólidos aprovechables generados en la entidad mensualmente
</t>
  </si>
  <si>
    <t>95 kg</t>
  </si>
  <si>
    <t>Gestión Jurídica</t>
  </si>
  <si>
    <t>11.1</t>
  </si>
  <si>
    <t>GEJU</t>
  </si>
  <si>
    <t>Política Pública y Regulación
Diseñar e impulsar iniciativas de política pública y generar regulación y doctrina unificadora para apoyar la gestión de la supervisión integral y el desarrollo del sector.</t>
  </si>
  <si>
    <t>Promover y cogestionar mecanismos a través de los cuales se materialicen iniciativas regulatorias y doctrina unificada para la Superintendencia y el sector.</t>
  </si>
  <si>
    <t>Control A Proyectos Normativos O Regulatorios Y Doctrina Unificada Construidos (Principal)</t>
  </si>
  <si>
    <t>Resultado</t>
  </si>
  <si>
    <t xml:space="preserve">Control a la gestión de producción normativa o regulatoria y doctrina unificada para el ejercicio misional de la Superintendencia y el desenvolvimiento del sector </t>
  </si>
  <si>
    <t>Oficina Asesora Jurídica</t>
  </si>
  <si>
    <t>Juan Sebastian Betancourt Medina</t>
  </si>
  <si>
    <t>Proyectos normativos o regulatorios y doctrina unificada contruidos en la vigencia / proyectos normativos o regulatorios y doctrina unificada agendados para la vigencia*100</t>
  </si>
  <si>
    <t>Formato matriz de agenda regulatoria y doctrinal superintendencia de la economia solidaria Código: FT-GEJU-004</t>
  </si>
  <si>
    <t>PR-GEJU-009 Producción regulatoria y doctrinal en red de gobernanza</t>
  </si>
  <si>
    <t>Desarrollar o adoptar herramientas de analitica para la generacion de alerts tempranas o preventivas.</t>
  </si>
  <si>
    <t>Política Defensa jurídica</t>
  </si>
  <si>
    <t>Respuesta Oportuna A Las Demandas Radicadas</t>
  </si>
  <si>
    <t>el indicador busca medir la oportuna respuesta a las demandas recibidas.</t>
  </si>
  <si>
    <t>KATHERIN JOHANNA BELTRAN PICO</t>
  </si>
  <si>
    <t>(numero de respuesta de demandas en el tiempo establecido / numero total de demandas notificadas)*100</t>
  </si>
  <si>
    <t>* Base de datos de procesos judiciales</t>
  </si>
  <si>
    <t>PR-GEJU-003 Representación en acciones de Tutela</t>
  </si>
  <si>
    <t>11.2</t>
  </si>
  <si>
    <t>Cumplimiento A Los Productos Fijados En Planes De Acción De La Ppda 2024-2025</t>
  </si>
  <si>
    <t>Angie Daniela Rivera Gomez, Juan Sebastian Betancourt Medina</t>
  </si>
  <si>
    <t>(numero de respuesta de acciones de tutela en el tiempo establecido / numero total de respuesta de acciones de tutela recibidas)*100</t>
  </si>
  <si>
    <t>F-GEJU-007 Seguimiento acciones de tutela</t>
  </si>
  <si>
    <t>Respuesta oportuna a las acciones de tutela</t>
  </si>
  <si>
    <t>Gestión de Recursos Financieros</t>
  </si>
  <si>
    <t>12.1</t>
  </si>
  <si>
    <t>GREF</t>
  </si>
  <si>
    <t>Definir, adoptar e implementar herramientas de seguimiento y evaluacion por resultados, respecto de los procesos y proyectos desarrollados por la entidad.</t>
  </si>
  <si>
    <t>Ejecucion Del Presupuesto De Gastos De Funcionamiento (Principal)</t>
  </si>
  <si>
    <t>Evaluar la ejecucion de gastos de funcionamiento aprobados para la vigencia, ejerciendo un control en el registro de los gastos y compromisos con cargo a gastos de funcionamiento</t>
  </si>
  <si>
    <t>Ana Patricia Mendoza</t>
  </si>
  <si>
    <t>Coordinador grupo financiero</t>
  </si>
  <si>
    <t>(Presupuesto gastos funcionamiento comprometido/Presupuesto gastos funcionamiento aprobado)*100</t>
  </si>
  <si>
    <t xml:space="preserve">Presupuesto gastos de funcionamiento comprometido informes de ejecucion presupuestal agregado, presupuesto gastos de funcionamiento aprobado circular de aprobacion del presupuesto nacional. </t>
  </si>
  <si>
    <t xml:space="preserve"> PR-GREF-001 Proyección, elaboración, aprobación y desagregación del presupuesto
 PR-GREF-002 Ejecución y control del presupuesto
 PR-GREF-003 Modificaciones presupuestales por traslados</t>
  </si>
  <si>
    <t xml:space="preserve"> Definir, adoptar e implementar herramientas de seguimiento y evaluacion por resultados, respecto de los procesos y proyectos desarrollados por la entidad.</t>
  </si>
  <si>
    <t>Ejecucion Del Presupuesto De Gastos Inversión (Principal)</t>
  </si>
  <si>
    <t>Evaluar la ejecucion presupuestal de gastos de inversion aprobados para la vigencia, ejerciendo un control en el registro de los gastos y compromisos con cargo a estos proyectos.</t>
  </si>
  <si>
    <t>(Presupuesto inversión comprometido/Presupuesto inversión aprobado)*100</t>
  </si>
  <si>
    <t xml:space="preserve">Presupuesto de inversion comprometido informes de ejecucion presupuestal agregado, presupuesto de inversion aprobado circular de aprobacion del presupuesto nacional. </t>
  </si>
  <si>
    <t>PR-GREF-001 Proyección, elaboración, aprobación y desagregación del presupuesto
 PR-GREF-002 Ejecución y control del presupuesto
 PR-GREF-003 Modificaciones presupuestales por traslados</t>
  </si>
  <si>
    <t>Gestión de servicios de TI</t>
  </si>
  <si>
    <t>13.1</t>
  </si>
  <si>
    <t>GSTI</t>
  </si>
  <si>
    <t>Acuerdo de niveles de servicio (ANS)</t>
  </si>
  <si>
    <t>13.2</t>
  </si>
  <si>
    <t>Disponibilidad de los servicios tecnológicos definidos por la OAPS</t>
  </si>
  <si>
    <t>13.3</t>
  </si>
  <si>
    <t>Ejecución plan de mantenimiento de equipos de TI</t>
  </si>
  <si>
    <t>PROCESOS DE EVALUACIÓN</t>
  </si>
  <si>
    <t>Control Disciplinario</t>
  </si>
  <si>
    <t>CODI</t>
  </si>
  <si>
    <t>Desarrollar o adaptar herramientas de analítica para la generación de alertas tempranas o preventivas.</t>
  </si>
  <si>
    <t xml:space="preserve">Política Integridad </t>
  </si>
  <si>
    <t>Gestión De Procesos Disciplinarios (Principal)</t>
  </si>
  <si>
    <t xml:space="preserve">conocer el porcentaje de procesos disciplinarios gestionados durante el periodo evaluable </t>
  </si>
  <si>
    <t>Liliana Paola Negrete Narvaez</t>
  </si>
  <si>
    <t xml:space="preserve">total de número de procesos disciplinarios evaluados, remitidos por competencia y/o cerrados / Número de procesos disciplinarios aperturados multiplicado x 100   </t>
  </si>
  <si>
    <t xml:space="preserve">cuadros de control de los procesos disciplinarios </t>
  </si>
  <si>
    <t>Ninguna</t>
  </si>
  <si>
    <t xml:space="preserve"> PR-CODI-001 Desarrollo del proceso disciplinario ordinario
PR-CODI-002 Desarrollo del proceso disciplinario verbal</t>
  </si>
  <si>
    <t>Control Interno</t>
  </si>
  <si>
    <t>14.1</t>
  </si>
  <si>
    <t>COIN</t>
  </si>
  <si>
    <t>Gestión por procesos y proyectos: Fortalecer la gestión por procesos, estandarizados e interdependientes, y por proyectos, para una prestación ágil, flexible y segura de servicios, mediante la mejora continua y la apropiación de las TIC.</t>
  </si>
  <si>
    <t>Definir, adoptar e implementar herramietas de seguimiento y evaluación por resultados, respeccto de los procesos y proyectos desarrollados por la entidad.</t>
  </si>
  <si>
    <t>Avance En La Ejecución Del Programa Anual De Auditoría</t>
  </si>
  <si>
    <t xml:space="preserve">Medir el avance del programa anual de auditoría </t>
  </si>
  <si>
    <t>Oficina de Control Interno</t>
  </si>
  <si>
    <t>Martha Nohemy Arevalo Martinez,Sandra Milena Moreno Marín</t>
  </si>
  <si>
    <t>jefe oficina de control interno</t>
  </si>
  <si>
    <t>(# de auditorías realizadas / # de auditorías programadas) * 100</t>
  </si>
  <si>
    <t>Programa anual de auditorías FT-COIN-001 de la vigencia 2024, que consolida noventa (90) auditorías 
Nota: el segmento de otras actividades recurrentes de seguimiento, de comitésque se participa y de Ley cuando apliquen, no hacen parte de las 90 audtorías</t>
  </si>
  <si>
    <t>PR-COIN-001 Ejecutar el Programa de Auditoría
GU-COIN-001 Guía de auditoria de la Oficina de Control Interno</t>
  </si>
  <si>
    <t>Evaluación de Sistemas de Gestión</t>
  </si>
  <si>
    <t>15.1</t>
  </si>
  <si>
    <t>EVSG</t>
  </si>
  <si>
    <t xml:space="preserve"> Definir, adoptar o implementar herramientas de seguimiento y evaluación de resultados, respecto de los procesos y proyectos desarrollados por la entidad.</t>
  </si>
  <si>
    <t>Acciones De Mejora Cerradas Con Eficacia</t>
  </si>
  <si>
    <t>Indicador que mide las acciones de mejora (acciones correctivas, acciones preventivas, notas de mejora, planes de mejoramiento, acciones para abordar riesgos) cerradas en un periodo</t>
  </si>
  <si>
    <t>Ana Florez</t>
  </si>
  <si>
    <t>Profesional Universitario  Oficina Asesora de Planeación y Sistemas</t>
  </si>
  <si>
    <t>(Número de acciones de mejora cerradas en el período de acuerdo con las fechas de cierre proyectadas/  Número de acciones de mejora definidas para cierre en el periodo)*100</t>
  </si>
  <si>
    <t>PABLO: Modulo de mejora</t>
  </si>
  <si>
    <t xml:space="preserve">IN-EVSG-003 Instructivo acciones de mejora
PR-EVSG-001  Tratamiento de acciones correctivas, preventivas y de mejora </t>
  </si>
  <si>
    <t>15.2</t>
  </si>
  <si>
    <t>Defnir, adoptar e implementar herramientas de seguimiento y evaluación por resultados, respeccto de los procesos y proyectos desarrollados por la entidad.</t>
  </si>
  <si>
    <t>Cumplimiento Del Programa De Auditorias Internas (Principal)</t>
  </si>
  <si>
    <t>Medir el cumplimiento del cronograma de auditorias internas</t>
  </si>
  <si>
    <t xml:space="preserve">Profesional Universitaria de la OAPS </t>
  </si>
  <si>
    <t>(No. De Auditorias internas realizadas / No. De Auditorias internas  programadas para la vigencia)*100</t>
  </si>
  <si>
    <t>FT-EVSG-003 Programa anual de auditorias al SIG</t>
  </si>
  <si>
    <t>PR-EVSG-002 Auditorias Internas al Sistema Integrado de Gestión</t>
  </si>
  <si>
    <r>
      <rPr>
        <b/>
        <sz val="11"/>
        <color theme="1"/>
        <rFont val="Verdana"/>
        <family val="2"/>
      </rPr>
      <t>Nota</t>
    </r>
    <r>
      <rPr>
        <sz val="11"/>
        <color theme="1"/>
        <rFont val="Verdana"/>
        <family val="2"/>
      </rPr>
      <t>: Visitas Insitu pendiente el primer trimestre</t>
    </r>
  </si>
  <si>
    <t>Indicadores Monitoreo de Medición Oportuna</t>
  </si>
  <si>
    <t>Indicadores Monitoreados sin Medición</t>
  </si>
  <si>
    <t>Total Indicadores Monitoreados en el Periodo</t>
  </si>
  <si>
    <t>Total</t>
  </si>
  <si>
    <r>
      <t>71 m</t>
    </r>
    <r>
      <rPr>
        <vertAlign val="superscript"/>
        <sz val="11"/>
        <color rgb="FF595959"/>
        <rFont val="Verdana"/>
        <family val="2"/>
      </rPr>
      <t>3</t>
    </r>
  </si>
  <si>
    <r>
      <t>93 m</t>
    </r>
    <r>
      <rPr>
        <vertAlign val="superscript"/>
        <sz val="11"/>
        <color rgb="FF595959"/>
        <rFont val="Verdana"/>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</si>
</sst>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7" x14ac:knownFonts="1">
    <font>
      <sz val="11"/>
      <color theme="1"/>
      <name val="Calibri"/>
      <scheme val="minor"/>
    </font>
    <font>
      <b/>
      <sz val="22"/>
      <color theme="1"/>
      <name val="Verdana"/>
      <family val="2"/>
    </font>
    <font>
      <sz val="16"/>
      <color theme="1"/>
      <name val="Verdana"/>
      <family val="2"/>
    </font>
    <font>
      <sz val="12"/>
      <color rgb="FF333333"/>
      <name val="Verdana"/>
      <family val="2"/>
    </font>
    <font>
      <sz val="11"/>
      <color theme="1"/>
      <name val="Verdana"/>
      <family val="2"/>
    </font>
    <font>
      <b/>
      <sz val="12"/>
      <color theme="1"/>
      <name val="Verdana"/>
      <family val="2"/>
    </font>
    <font>
      <sz val="12"/>
      <color theme="1"/>
      <name val="Verdana"/>
      <family val="2"/>
    </font>
    <font>
      <b/>
      <sz val="16"/>
      <color theme="1"/>
      <name val="Verdana"/>
      <family val="2"/>
    </font>
    <font>
      <b/>
      <sz val="14"/>
      <color theme="0"/>
      <name val="Verdana"/>
      <family val="2"/>
    </font>
    <font>
      <sz val="14"/>
      <color theme="0"/>
      <name val="Verdana"/>
      <family val="2"/>
    </font>
    <font>
      <b/>
      <sz val="11"/>
      <color theme="1"/>
      <name val="Verdana"/>
      <family val="2"/>
    </font>
    <font>
      <b/>
      <sz val="18"/>
      <color theme="1"/>
      <name val="Verdana"/>
      <family val="2"/>
    </font>
    <font>
      <sz val="18"/>
      <color theme="1"/>
      <name val="Verdana"/>
      <family val="2"/>
    </font>
    <font>
      <b/>
      <sz val="25"/>
      <color theme="1"/>
      <name val="Verdana"/>
      <family val="2"/>
    </font>
    <font>
      <b/>
      <sz val="10"/>
      <color theme="1"/>
      <name val="Verdana"/>
      <family val="2"/>
    </font>
    <font>
      <sz val="12"/>
      <color rgb="FF595959"/>
      <name val="Verdana"/>
      <family val="2"/>
    </font>
    <font>
      <b/>
      <sz val="12"/>
      <color rgb="FF595959"/>
      <name val="Verdana"/>
      <family val="2"/>
    </font>
    <font>
      <sz val="14"/>
      <color theme="1"/>
      <name val="Verdana"/>
      <family val="2"/>
    </font>
    <font>
      <sz val="10"/>
      <color theme="1"/>
      <name val="Verdana"/>
      <family val="2"/>
    </font>
    <font>
      <b/>
      <i/>
      <sz val="12"/>
      <color rgb="FFC27BA0"/>
      <name val="Verdana"/>
      <family val="2"/>
    </font>
    <font>
      <sz val="11"/>
      <color rgb="FF595959"/>
      <name val="Verdana"/>
      <family val="2"/>
    </font>
    <font>
      <b/>
      <sz val="11"/>
      <color rgb="FF595959"/>
      <name val="Verdana"/>
      <family val="2"/>
    </font>
    <font>
      <b/>
      <sz val="25"/>
      <color rgb="FF595959"/>
      <name val="Verdana"/>
      <family val="2"/>
    </font>
    <font>
      <sz val="16"/>
      <color rgb="FF595959"/>
      <name val="Verdana"/>
      <family val="2"/>
    </font>
    <font>
      <sz val="7"/>
      <color theme="1"/>
      <name val="Verdana"/>
      <family val="2"/>
    </font>
    <font>
      <sz val="7"/>
      <color rgb="FF333333"/>
      <name val="Verdana"/>
      <family val="2"/>
    </font>
    <font>
      <b/>
      <sz val="14"/>
      <color theme="1"/>
      <name val="Verdana"/>
      <family val="2"/>
    </font>
    <font>
      <sz val="9"/>
      <color rgb="FF595959"/>
      <name val="Verdana"/>
      <family val="2"/>
    </font>
    <font>
      <sz val="10"/>
      <color rgb="FF595959"/>
      <name val="Verdana"/>
      <family val="2"/>
    </font>
    <font>
      <vertAlign val="superscript"/>
      <sz val="11"/>
      <color rgb="FF595959"/>
      <name val="Verdana"/>
      <family val="2"/>
    </font>
    <font>
      <b/>
      <sz val="11"/>
      <color rgb="FFFFFFFF"/>
      <name val="Verdana"/>
      <family val="2"/>
    </font>
    <font>
      <sz val="11"/>
      <color rgb="FF000000"/>
      <name val="Verdana"/>
      <family val="2"/>
    </font>
    <font>
      <b/>
      <sz val="11"/>
      <color rgb="FF3F3F3F"/>
      <name val="Verdana"/>
      <family val="2"/>
    </font>
    <font>
      <sz val="11"/>
      <color rgb="FF3F3F3F"/>
      <name val="Verdana"/>
      <family val="2"/>
    </font>
    <font>
      <b/>
      <sz val="11"/>
      <color rgb="FF000000"/>
      <name val="Verdana"/>
      <family val="2"/>
    </font>
    <font>
      <sz val="8"/>
      <color rgb="FF3F3F3F"/>
      <name val="Verdana"/>
      <family val="2"/>
    </font>
    <font>
      <sz val="11"/>
      <name val="Verdana"/>
      <family val="2"/>
    </font>
  </fonts>
  <fills count="25">
    <fill>
      <patternFill patternType="none"/>
    </fill>
    <fill>
      <patternFill patternType="gray125"/>
    </fill>
    <fill>
      <patternFill patternType="solid">
        <fgColor rgb="FFD8D8D8"/>
        <bgColor rgb="FFD8D8D8"/>
      </patternFill>
    </fill>
    <fill>
      <patternFill patternType="solid">
        <fgColor rgb="FFFFE598"/>
        <bgColor rgb="FFFFE598"/>
      </patternFill>
    </fill>
    <fill>
      <patternFill patternType="solid">
        <fgColor rgb="FFFBE4D5"/>
        <bgColor rgb="FFFBE4D5"/>
      </patternFill>
    </fill>
    <fill>
      <patternFill patternType="solid">
        <fgColor rgb="FFC0C0C0"/>
        <bgColor rgb="FFC0C0C0"/>
      </patternFill>
    </fill>
    <fill>
      <patternFill patternType="solid">
        <fgColor rgb="FFC5E0B3"/>
        <bgColor rgb="FFC5E0B3"/>
      </patternFill>
    </fill>
    <fill>
      <patternFill patternType="solid">
        <fgColor rgb="FF002060"/>
        <bgColor rgb="FF002060"/>
      </patternFill>
    </fill>
    <fill>
      <patternFill patternType="solid">
        <fgColor rgb="FF92D050"/>
        <bgColor rgb="FF92D050"/>
      </patternFill>
    </fill>
    <fill>
      <patternFill patternType="solid">
        <fgColor theme="0"/>
        <bgColor rgb="FFD8D8D8"/>
      </patternFill>
    </fill>
    <fill>
      <patternFill patternType="solid">
        <fgColor theme="0"/>
        <bgColor indexed="64"/>
      </patternFill>
    </fill>
    <fill>
      <patternFill patternType="solid">
        <fgColor rgb="FFFFFFFF"/>
        <bgColor rgb="FFFFFFFF"/>
      </patternFill>
    </fill>
    <fill>
      <patternFill patternType="solid">
        <fgColor rgb="FFD9D9D9"/>
        <bgColor rgb="FFD9D9D9"/>
      </patternFill>
    </fill>
    <fill>
      <patternFill patternType="solid">
        <fgColor rgb="FFFEF2CB"/>
        <bgColor rgb="FFFEF2CB"/>
      </patternFill>
    </fill>
    <fill>
      <patternFill patternType="solid">
        <fgColor rgb="FFF7CAAC"/>
        <bgColor rgb="FFF7CAAC"/>
      </patternFill>
    </fill>
    <fill>
      <patternFill patternType="solid">
        <fgColor theme="0"/>
        <bgColor rgb="FFF4B083"/>
      </patternFill>
    </fill>
    <fill>
      <patternFill patternType="solid">
        <fgColor rgb="FFF4B083"/>
        <bgColor rgb="FFF4B083"/>
      </patternFill>
    </fill>
    <fill>
      <patternFill patternType="solid">
        <fgColor theme="0"/>
        <bgColor rgb="FFFBE4D5"/>
      </patternFill>
    </fill>
    <fill>
      <patternFill patternType="solid">
        <fgColor rgb="FFDADADA"/>
        <bgColor rgb="FFDADADA"/>
      </patternFill>
    </fill>
    <fill>
      <patternFill patternType="solid">
        <fgColor theme="0"/>
        <bgColor rgb="FFDADADA"/>
      </patternFill>
    </fill>
    <fill>
      <patternFill patternType="solid">
        <fgColor theme="0"/>
        <bgColor theme="0"/>
      </patternFill>
    </fill>
    <fill>
      <patternFill patternType="solid">
        <fgColor rgb="FFFFFF00"/>
        <bgColor rgb="FFFFFF00"/>
      </patternFill>
    </fill>
    <fill>
      <patternFill patternType="solid">
        <fgColor rgb="FFF2F2F2"/>
        <bgColor rgb="FFF2F2F2"/>
      </patternFill>
    </fill>
    <fill>
      <patternFill patternType="solid">
        <fgColor theme="0"/>
        <bgColor rgb="FF002060"/>
      </patternFill>
    </fill>
    <fill>
      <patternFill patternType="solid">
        <fgColor rgb="FF9CC2E5"/>
        <bgColor rgb="FF9CC2E5"/>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right/>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style="thin">
        <color rgb="FF808080"/>
      </right>
      <top/>
      <bottom/>
      <diagonal/>
    </border>
    <border>
      <left style="thin">
        <color rgb="FF808080"/>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thin">
        <color rgb="FF808080"/>
      </left>
      <right style="thin">
        <color rgb="FF808080"/>
      </right>
      <top style="thin">
        <color rgb="FF808080"/>
      </top>
      <bottom style="thin">
        <color rgb="FF808080"/>
      </bottom>
      <diagonal/>
    </border>
    <border>
      <left style="hair">
        <color rgb="FF3F3F3F"/>
      </left>
      <right/>
      <top style="hair">
        <color rgb="FF3F3F3F"/>
      </top>
      <bottom style="hair">
        <color rgb="FF3F3F3F"/>
      </bottom>
      <diagonal/>
    </border>
    <border>
      <left/>
      <right style="hair">
        <color rgb="FF3F3F3F"/>
      </right>
      <top style="hair">
        <color rgb="FF3F3F3F"/>
      </top>
      <bottom style="hair">
        <color rgb="FF3F3F3F"/>
      </bottom>
      <diagonal/>
    </border>
    <border>
      <left style="hair">
        <color rgb="FF3F3F3F"/>
      </left>
      <right style="hair">
        <color rgb="FF3F3F3F"/>
      </right>
      <top style="hair">
        <color rgb="FF3F3F3F"/>
      </top>
      <bottom/>
      <diagonal/>
    </border>
    <border>
      <left/>
      <right style="hair">
        <color rgb="FF3F3F3F"/>
      </right>
      <top style="hair">
        <color rgb="FF3F3F3F"/>
      </top>
      <bottom/>
      <diagonal/>
    </border>
    <border>
      <left style="hair">
        <color rgb="FF3F3F3F"/>
      </left>
      <right style="hair">
        <color rgb="FF3F3F3F"/>
      </right>
      <top style="hair">
        <color rgb="FF3F3F3F"/>
      </top>
      <bottom style="hair">
        <color rgb="FF3F3F3F"/>
      </bottom>
      <diagonal/>
    </border>
    <border>
      <left/>
      <right style="hair">
        <color rgb="FF3F3F3F"/>
      </right>
      <top/>
      <bottom/>
      <diagonal/>
    </border>
    <border>
      <left style="hair">
        <color rgb="FF3F3F3F"/>
      </left>
      <right style="hair">
        <color rgb="FF3F3F3F"/>
      </right>
      <top/>
      <bottom/>
      <diagonal/>
    </border>
    <border>
      <left style="hair">
        <color rgb="FF3F3F3F"/>
      </left>
      <right/>
      <top/>
      <bottom style="hair">
        <color rgb="FF3F3F3F"/>
      </bottom>
      <diagonal/>
    </border>
    <border>
      <left/>
      <right style="hair">
        <color rgb="FF3F3F3F"/>
      </right>
      <top/>
      <bottom style="hair">
        <color rgb="FF3F3F3F"/>
      </bottom>
      <diagonal/>
    </border>
    <border>
      <left style="hair">
        <color rgb="FF3F3F3F"/>
      </left>
      <right style="hair">
        <color rgb="FF3F3F3F"/>
      </right>
      <top/>
      <bottom style="hair">
        <color rgb="FF3F3F3F"/>
      </bottom>
      <diagonal/>
    </border>
  </borders>
  <cellStyleXfs count="1">
    <xf numFmtId="0" fontId="0" fillId="0" borderId="0"/>
  </cellStyleXfs>
  <cellXfs count="348">
    <xf numFmtId="0" fontId="0" fillId="0" borderId="0" xfId="0"/>
    <xf numFmtId="0" fontId="2" fillId="0" borderId="0" xfId="0" applyFont="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center"/>
    </xf>
    <xf numFmtId="0" fontId="5" fillId="0" borderId="0" xfId="0" applyFont="1" applyAlignment="1">
      <alignment horizontal="left" vertical="center"/>
    </xf>
    <xf numFmtId="0" fontId="6" fillId="3" borderId="2" xfId="0" applyFont="1" applyFill="1" applyBorder="1" applyAlignment="1">
      <alignment horizontal="center" vertical="center"/>
    </xf>
    <xf numFmtId="0" fontId="5" fillId="0" borderId="0" xfId="0" applyFont="1" applyAlignment="1">
      <alignment vertical="center"/>
    </xf>
    <xf numFmtId="0" fontId="7" fillId="0" borderId="0" xfId="0" applyFont="1" applyAlignment="1">
      <alignment horizontal="center" vertical="center"/>
    </xf>
    <xf numFmtId="0" fontId="4" fillId="0" borderId="0" xfId="0" applyFont="1"/>
    <xf numFmtId="0" fontId="2" fillId="4" borderId="2" xfId="0" applyFont="1" applyFill="1" applyBorder="1" applyAlignment="1">
      <alignment horizontal="center" vertical="center"/>
    </xf>
    <xf numFmtId="0" fontId="2" fillId="4" borderId="0" xfId="0" applyFont="1" applyFill="1" applyAlignment="1">
      <alignment horizontal="center" vertical="center"/>
    </xf>
    <xf numFmtId="0" fontId="3" fillId="5" borderId="0" xfId="0" applyFont="1" applyFill="1" applyAlignment="1">
      <alignment horizontal="center" vertical="center"/>
    </xf>
    <xf numFmtId="0" fontId="5" fillId="0" borderId="0" xfId="0" applyFont="1" applyAlignment="1">
      <alignment horizontal="center" vertical="center"/>
    </xf>
    <xf numFmtId="0" fontId="6" fillId="6" borderId="2" xfId="0" applyFont="1" applyFill="1" applyBorder="1" applyAlignment="1">
      <alignment horizontal="center" vertical="center"/>
    </xf>
    <xf numFmtId="0" fontId="6" fillId="0" borderId="0" xfId="0" applyFont="1" applyAlignment="1">
      <alignment horizontal="center" vertical="center"/>
    </xf>
    <xf numFmtId="0" fontId="8" fillId="7" borderId="4"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8" fillId="7" borderId="5" xfId="0" applyFont="1" applyFill="1" applyBorder="1" applyAlignment="1">
      <alignment vertical="center" wrapText="1"/>
    </xf>
    <xf numFmtId="9" fontId="8" fillId="7" borderId="4" xfId="0" applyNumberFormat="1" applyFont="1" applyFill="1" applyBorder="1" applyAlignment="1">
      <alignment horizontal="center" vertical="center" wrapText="1"/>
    </xf>
    <xf numFmtId="0" fontId="4" fillId="0" borderId="0" xfId="0" applyFont="1" applyAlignment="1">
      <alignment wrapText="1"/>
    </xf>
    <xf numFmtId="0" fontId="8" fillId="7" borderId="9" xfId="0" applyFont="1" applyFill="1" applyBorder="1" applyAlignment="1">
      <alignment horizontal="center" vertical="center" wrapText="1"/>
    </xf>
    <xf numFmtId="0" fontId="8" fillId="7" borderId="4" xfId="0" applyFont="1" applyFill="1" applyBorder="1" applyAlignment="1">
      <alignment vertical="center" wrapText="1"/>
    </xf>
    <xf numFmtId="0" fontId="8" fillId="7" borderId="10"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10" xfId="0" applyFont="1" applyFill="1" applyBorder="1" applyAlignment="1">
      <alignment vertical="center" wrapText="1"/>
    </xf>
    <xf numFmtId="0" fontId="8" fillId="7" borderId="3" xfId="0" applyFont="1" applyFill="1" applyBorder="1" applyAlignment="1">
      <alignment vertical="center" wrapText="1"/>
    </xf>
    <xf numFmtId="0" fontId="8" fillId="7" borderId="1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2" xfId="0" applyFont="1" applyFill="1" applyBorder="1" applyAlignment="1">
      <alignment vertical="center" wrapText="1"/>
    </xf>
    <xf numFmtId="0" fontId="4" fillId="0" borderId="0" xfId="0" applyFont="1" applyAlignment="1">
      <alignment horizontal="center" wrapText="1"/>
    </xf>
    <xf numFmtId="0" fontId="10" fillId="0" borderId="0" xfId="0" applyFont="1"/>
    <xf numFmtId="0" fontId="11" fillId="2" borderId="16" xfId="0" applyFont="1" applyFill="1" applyBorder="1" applyAlignment="1">
      <alignment vertical="center"/>
    </xf>
    <xf numFmtId="0" fontId="11" fillId="2" borderId="17" xfId="0" applyFont="1" applyFill="1" applyBorder="1" applyAlignment="1">
      <alignment vertical="center"/>
    </xf>
    <xf numFmtId="0" fontId="12" fillId="2" borderId="17" xfId="0" applyFont="1" applyFill="1" applyBorder="1" applyAlignment="1">
      <alignment vertical="center"/>
    </xf>
    <xf numFmtId="0" fontId="11" fillId="2" borderId="18" xfId="0" applyFont="1"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6" fillId="0" borderId="1" xfId="0" applyFont="1" applyBorder="1" applyAlignment="1">
      <alignment horizontal="center" vertical="center"/>
    </xf>
    <xf numFmtId="0" fontId="6" fillId="8"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xf>
    <xf numFmtId="0" fontId="15" fillId="0" borderId="1" xfId="0" applyFont="1" applyBorder="1" applyAlignment="1">
      <alignment horizontal="center" vertical="center"/>
    </xf>
    <xf numFmtId="9" fontId="16"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9" borderId="1" xfId="0" applyNumberFormat="1" applyFont="1" applyFill="1" applyBorder="1" applyAlignment="1">
      <alignment horizontal="center" vertical="center"/>
    </xf>
    <xf numFmtId="0" fontId="6" fillId="9" borderId="1" xfId="0" applyFont="1" applyFill="1" applyBorder="1" applyAlignment="1">
      <alignment horizontal="center" vertical="center" wrapText="1"/>
    </xf>
    <xf numFmtId="165" fontId="3" fillId="10" borderId="1" xfId="0" applyNumberFormat="1" applyFont="1" applyFill="1" applyBorder="1" applyAlignment="1">
      <alignment horizontal="center" vertical="center"/>
    </xf>
    <xf numFmtId="164" fontId="3" fillId="10" borderId="1" xfId="0" applyNumberFormat="1" applyFont="1" applyFill="1" applyBorder="1" applyAlignment="1">
      <alignment horizontal="center" vertical="center"/>
    </xf>
    <xf numFmtId="9" fontId="5" fillId="11" borderId="1" xfId="0" applyNumberFormat="1" applyFont="1" applyFill="1" applyBorder="1" applyAlignment="1">
      <alignment horizontal="center" vertical="center"/>
    </xf>
    <xf numFmtId="0" fontId="6" fillId="0" borderId="0" xfId="0" applyFont="1"/>
    <xf numFmtId="0" fontId="6" fillId="12" borderId="1" xfId="0" applyFont="1" applyFill="1" applyBorder="1" applyAlignment="1">
      <alignment horizontal="left" vertical="center" wrapText="1"/>
    </xf>
    <xf numFmtId="0" fontId="6" fillId="12" borderId="1" xfId="0" applyFont="1" applyFill="1" applyBorder="1" applyAlignment="1">
      <alignment horizontal="center" vertical="center" wrapText="1"/>
    </xf>
    <xf numFmtId="0" fontId="5" fillId="11" borderId="1" xfId="0" applyFont="1" applyFill="1" applyBorder="1" applyAlignment="1">
      <alignment horizontal="center" vertical="center"/>
    </xf>
    <xf numFmtId="0" fontId="15" fillId="12" borderId="1" xfId="0" applyFont="1" applyFill="1" applyBorder="1" applyAlignment="1">
      <alignment horizontal="center" vertical="center"/>
    </xf>
    <xf numFmtId="1" fontId="3" fillId="10" borderId="1" xfId="0" applyNumberFormat="1" applyFont="1" applyFill="1" applyBorder="1" applyAlignment="1">
      <alignment horizontal="center" vertical="center"/>
    </xf>
    <xf numFmtId="0" fontId="6" fillId="10"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6" fillId="2" borderId="1" xfId="0" applyFont="1" applyFill="1" applyBorder="1" applyAlignment="1">
      <alignment horizontal="center" vertical="center"/>
    </xf>
    <xf numFmtId="164" fontId="3" fillId="14" borderId="1" xfId="0" applyNumberFormat="1" applyFont="1" applyFill="1" applyBorder="1" applyAlignment="1">
      <alignment horizontal="center" vertical="center"/>
    </xf>
    <xf numFmtId="0" fontId="6" fillId="14" borderId="1" xfId="0" applyFont="1" applyFill="1" applyBorder="1" applyAlignment="1">
      <alignment horizontal="center" vertical="center" wrapText="1"/>
    </xf>
    <xf numFmtId="164" fontId="3" fillId="15" borderId="1" xfId="0" applyNumberFormat="1" applyFont="1" applyFill="1" applyBorder="1" applyAlignment="1">
      <alignment horizontal="center" vertical="center"/>
    </xf>
    <xf numFmtId="9" fontId="6" fillId="0" borderId="1" xfId="0" applyNumberFormat="1" applyFont="1" applyBorder="1" applyAlignment="1">
      <alignment horizontal="center" vertical="center" wrapText="1"/>
    </xf>
    <xf numFmtId="164" fontId="3" fillId="16"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4" fontId="3" fillId="9" borderId="1" xfId="0" applyNumberFormat="1" applyFont="1" applyFill="1" applyBorder="1" applyAlignment="1">
      <alignment horizontal="center" vertical="center"/>
    </xf>
    <xf numFmtId="4" fontId="3" fillId="10" borderId="1" xfId="0" applyNumberFormat="1" applyFont="1" applyFill="1" applyBorder="1" applyAlignment="1">
      <alignment horizontal="center" vertical="center"/>
    </xf>
    <xf numFmtId="1" fontId="3" fillId="9"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15" fillId="4" borderId="1" xfId="0" applyFont="1" applyFill="1" applyBorder="1" applyAlignment="1">
      <alignment horizontal="center" vertical="center"/>
    </xf>
    <xf numFmtId="9" fontId="16" fillId="4" borderId="1" xfId="0" applyNumberFormat="1" applyFont="1" applyFill="1" applyBorder="1" applyAlignment="1">
      <alignment horizontal="center" vertical="center"/>
    </xf>
    <xf numFmtId="9" fontId="15" fillId="4"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4" fontId="3" fillId="4" borderId="1" xfId="0" applyNumberFormat="1" applyFont="1" applyFill="1" applyBorder="1" applyAlignment="1">
      <alignment horizontal="center" vertical="center"/>
    </xf>
    <xf numFmtId="4" fontId="3" fillId="17" borderId="1" xfId="0" applyNumberFormat="1" applyFont="1" applyFill="1" applyBorder="1" applyAlignment="1">
      <alignment horizontal="center" vertical="center"/>
    </xf>
    <xf numFmtId="164" fontId="3" fillId="17" borderId="1" xfId="0" applyNumberFormat="1" applyFont="1" applyFill="1" applyBorder="1" applyAlignment="1">
      <alignment horizontal="center" vertical="center"/>
    </xf>
    <xf numFmtId="0" fontId="6" fillId="17"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xf>
    <xf numFmtId="10" fontId="3" fillId="0" borderId="1" xfId="0" applyNumberFormat="1" applyFont="1" applyBorder="1" applyAlignment="1">
      <alignment horizontal="center" vertical="center"/>
    </xf>
    <xf numFmtId="10" fontId="3" fillId="9" borderId="1" xfId="0" applyNumberFormat="1" applyFont="1" applyFill="1" applyBorder="1" applyAlignment="1">
      <alignment horizontal="center" vertical="center"/>
    </xf>
    <xf numFmtId="165" fontId="3" fillId="0" borderId="1" xfId="0" applyNumberFormat="1" applyFont="1" applyBorder="1" applyAlignment="1">
      <alignment horizontal="center" vertical="center"/>
    </xf>
    <xf numFmtId="165"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0" fontId="6" fillId="18" borderId="1" xfId="0" applyFont="1" applyFill="1" applyBorder="1" applyAlignment="1">
      <alignment horizontal="center" vertical="center" wrapText="1"/>
    </xf>
    <xf numFmtId="0" fontId="6" fillId="18" borderId="1" xfId="0" applyFont="1" applyFill="1" applyBorder="1" applyAlignment="1">
      <alignment horizontal="center" vertical="center"/>
    </xf>
    <xf numFmtId="164" fontId="3" fillId="18" borderId="1" xfId="0" applyNumberFormat="1" applyFont="1" applyFill="1" applyBorder="1" applyAlignment="1">
      <alignment horizontal="center" vertical="center"/>
    </xf>
    <xf numFmtId="165" fontId="3" fillId="18" borderId="1" xfId="0" applyNumberFormat="1" applyFont="1" applyFill="1" applyBorder="1" applyAlignment="1">
      <alignment horizontal="center" vertical="center"/>
    </xf>
    <xf numFmtId="1" fontId="3" fillId="18" borderId="1" xfId="0" applyNumberFormat="1" applyFont="1" applyFill="1" applyBorder="1" applyAlignment="1">
      <alignment horizontal="center" vertical="center"/>
    </xf>
    <xf numFmtId="164" fontId="3" fillId="19" borderId="1" xfId="0" applyNumberFormat="1" applyFont="1" applyFill="1" applyBorder="1" applyAlignment="1">
      <alignment horizontal="center" vertical="center"/>
    </xf>
    <xf numFmtId="0" fontId="6" fillId="19" borderId="1" xfId="0" applyFont="1" applyFill="1" applyBorder="1" applyAlignment="1">
      <alignment horizontal="center" vertical="center" wrapText="1"/>
    </xf>
    <xf numFmtId="0" fontId="17" fillId="0" borderId="0" xfId="0" applyFont="1" applyAlignment="1">
      <alignment horizontal="center" vertical="center"/>
    </xf>
    <xf numFmtId="0" fontId="4" fillId="0" borderId="0" xfId="0" applyFont="1" applyAlignment="1">
      <alignment horizontal="center" vertical="center"/>
    </xf>
    <xf numFmtId="0" fontId="18" fillId="0" borderId="0" xfId="0" applyFont="1" applyAlignment="1">
      <alignment horizontal="left" vertical="center" wrapText="1"/>
    </xf>
    <xf numFmtId="0" fontId="4" fillId="0" borderId="0" xfId="0" applyFont="1" applyAlignment="1">
      <alignment horizontal="center" vertical="center" wrapText="1"/>
    </xf>
    <xf numFmtId="0" fontId="19" fillId="0" borderId="0" xfId="0" applyFont="1" applyAlignment="1">
      <alignment horizontal="center" vertical="center" wrapText="1"/>
    </xf>
    <xf numFmtId="0" fontId="10" fillId="0" borderId="0" xfId="0" applyFont="1" applyAlignment="1">
      <alignment horizontal="center" vertical="center"/>
    </xf>
    <xf numFmtId="0" fontId="20" fillId="0" borderId="0" xfId="0" applyFont="1" applyAlignment="1">
      <alignment horizontal="center" vertical="center"/>
    </xf>
    <xf numFmtId="9" fontId="21" fillId="0" borderId="0" xfId="0" applyNumberFormat="1" applyFont="1" applyAlignment="1">
      <alignment horizontal="center" vertical="center"/>
    </xf>
    <xf numFmtId="9" fontId="20" fillId="0" borderId="0" xfId="0" applyNumberFormat="1" applyFont="1" applyAlignment="1">
      <alignment horizontal="center" vertical="center"/>
    </xf>
    <xf numFmtId="0" fontId="20" fillId="0" borderId="0" xfId="0" applyFont="1" applyAlignment="1">
      <alignment horizontal="center" vertical="center" wrapText="1"/>
    </xf>
    <xf numFmtId="0" fontId="14" fillId="10" borderId="0" xfId="0" applyFont="1" applyFill="1" applyAlignment="1">
      <alignment vertical="center"/>
    </xf>
    <xf numFmtId="0" fontId="4" fillId="10" borderId="0" xfId="0" applyFont="1" applyFill="1" applyAlignment="1">
      <alignment horizontal="center" vertical="center" wrapText="1"/>
    </xf>
    <xf numFmtId="9" fontId="5" fillId="11" borderId="0" xfId="0" applyNumberFormat="1"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vertical="center"/>
    </xf>
    <xf numFmtId="0" fontId="11" fillId="2" borderId="0" xfId="0" applyFont="1" applyFill="1" applyAlignment="1">
      <alignment vertical="center" wrapText="1"/>
    </xf>
    <xf numFmtId="0" fontId="13" fillId="0" borderId="0" xfId="0" applyFont="1" applyAlignment="1">
      <alignment vertical="center" wrapText="1"/>
    </xf>
    <xf numFmtId="0" fontId="5" fillId="0" borderId="0" xfId="0" applyFont="1" applyAlignment="1">
      <alignment vertical="center" wrapText="1"/>
    </xf>
    <xf numFmtId="0" fontId="22" fillId="0" borderId="0" xfId="0" applyFont="1" applyAlignment="1">
      <alignment vertical="center"/>
    </xf>
    <xf numFmtId="0" fontId="23" fillId="0" borderId="0" xfId="0" applyFont="1" applyAlignment="1">
      <alignment horizontal="center" vertical="center" wrapText="1"/>
    </xf>
    <xf numFmtId="0" fontId="2" fillId="0" borderId="0" xfId="0" applyFont="1" applyAlignment="1">
      <alignment horizontal="center" vertical="center" wrapText="1"/>
    </xf>
    <xf numFmtId="0" fontId="2" fillId="10" borderId="0" xfId="0" applyFont="1" applyFill="1" applyAlignment="1">
      <alignment horizontal="center" vertical="center" wrapText="1"/>
    </xf>
    <xf numFmtId="0" fontId="6" fillId="0" borderId="2" xfId="0" applyFont="1" applyBorder="1" applyAlignment="1">
      <alignment horizontal="center" vertical="center"/>
    </xf>
    <xf numFmtId="0" fontId="6" fillId="8" borderId="2" xfId="0" applyFont="1" applyFill="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5" fillId="3" borderId="2" xfId="0" applyFont="1" applyFill="1" applyBorder="1" applyAlignment="1">
      <alignment horizontal="left" vertical="center" wrapText="1"/>
    </xf>
    <xf numFmtId="0" fontId="5" fillId="11" borderId="2" xfId="0" applyFont="1" applyFill="1" applyBorder="1" applyAlignment="1">
      <alignment horizontal="center" vertical="center"/>
    </xf>
    <xf numFmtId="0" fontId="15" fillId="0" borderId="2" xfId="0" applyFont="1" applyBorder="1" applyAlignment="1">
      <alignment horizontal="center" vertical="center"/>
    </xf>
    <xf numFmtId="9" fontId="16" fillId="0" borderId="2"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64" fontId="3" fillId="2" borderId="2" xfId="0" applyNumberFormat="1" applyFont="1" applyFill="1" applyBorder="1" applyAlignment="1">
      <alignment horizontal="center" vertical="center"/>
    </xf>
    <xf numFmtId="1"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9" borderId="2" xfId="0" applyNumberFormat="1" applyFont="1" applyFill="1" applyBorder="1" applyAlignment="1">
      <alignment horizontal="center" vertical="center"/>
    </xf>
    <xf numFmtId="0" fontId="6" fillId="9" borderId="2" xfId="0" applyFont="1" applyFill="1" applyBorder="1" applyAlignment="1">
      <alignment horizontal="center" vertical="center" wrapText="1"/>
    </xf>
    <xf numFmtId="1" fontId="3" fillId="10" borderId="2" xfId="0" applyNumberFormat="1" applyFont="1" applyFill="1" applyBorder="1" applyAlignment="1">
      <alignment horizontal="center" vertical="center"/>
    </xf>
    <xf numFmtId="164" fontId="3" fillId="10" borderId="2" xfId="0" applyNumberFormat="1" applyFont="1" applyFill="1" applyBorder="1" applyAlignment="1">
      <alignment horizontal="center" vertical="center"/>
    </xf>
    <xf numFmtId="0" fontId="6" fillId="10" borderId="2" xfId="0" applyFont="1" applyFill="1" applyBorder="1" applyAlignment="1">
      <alignment horizontal="center" vertical="center" wrapText="1"/>
    </xf>
    <xf numFmtId="9" fontId="5" fillId="11" borderId="2" xfId="0" applyNumberFormat="1" applyFont="1" applyFill="1" applyBorder="1" applyAlignment="1">
      <alignment horizontal="center" vertical="center"/>
    </xf>
    <xf numFmtId="0" fontId="6" fillId="0" borderId="5" xfId="0" applyFont="1" applyBorder="1" applyAlignment="1">
      <alignment horizontal="center" vertical="center"/>
    </xf>
    <xf numFmtId="0" fontId="6" fillId="8" borderId="5" xfId="0" applyFont="1" applyFill="1" applyBorder="1" applyAlignment="1">
      <alignment horizontal="center" vertical="center"/>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5" fillId="3" borderId="5" xfId="0" applyFont="1" applyFill="1" applyBorder="1" applyAlignment="1">
      <alignment horizontal="left" vertical="center" wrapText="1"/>
    </xf>
    <xf numFmtId="0" fontId="5" fillId="11" borderId="5" xfId="0" applyFont="1" applyFill="1" applyBorder="1" applyAlignment="1">
      <alignment horizontal="center" vertical="center"/>
    </xf>
    <xf numFmtId="0" fontId="15" fillId="0" borderId="5" xfId="0" applyFont="1" applyBorder="1" applyAlignment="1">
      <alignment horizontal="center" vertical="center"/>
    </xf>
    <xf numFmtId="9" fontId="16" fillId="0" borderId="5" xfId="0" applyNumberFormat="1" applyFont="1" applyBorder="1" applyAlignment="1">
      <alignment horizontal="center" vertical="center"/>
    </xf>
    <xf numFmtId="9" fontId="15" fillId="0" borderId="5" xfId="0" applyNumberFormat="1" applyFont="1" applyBorder="1" applyAlignment="1">
      <alignment horizontal="center" vertical="center"/>
    </xf>
    <xf numFmtId="0" fontId="15"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164" fontId="3" fillId="2" borderId="5" xfId="0" applyNumberFormat="1" applyFont="1" applyFill="1" applyBorder="1" applyAlignment="1">
      <alignment horizontal="center" vertical="center"/>
    </xf>
    <xf numFmtId="1" fontId="3" fillId="0" borderId="5"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9" borderId="5" xfId="0" applyNumberFormat="1" applyFont="1" applyFill="1" applyBorder="1" applyAlignment="1">
      <alignment horizontal="center" vertical="center"/>
    </xf>
    <xf numFmtId="0" fontId="6" fillId="9" borderId="5" xfId="0" applyFont="1" applyFill="1" applyBorder="1" applyAlignment="1">
      <alignment horizontal="center" vertical="center" wrapText="1"/>
    </xf>
    <xf numFmtId="0" fontId="6" fillId="10" borderId="5" xfId="0" applyFont="1" applyFill="1" applyBorder="1" applyAlignment="1">
      <alignment horizontal="center" vertical="center" wrapText="1"/>
    </xf>
    <xf numFmtId="1" fontId="3" fillId="10" borderId="5" xfId="0" applyNumberFormat="1" applyFont="1" applyFill="1" applyBorder="1" applyAlignment="1">
      <alignment horizontal="center" vertical="center"/>
    </xf>
    <xf numFmtId="164" fontId="3" fillId="10" borderId="5" xfId="0" applyNumberFormat="1" applyFont="1" applyFill="1" applyBorder="1" applyAlignment="1">
      <alignment horizontal="center" vertical="center"/>
    </xf>
    <xf numFmtId="9" fontId="5" fillId="11" borderId="5" xfId="0" applyNumberFormat="1" applyFont="1" applyFill="1" applyBorder="1" applyAlignment="1">
      <alignment horizontal="center" vertical="center"/>
    </xf>
    <xf numFmtId="9" fontId="5" fillId="11" borderId="10" xfId="0" applyNumberFormat="1" applyFont="1" applyFill="1" applyBorder="1" applyAlignment="1">
      <alignment horizontal="center" vertical="center"/>
    </xf>
    <xf numFmtId="9" fontId="5" fillId="11" borderId="19"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20" xfId="0" applyFont="1" applyBorder="1" applyAlignment="1">
      <alignment horizontal="left" vertical="center" wrapText="1"/>
    </xf>
    <xf numFmtId="0" fontId="6" fillId="0" borderId="20" xfId="0" applyFont="1" applyBorder="1" applyAlignment="1">
      <alignment horizontal="center" vertical="center" wrapText="1"/>
    </xf>
    <xf numFmtId="0" fontId="5" fillId="3" borderId="20" xfId="0" applyFont="1" applyFill="1" applyBorder="1" applyAlignment="1">
      <alignment horizontal="left" vertical="center" wrapText="1"/>
    </xf>
    <xf numFmtId="0" fontId="5" fillId="11" borderId="20" xfId="0" applyFont="1" applyFill="1" applyBorder="1" applyAlignment="1">
      <alignment horizontal="center" vertical="center"/>
    </xf>
    <xf numFmtId="0" fontId="15" fillId="0" borderId="20" xfId="0" applyFont="1" applyBorder="1" applyAlignment="1">
      <alignment horizontal="center" vertical="center"/>
    </xf>
    <xf numFmtId="9" fontId="16" fillId="0" borderId="20" xfId="0" applyNumberFormat="1" applyFont="1" applyBorder="1" applyAlignment="1">
      <alignment horizontal="center" vertical="center"/>
    </xf>
    <xf numFmtId="9" fontId="15" fillId="0" borderId="20" xfId="0" applyNumberFormat="1" applyFont="1" applyBorder="1" applyAlignment="1">
      <alignment horizontal="center" vertical="center"/>
    </xf>
    <xf numFmtId="0" fontId="15" fillId="0" borderId="20" xfId="0" applyFont="1" applyBorder="1" applyAlignment="1">
      <alignment horizontal="center" vertical="center" wrapText="1"/>
    </xf>
    <xf numFmtId="0" fontId="6" fillId="2" borderId="20" xfId="0" applyFont="1" applyFill="1" applyBorder="1" applyAlignment="1">
      <alignment horizontal="center" vertical="center" wrapText="1"/>
    </xf>
    <xf numFmtId="0" fontId="6" fillId="2" borderId="20" xfId="0" applyFont="1" applyFill="1" applyBorder="1" applyAlignment="1">
      <alignment horizontal="center" vertical="center"/>
    </xf>
    <xf numFmtId="164" fontId="3" fillId="2" borderId="20" xfId="0" applyNumberFormat="1" applyFont="1" applyFill="1" applyBorder="1" applyAlignment="1">
      <alignment horizontal="center" vertical="center"/>
    </xf>
    <xf numFmtId="1" fontId="3" fillId="0" borderId="20" xfId="0" applyNumberFormat="1" applyFont="1" applyBorder="1" applyAlignment="1">
      <alignment horizontal="center" vertical="center"/>
    </xf>
    <xf numFmtId="164" fontId="3" fillId="0" borderId="20" xfId="0" applyNumberFormat="1" applyFont="1" applyBorder="1" applyAlignment="1">
      <alignment horizontal="center" vertical="center"/>
    </xf>
    <xf numFmtId="164" fontId="3" fillId="9" borderId="20" xfId="0" applyNumberFormat="1" applyFont="1" applyFill="1" applyBorder="1" applyAlignment="1">
      <alignment horizontal="center" vertical="center"/>
    </xf>
    <xf numFmtId="0" fontId="6" fillId="9" borderId="20" xfId="0" applyFont="1" applyFill="1" applyBorder="1" applyAlignment="1">
      <alignment horizontal="center" vertical="center" wrapText="1"/>
    </xf>
    <xf numFmtId="0" fontId="6" fillId="10" borderId="20" xfId="0" applyFont="1" applyFill="1" applyBorder="1" applyAlignment="1">
      <alignment horizontal="center" vertical="center" wrapText="1"/>
    </xf>
    <xf numFmtId="1" fontId="3" fillId="10" borderId="20" xfId="0" applyNumberFormat="1" applyFont="1" applyFill="1" applyBorder="1" applyAlignment="1">
      <alignment horizontal="center" vertical="center"/>
    </xf>
    <xf numFmtId="164" fontId="3" fillId="10" borderId="20" xfId="0" applyNumberFormat="1" applyFont="1" applyFill="1" applyBorder="1" applyAlignment="1">
      <alignment horizontal="center" vertical="center"/>
    </xf>
    <xf numFmtId="9" fontId="5" fillId="11" borderId="20" xfId="0" applyNumberFormat="1" applyFont="1" applyFill="1" applyBorder="1" applyAlignment="1">
      <alignment horizontal="center" vertical="center"/>
    </xf>
    <xf numFmtId="9" fontId="5" fillId="11" borderId="12" xfId="0" applyNumberFormat="1" applyFont="1" applyFill="1" applyBorder="1" applyAlignment="1">
      <alignment horizontal="center" vertical="center"/>
    </xf>
    <xf numFmtId="0" fontId="5" fillId="0" borderId="20" xfId="0" applyFont="1" applyBorder="1" applyAlignment="1">
      <alignment horizontal="center" vertical="center"/>
    </xf>
    <xf numFmtId="1" fontId="3" fillId="2" borderId="20" xfId="0" applyNumberFormat="1" applyFont="1" applyFill="1" applyBorder="1" applyAlignment="1">
      <alignment horizontal="center" vertical="center"/>
    </xf>
    <xf numFmtId="1" fontId="3" fillId="9" borderId="20" xfId="0" applyNumberFormat="1" applyFont="1" applyFill="1" applyBorder="1" applyAlignment="1">
      <alignment horizontal="center" vertical="center"/>
    </xf>
    <xf numFmtId="2" fontId="3" fillId="0" borderId="20" xfId="0" applyNumberFormat="1" applyFont="1" applyBorder="1" applyAlignment="1">
      <alignment horizontal="center" vertical="center"/>
    </xf>
    <xf numFmtId="2" fontId="3" fillId="10" borderId="20" xfId="0" applyNumberFormat="1" applyFont="1" applyFill="1" applyBorder="1" applyAlignment="1">
      <alignment horizontal="center" vertical="center"/>
    </xf>
    <xf numFmtId="0" fontId="15" fillId="20" borderId="20" xfId="0" applyFont="1" applyFill="1" applyBorder="1" applyAlignment="1">
      <alignment horizontal="center" vertical="center"/>
    </xf>
    <xf numFmtId="0" fontId="16" fillId="0" borderId="20" xfId="0" applyFont="1" applyBorder="1" applyAlignment="1">
      <alignment horizontal="center" vertical="center"/>
    </xf>
    <xf numFmtId="2" fontId="3" fillId="2" borderId="20" xfId="0" applyNumberFormat="1" applyFont="1" applyFill="1" applyBorder="1" applyAlignment="1">
      <alignment horizontal="center" vertical="center"/>
    </xf>
    <xf numFmtId="0" fontId="24" fillId="0" borderId="20" xfId="0" applyFont="1" applyBorder="1" applyAlignment="1">
      <alignment horizontal="left" vertical="center" wrapText="1"/>
    </xf>
    <xf numFmtId="0" fontId="24" fillId="0" borderId="20" xfId="0" applyFont="1" applyBorder="1" applyAlignment="1">
      <alignment horizontal="center" vertical="center" wrapText="1"/>
    </xf>
    <xf numFmtId="0" fontId="24" fillId="2" borderId="20" xfId="0" applyFont="1" applyFill="1" applyBorder="1" applyAlignment="1">
      <alignment horizontal="center" vertical="center" wrapText="1"/>
    </xf>
    <xf numFmtId="0" fontId="24" fillId="2" borderId="20" xfId="0" applyFont="1" applyFill="1" applyBorder="1" applyAlignment="1">
      <alignment horizontal="center" vertical="center"/>
    </xf>
    <xf numFmtId="164" fontId="25" fillId="2" borderId="20" xfId="0" applyNumberFormat="1" applyFont="1" applyFill="1" applyBorder="1" applyAlignment="1">
      <alignment horizontal="center" vertical="center"/>
    </xf>
    <xf numFmtId="0" fontId="24" fillId="18" borderId="20" xfId="0" applyFont="1" applyFill="1" applyBorder="1" applyAlignment="1">
      <alignment horizontal="center" vertical="center" wrapText="1"/>
    </xf>
    <xf numFmtId="1" fontId="25" fillId="18" borderId="20" xfId="0" applyNumberFormat="1" applyFont="1" applyFill="1" applyBorder="1" applyAlignment="1">
      <alignment horizontal="center" vertical="center"/>
    </xf>
    <xf numFmtId="164" fontId="25" fillId="18" borderId="20" xfId="0" applyNumberFormat="1" applyFont="1" applyFill="1" applyBorder="1" applyAlignment="1">
      <alignment horizontal="center" vertical="center"/>
    </xf>
    <xf numFmtId="0" fontId="24" fillId="19" borderId="20" xfId="0" applyFont="1" applyFill="1" applyBorder="1" applyAlignment="1">
      <alignment horizontal="center" vertical="center" wrapText="1"/>
    </xf>
    <xf numFmtId="1" fontId="25" fillId="19" borderId="20" xfId="0" applyNumberFormat="1" applyFont="1" applyFill="1" applyBorder="1" applyAlignment="1">
      <alignment horizontal="center" vertical="center"/>
    </xf>
    <xf numFmtId="164" fontId="25" fillId="19" borderId="20" xfId="0" applyNumberFormat="1" applyFont="1" applyFill="1" applyBorder="1" applyAlignment="1">
      <alignment horizontal="center" vertical="center"/>
    </xf>
    <xf numFmtId="0" fontId="24" fillId="10" borderId="20" xfId="0" applyFont="1" applyFill="1" applyBorder="1" applyAlignment="1">
      <alignment horizontal="center" vertical="center" wrapText="1"/>
    </xf>
    <xf numFmtId="1" fontId="25" fillId="0" borderId="20" xfId="0" applyNumberFormat="1" applyFont="1" applyBorder="1" applyAlignment="1">
      <alignment horizontal="center" vertical="center"/>
    </xf>
    <xf numFmtId="164" fontId="25" fillId="0" borderId="20" xfId="0" applyNumberFormat="1" applyFont="1" applyBorder="1" applyAlignment="1">
      <alignment horizontal="center" vertical="center"/>
    </xf>
    <xf numFmtId="0" fontId="24" fillId="0" borderId="0" xfId="0" applyFont="1"/>
    <xf numFmtId="10" fontId="15" fillId="0" borderId="20" xfId="0" applyNumberFormat="1" applyFont="1" applyBorder="1" applyAlignment="1">
      <alignment horizontal="center" vertical="center"/>
    </xf>
    <xf numFmtId="0" fontId="6" fillId="18" borderId="20" xfId="0" applyFont="1" applyFill="1" applyBorder="1" applyAlignment="1">
      <alignment horizontal="center" vertical="center" wrapText="1"/>
    </xf>
    <xf numFmtId="0" fontId="6" fillId="18" borderId="20" xfId="0" applyFont="1" applyFill="1" applyBorder="1" applyAlignment="1">
      <alignment horizontal="center" vertical="center"/>
    </xf>
    <xf numFmtId="164" fontId="3" fillId="18" borderId="20" xfId="0" applyNumberFormat="1" applyFont="1" applyFill="1" applyBorder="1" applyAlignment="1">
      <alignment horizontal="center" vertical="center"/>
    </xf>
    <xf numFmtId="1" fontId="3" fillId="18" borderId="20" xfId="0" applyNumberFormat="1" applyFont="1" applyFill="1" applyBorder="1" applyAlignment="1">
      <alignment horizontal="center" vertical="center"/>
    </xf>
    <xf numFmtId="164" fontId="3" fillId="19" borderId="20" xfId="0" applyNumberFormat="1" applyFont="1" applyFill="1" applyBorder="1" applyAlignment="1">
      <alignment horizontal="center" vertical="center"/>
    </xf>
    <xf numFmtId="0" fontId="6" fillId="19" borderId="20" xfId="0" applyFont="1" applyFill="1" applyBorder="1" applyAlignment="1">
      <alignment horizontal="center" vertical="center" wrapText="1"/>
    </xf>
    <xf numFmtId="1" fontId="3" fillId="15" borderId="20" xfId="0" applyNumberFormat="1" applyFont="1" applyFill="1" applyBorder="1" applyAlignment="1">
      <alignment horizontal="center" vertical="center"/>
    </xf>
    <xf numFmtId="164" fontId="3" fillId="15" borderId="20" xfId="0" applyNumberFormat="1" applyFont="1" applyFill="1" applyBorder="1" applyAlignment="1">
      <alignment horizontal="center" vertical="center"/>
    </xf>
    <xf numFmtId="166" fontId="3" fillId="9" borderId="20" xfId="0" applyNumberFormat="1" applyFont="1" applyFill="1" applyBorder="1" applyAlignment="1">
      <alignment horizontal="center" vertical="center"/>
    </xf>
    <xf numFmtId="165" fontId="3" fillId="9" borderId="20" xfId="0" applyNumberFormat="1" applyFont="1" applyFill="1" applyBorder="1" applyAlignment="1">
      <alignment horizontal="center" vertical="center"/>
    </xf>
    <xf numFmtId="165" fontId="3" fillId="0" borderId="20" xfId="0" applyNumberFormat="1" applyFont="1" applyBorder="1" applyAlignment="1">
      <alignment horizontal="center" vertical="center"/>
    </xf>
    <xf numFmtId="9" fontId="26" fillId="11" borderId="0" xfId="0" applyNumberFormat="1" applyFont="1" applyFill="1" applyAlignment="1">
      <alignment horizontal="center" vertical="center"/>
    </xf>
    <xf numFmtId="0" fontId="11" fillId="2" borderId="18" xfId="0" applyFont="1" applyFill="1" applyBorder="1" applyAlignment="1">
      <alignment vertical="center" wrapText="1"/>
    </xf>
    <xf numFmtId="0" fontId="17" fillId="0" borderId="1" xfId="0" applyFont="1" applyBorder="1" applyAlignment="1">
      <alignment horizontal="center" vertical="center"/>
    </xf>
    <xf numFmtId="0" fontId="4" fillId="0" borderId="1" xfId="0" applyFont="1" applyBorder="1" applyAlignment="1">
      <alignment horizontal="center" vertical="center"/>
    </xf>
    <xf numFmtId="0" fontId="18" fillId="0" borderId="1" xfId="0" applyFont="1" applyBorder="1" applyAlignment="1">
      <alignment horizontal="left" vertical="center" wrapText="1"/>
    </xf>
    <xf numFmtId="0" fontId="4" fillId="0" borderId="1" xfId="0" applyFont="1" applyBorder="1" applyAlignment="1">
      <alignment horizontal="center" vertical="center" wrapText="1"/>
    </xf>
    <xf numFmtId="0" fontId="10" fillId="11" borderId="1" xfId="0" applyFont="1" applyFill="1" applyBorder="1" applyAlignment="1">
      <alignment horizontal="center" vertical="center"/>
    </xf>
    <xf numFmtId="0" fontId="20" fillId="0" borderId="1" xfId="0" applyFont="1" applyBorder="1" applyAlignment="1">
      <alignment horizontal="center" vertical="center"/>
    </xf>
    <xf numFmtId="0" fontId="27" fillId="0" borderId="1" xfId="0" applyFont="1" applyBorder="1" applyAlignment="1">
      <alignment horizontal="center" vertical="center"/>
    </xf>
    <xf numFmtId="10" fontId="21" fillId="0" borderId="1" xfId="0" applyNumberFormat="1" applyFont="1" applyBorder="1" applyAlignment="1">
      <alignment horizontal="center" vertical="center"/>
    </xf>
    <xf numFmtId="10"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2" fontId="3" fillId="0" borderId="1" xfId="0" applyNumberFormat="1" applyFont="1" applyBorder="1" applyAlignment="1">
      <alignment horizontal="center" vertical="center"/>
    </xf>
    <xf numFmtId="2" fontId="3" fillId="10" borderId="1" xfId="0" applyNumberFormat="1" applyFont="1" applyFill="1" applyBorder="1" applyAlignment="1">
      <alignment horizontal="center" vertical="center"/>
    </xf>
    <xf numFmtId="0" fontId="4" fillId="10" borderId="1" xfId="0" applyFont="1" applyFill="1" applyBorder="1" applyAlignment="1">
      <alignment horizontal="center" vertical="center" wrapText="1"/>
    </xf>
    <xf numFmtId="164" fontId="5" fillId="11" borderId="1" xfId="0" applyNumberFormat="1" applyFont="1" applyFill="1" applyBorder="1" applyAlignment="1">
      <alignment horizontal="center" vertical="center"/>
    </xf>
    <xf numFmtId="2" fontId="21" fillId="0" borderId="1" xfId="0" applyNumberFormat="1" applyFont="1" applyBorder="1" applyAlignment="1">
      <alignment horizontal="center" vertical="center"/>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0" fontId="4" fillId="10" borderId="1" xfId="0" applyFont="1" applyFill="1" applyBorder="1" applyAlignment="1">
      <alignment horizontal="center" vertical="center"/>
    </xf>
    <xf numFmtId="1" fontId="5" fillId="11" borderId="1" xfId="0" applyNumberFormat="1" applyFont="1" applyFill="1" applyBorder="1" applyAlignment="1">
      <alignment horizontal="center" vertical="center"/>
    </xf>
    <xf numFmtId="9" fontId="21" fillId="0" borderId="1" xfId="0" applyNumberFormat="1" applyFont="1" applyBorder="1" applyAlignment="1">
      <alignment horizontal="center" vertical="center"/>
    </xf>
    <xf numFmtId="9" fontId="20"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2" fontId="3" fillId="2" borderId="1" xfId="0" applyNumberFormat="1" applyFont="1" applyFill="1" applyBorder="1" applyAlignment="1">
      <alignment horizontal="center" vertical="center"/>
    </xf>
    <xf numFmtId="0" fontId="4" fillId="9" borderId="1" xfId="0" applyFont="1" applyFill="1" applyBorder="1" applyAlignment="1">
      <alignment horizontal="center" vertical="center" wrapText="1"/>
    </xf>
    <xf numFmtId="0" fontId="10" fillId="0" borderId="1" xfId="0" applyFont="1" applyBorder="1" applyAlignment="1">
      <alignment horizontal="center" vertical="center"/>
    </xf>
    <xf numFmtId="0" fontId="28" fillId="0" borderId="1" xfId="0" applyFont="1" applyBorder="1" applyAlignment="1">
      <alignment horizontal="center" vertical="center"/>
    </xf>
    <xf numFmtId="0" fontId="20" fillId="20" borderId="1" xfId="0" applyFont="1" applyFill="1" applyBorder="1" applyAlignment="1">
      <alignment horizontal="center" vertical="center" wrapText="1"/>
    </xf>
    <xf numFmtId="2" fontId="3" fillId="9" borderId="1" xfId="0" applyNumberFormat="1" applyFont="1" applyFill="1" applyBorder="1" applyAlignment="1">
      <alignment horizontal="center" vertical="center"/>
    </xf>
    <xf numFmtId="0" fontId="4" fillId="11" borderId="1" xfId="0" applyFont="1" applyFill="1" applyBorder="1" applyAlignment="1">
      <alignment horizontal="center" vertical="center"/>
    </xf>
    <xf numFmtId="0" fontId="18" fillId="11" borderId="1" xfId="0" applyFont="1" applyFill="1" applyBorder="1" applyAlignment="1">
      <alignment horizontal="left" vertical="center" wrapText="1"/>
    </xf>
    <xf numFmtId="0" fontId="4" fillId="11" borderId="1" xfId="0" applyFont="1" applyFill="1" applyBorder="1" applyAlignment="1">
      <alignment horizontal="center" vertical="center" wrapText="1"/>
    </xf>
    <xf numFmtId="0" fontId="20" fillId="11" borderId="1" xfId="0" applyFont="1" applyFill="1" applyBorder="1" applyAlignment="1">
      <alignment horizontal="center" vertical="center"/>
    </xf>
    <xf numFmtId="9" fontId="21" fillId="11" borderId="1" xfId="0" applyNumberFormat="1" applyFont="1" applyFill="1" applyBorder="1" applyAlignment="1">
      <alignment horizontal="center" vertical="center"/>
    </xf>
    <xf numFmtId="9" fontId="20" fillId="11" borderId="1" xfId="0" applyNumberFormat="1" applyFont="1" applyFill="1" applyBorder="1" applyAlignment="1">
      <alignment horizontal="center" vertical="center"/>
    </xf>
    <xf numFmtId="0" fontId="20" fillId="11" borderId="1" xfId="0" applyFont="1" applyFill="1" applyBorder="1" applyAlignment="1">
      <alignment horizontal="center" vertical="center" wrapText="1"/>
    </xf>
    <xf numFmtId="0" fontId="4" fillId="9" borderId="1" xfId="0" applyFont="1" applyFill="1" applyBorder="1" applyAlignment="1">
      <alignment horizontal="center" vertical="center"/>
    </xf>
    <xf numFmtId="164" fontId="3" fillId="11" borderId="1" xfId="0" applyNumberFormat="1" applyFont="1" applyFill="1" applyBorder="1" applyAlignment="1">
      <alignment horizontal="center" vertical="center"/>
    </xf>
    <xf numFmtId="0" fontId="4" fillId="21" borderId="1" xfId="0" applyFont="1" applyFill="1" applyBorder="1" applyAlignment="1">
      <alignment horizontal="center" vertical="center" wrapText="1"/>
    </xf>
    <xf numFmtId="1" fontId="20" fillId="0" borderId="1" xfId="0" applyNumberFormat="1" applyFont="1" applyBorder="1" applyAlignment="1">
      <alignment horizontal="center" vertical="center"/>
    </xf>
    <xf numFmtId="0" fontId="3" fillId="9" borderId="1" xfId="0" applyFont="1" applyFill="1" applyBorder="1" applyAlignment="1">
      <alignment horizontal="center" vertical="center"/>
    </xf>
    <xf numFmtId="0" fontId="4" fillId="0" borderId="20" xfId="0" applyFont="1" applyBorder="1" applyAlignment="1">
      <alignment horizontal="center" vertical="center"/>
    </xf>
    <xf numFmtId="0" fontId="18" fillId="0" borderId="20" xfId="0" applyFont="1" applyBorder="1" applyAlignment="1">
      <alignment horizontal="left" vertical="center" wrapText="1"/>
    </xf>
    <xf numFmtId="0" fontId="4" fillId="0" borderId="20" xfId="0" applyFont="1" applyBorder="1" applyAlignment="1">
      <alignment horizontal="center" vertical="center" wrapText="1"/>
    </xf>
    <xf numFmtId="0" fontId="10" fillId="11" borderId="20" xfId="0" applyFont="1" applyFill="1" applyBorder="1" applyAlignment="1">
      <alignment horizontal="center" vertical="center"/>
    </xf>
    <xf numFmtId="0" fontId="20" fillId="0" borderId="20" xfId="0" applyFont="1" applyBorder="1" applyAlignment="1">
      <alignment horizontal="center" vertical="center"/>
    </xf>
    <xf numFmtId="9" fontId="21" fillId="0" borderId="20" xfId="0" applyNumberFormat="1" applyFont="1" applyBorder="1" applyAlignment="1">
      <alignment horizontal="center" vertical="center"/>
    </xf>
    <xf numFmtId="9" fontId="20" fillId="0" borderId="20" xfId="0" applyNumberFormat="1" applyFont="1" applyBorder="1" applyAlignment="1">
      <alignment horizontal="center" vertical="center"/>
    </xf>
    <xf numFmtId="0" fontId="20" fillId="0" borderId="20" xfId="0" applyFont="1" applyBorder="1" applyAlignment="1">
      <alignment horizontal="center" vertical="center" wrapText="1"/>
    </xf>
    <xf numFmtId="0" fontId="4" fillId="10" borderId="20" xfId="0" applyFont="1" applyFill="1" applyBorder="1" applyAlignment="1">
      <alignment horizontal="center" vertical="center"/>
    </xf>
    <xf numFmtId="0" fontId="4" fillId="10" borderId="20" xfId="0" applyFont="1" applyFill="1" applyBorder="1" applyAlignment="1">
      <alignment horizontal="center" vertical="center" wrapText="1"/>
    </xf>
    <xf numFmtId="0" fontId="4" fillId="20" borderId="1" xfId="0" applyFont="1" applyFill="1" applyBorder="1" applyAlignment="1">
      <alignment horizontal="center" vertical="center"/>
    </xf>
    <xf numFmtId="164" fontId="3" fillId="20" borderId="1" xfId="0" applyNumberFormat="1" applyFont="1" applyFill="1" applyBorder="1" applyAlignment="1">
      <alignment horizontal="center" vertical="center"/>
    </xf>
    <xf numFmtId="0" fontId="20" fillId="0" borderId="1" xfId="0" quotePrefix="1" applyFont="1" applyBorder="1" applyAlignment="1">
      <alignment horizontal="center" vertical="center"/>
    </xf>
    <xf numFmtId="1" fontId="21" fillId="0" borderId="1" xfId="0" applyNumberFormat="1" applyFont="1" applyBorder="1" applyAlignment="1">
      <alignment horizontal="center" vertical="center"/>
    </xf>
    <xf numFmtId="2" fontId="6" fillId="8" borderId="1" xfId="0" applyNumberFormat="1" applyFont="1" applyFill="1" applyBorder="1" applyAlignment="1">
      <alignment horizontal="center" vertical="center"/>
    </xf>
    <xf numFmtId="0" fontId="18" fillId="21" borderId="1" xfId="0" applyFont="1" applyFill="1" applyBorder="1" applyAlignment="1">
      <alignment horizontal="left" vertical="center" wrapText="1"/>
    </xf>
    <xf numFmtId="164" fontId="3" fillId="20" borderId="20" xfId="0" applyNumberFormat="1" applyFont="1" applyFill="1" applyBorder="1" applyAlignment="1">
      <alignment horizontal="center" vertical="center"/>
    </xf>
    <xf numFmtId="0" fontId="4" fillId="22" borderId="20" xfId="0" applyFont="1" applyFill="1" applyBorder="1" applyAlignment="1">
      <alignment horizontal="center" vertical="center"/>
    </xf>
    <xf numFmtId="164" fontId="3" fillId="22" borderId="20" xfId="0" applyNumberFormat="1" applyFont="1" applyFill="1" applyBorder="1" applyAlignment="1">
      <alignment horizontal="center" vertical="center"/>
    </xf>
    <xf numFmtId="0" fontId="10" fillId="0" borderId="0" xfId="0" applyFont="1" applyAlignment="1">
      <alignment horizontal="left" vertical="center"/>
    </xf>
    <xf numFmtId="0" fontId="6" fillId="0" borderId="20" xfId="0" applyFont="1" applyBorder="1" applyAlignment="1">
      <alignment horizontal="left" vertical="center"/>
    </xf>
    <xf numFmtId="0" fontId="30" fillId="23" borderId="0" xfId="0" applyFont="1" applyFill="1" applyAlignment="1">
      <alignment horizontal="center"/>
    </xf>
    <xf numFmtId="0" fontId="31" fillId="10" borderId="0" xfId="0" applyFont="1" applyFill="1"/>
    <xf numFmtId="0" fontId="31" fillId="10" borderId="0" xfId="0" applyFont="1" applyFill="1" applyAlignment="1">
      <alignment horizontal="right"/>
    </xf>
    <xf numFmtId="9" fontId="31" fillId="10" borderId="0" xfId="0" applyNumberFormat="1" applyFont="1" applyFill="1" applyAlignment="1">
      <alignment horizontal="right"/>
    </xf>
    <xf numFmtId="0" fontId="32" fillId="0" borderId="21" xfId="0" applyFont="1" applyBorder="1" applyAlignment="1">
      <alignment horizontal="center" vertical="center" wrapText="1"/>
    </xf>
    <xf numFmtId="0" fontId="33" fillId="24" borderId="22" xfId="0" applyFont="1" applyFill="1" applyBorder="1"/>
    <xf numFmtId="0" fontId="33" fillId="0" borderId="0" xfId="0" applyFont="1"/>
    <xf numFmtId="0" fontId="33" fillId="0" borderId="0" xfId="0" applyFont="1" applyAlignment="1">
      <alignment horizontal="center"/>
    </xf>
    <xf numFmtId="0" fontId="33" fillId="24" borderId="23" xfId="0" applyFont="1" applyFill="1" applyBorder="1"/>
    <xf numFmtId="0" fontId="33" fillId="24" borderId="24" xfId="0" applyFont="1" applyFill="1" applyBorder="1" applyAlignment="1">
      <alignment horizontal="center"/>
    </xf>
    <xf numFmtId="0" fontId="33" fillId="24" borderId="25" xfId="0" applyFont="1" applyFill="1" applyBorder="1"/>
    <xf numFmtId="0" fontId="33" fillId="24" borderId="22" xfId="0" applyFont="1" applyFill="1" applyBorder="1" applyAlignment="1">
      <alignment horizontal="center"/>
    </xf>
    <xf numFmtId="0" fontId="33" fillId="0" borderId="26" xfId="0" applyFont="1" applyBorder="1" applyAlignment="1">
      <alignment horizontal="center"/>
    </xf>
    <xf numFmtId="0" fontId="30" fillId="23" borderId="0" xfId="0" applyFont="1" applyFill="1"/>
    <xf numFmtId="0" fontId="34" fillId="10" borderId="0" xfId="0" applyFont="1" applyFill="1" applyAlignment="1">
      <alignment horizontal="right"/>
    </xf>
    <xf numFmtId="0" fontId="33" fillId="24" borderId="27" xfId="0" applyFont="1" applyFill="1" applyBorder="1"/>
    <xf numFmtId="0" fontId="33" fillId="24" borderId="26" xfId="0" applyFont="1" applyFill="1" applyBorder="1" applyAlignment="1">
      <alignment horizontal="center"/>
    </xf>
    <xf numFmtId="0" fontId="4" fillId="10" borderId="0" xfId="0" applyFont="1" applyFill="1"/>
    <xf numFmtId="0" fontId="32" fillId="0" borderId="28" xfId="0" applyFont="1" applyBorder="1" applyAlignment="1">
      <alignment horizontal="center" vertical="center" wrapText="1"/>
    </xf>
    <xf numFmtId="0" fontId="33" fillId="24" borderId="29" xfId="0" applyFont="1" applyFill="1" applyBorder="1"/>
    <xf numFmtId="9" fontId="32" fillId="24" borderId="29" xfId="0" applyNumberFormat="1" applyFont="1" applyFill="1" applyBorder="1"/>
    <xf numFmtId="0" fontId="33" fillId="24" borderId="30" xfId="0" applyFont="1" applyFill="1" applyBorder="1"/>
    <xf numFmtId="9" fontId="32" fillId="24" borderId="22" xfId="0" applyNumberFormat="1" applyFont="1" applyFill="1" applyBorder="1"/>
    <xf numFmtId="0" fontId="35" fillId="0" borderId="0" xfId="0" applyFont="1"/>
    <xf numFmtId="10" fontId="4" fillId="0" borderId="0" xfId="0" applyNumberFormat="1" applyFont="1"/>
    <xf numFmtId="0" fontId="8" fillId="7" borderId="12" xfId="0" applyFont="1" applyFill="1" applyBorder="1" applyAlignment="1">
      <alignment horizontal="center" vertical="center" wrapText="1"/>
    </xf>
    <xf numFmtId="0" fontId="8" fillId="7" borderId="6" xfId="0" applyFont="1" applyFill="1" applyBorder="1" applyAlignment="1">
      <alignment horizontal="center" vertical="center" wrapText="1"/>
    </xf>
    <xf numFmtId="9" fontId="8" fillId="7" borderId="4" xfId="0" applyNumberFormat="1"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 fillId="0" borderId="0" xfId="0" applyFont="1" applyAlignment="1">
      <alignment horizontal="left" vertical="center"/>
    </xf>
    <xf numFmtId="0" fontId="9" fillId="7" borderId="4" xfId="0" applyFont="1" applyFill="1" applyBorder="1" applyAlignment="1">
      <alignment horizontal="center" vertical="center" wrapText="1"/>
    </xf>
    <xf numFmtId="0" fontId="8" fillId="7" borderId="4" xfId="0" applyFont="1" applyFill="1" applyBorder="1" applyAlignment="1">
      <alignment horizontal="left" vertical="center" wrapText="1"/>
    </xf>
    <xf numFmtId="0" fontId="4" fillId="0" borderId="0" xfId="0" applyFont="1" applyAlignment="1">
      <alignment horizontal="left"/>
    </xf>
    <xf numFmtId="0" fontId="11" fillId="2" borderId="17" xfId="0" applyFont="1" applyFill="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xf>
    <xf numFmtId="0" fontId="11" fillId="2" borderId="0" xfId="0" applyFont="1" applyFill="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4" fillId="0" borderId="1" xfId="0" applyFont="1" applyBorder="1" applyAlignment="1">
      <alignment horizontal="left" vertical="center"/>
    </xf>
    <xf numFmtId="0" fontId="4" fillId="11" borderId="1" xfId="0" applyFont="1" applyFill="1" applyBorder="1" applyAlignment="1">
      <alignment horizontal="left" vertical="center"/>
    </xf>
    <xf numFmtId="0" fontId="4" fillId="0" borderId="20" xfId="0" applyFont="1" applyBorder="1" applyAlignment="1">
      <alignment horizontal="left" vertical="center"/>
    </xf>
    <xf numFmtId="0" fontId="10" fillId="0" borderId="20" xfId="0" applyFont="1" applyBorder="1" applyAlignment="1">
      <alignment horizontal="left" vertical="center"/>
    </xf>
    <xf numFmtId="0" fontId="4" fillId="0" borderId="0" xfId="0" applyFont="1"/>
    <xf numFmtId="0" fontId="36" fillId="0" borderId="3" xfId="0" applyFont="1" applyBorder="1"/>
    <xf numFmtId="0" fontId="36" fillId="0" borderId="7" xfId="0" applyFont="1" applyBorder="1"/>
    <xf numFmtId="0" fontId="36" fillId="0" borderId="8" xfId="0" applyFont="1" applyBorder="1"/>
    <xf numFmtId="0" fontId="36" fillId="0" borderId="9" xfId="0" applyFont="1" applyBorder="1"/>
    <xf numFmtId="0" fontId="36" fillId="0" borderId="9" xfId="0" applyFont="1" applyBorder="1" applyAlignment="1">
      <alignment horizontal="center"/>
    </xf>
    <xf numFmtId="0" fontId="36" fillId="0" borderId="11" xfId="0" applyFont="1" applyBorder="1"/>
    <xf numFmtId="0" fontId="36" fillId="0" borderId="13" xfId="0" applyFont="1" applyBorder="1"/>
    <xf numFmtId="0" fontId="36" fillId="0" borderId="14" xfId="0" applyFont="1" applyBorder="1"/>
    <xf numFmtId="0" fontId="36" fillId="0" borderId="5" xfId="0" applyFont="1" applyBorder="1"/>
    <xf numFmtId="0" fontId="36" fillId="0" borderId="5" xfId="0" applyFont="1" applyBorder="1" applyAlignment="1">
      <alignment horizontal="center"/>
    </xf>
    <xf numFmtId="0" fontId="4" fillId="4" borderId="1" xfId="0" applyFont="1" applyFill="1" applyBorder="1"/>
    <xf numFmtId="0" fontId="4" fillId="18" borderId="1" xfId="0" applyFont="1" applyFill="1" applyBorder="1"/>
  </cellXfs>
  <cellStyles count="1">
    <cellStyle name="Normal" xfId="0" builtinId="0"/>
  </cellStyles>
  <dxfs count="24">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
      <fill>
        <patternFill patternType="solid">
          <fgColor rgb="FFA8D08D"/>
          <bgColor rgb="FFA8D08D"/>
        </patternFill>
      </fill>
    </dxf>
    <dxf>
      <fill>
        <patternFill patternType="solid">
          <fgColor rgb="FFF4B083"/>
          <bgColor rgb="FFF4B083"/>
        </patternFill>
      </fill>
    </dxf>
    <dxf>
      <fill>
        <patternFill patternType="solid">
          <fgColor rgb="FFDADADA"/>
          <bgColor rgb="FFDADAD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ormato"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NARANJO%20VELANDIA/Dropbox/Alianza%20SST%202020/En%20ajuste/03%20SIG/Registros/2020/FO-SIG-38%20Identificaci&#243;n%20de%20peligros,%20evaluaci&#243;n%20de%20riesgos%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ER\Pictures\ALTURAS.CO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RKANY%20%20GESTION%20%202017\SGSS%202017\ALIANZA%20SST\matriz%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OGISTICA%20E%20INV/Downloads/MATRIZ%20DE%20PELIGROS%20CANAMOR%20DIC-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MATRIZ"/>
      <sheetName val="INFORME"/>
      <sheetName val="Hoja1"/>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MATRIZ"/>
      <sheetName val="INFORME"/>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MATRIZ"/>
      <sheetName val="INFORME"/>
      <sheetName val="Hoja1"/>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
      <sheetName val="ADMINISTRACION"/>
      <sheetName val="PLANTA"/>
    </sheetNames>
    <sheetDataSet>
      <sheetData sheetId="0" refreshError="1"/>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9BCB-4CA9-4969-A708-2C39658CDFDD}">
  <sheetPr>
    <tabColor rgb="FF339966"/>
  </sheetPr>
  <dimension ref="A1:BY1000"/>
  <sheetViews>
    <sheetView showGridLines="0" tabSelected="1" zoomScale="71" zoomScaleNormal="71" workbookViewId="0">
      <pane ySplit="5" topLeftCell="A6" activePane="bottomLeft" state="frozen"/>
      <selection pane="bottomLeft" sqref="A1:XFD1048576"/>
    </sheetView>
  </sheetViews>
  <sheetFormatPr baseColWidth="10" defaultColWidth="14.42578125" defaultRowHeight="15" customHeight="1" outlineLevelRow="1" outlineLevelCol="1" x14ac:dyDescent="0.2"/>
  <cols>
    <col min="1" max="1" width="13.5703125" style="9" customWidth="1"/>
    <col min="2" max="2" width="46.5703125" style="324" customWidth="1"/>
    <col min="3" max="4" width="6.85546875" style="9" customWidth="1"/>
    <col min="5" max="5" width="9.85546875" style="9" customWidth="1"/>
    <col min="6" max="6" width="65.85546875" style="9" customWidth="1"/>
    <col min="7" max="7" width="41.85546875" style="9" hidden="1" customWidth="1"/>
    <col min="8" max="8" width="48.85546875" style="9" hidden="1" customWidth="1"/>
    <col min="9" max="9" width="69" style="9" customWidth="1"/>
    <col min="10" max="10" width="14.42578125" style="9"/>
    <col min="11" max="11" width="11.140625" style="9" customWidth="1"/>
    <col min="12" max="13" width="28.28515625" style="9" hidden="1" customWidth="1"/>
    <col min="14" max="14" width="39.140625" style="9" hidden="1" customWidth="1"/>
    <col min="15" max="15" width="37" style="9" hidden="1" customWidth="1"/>
    <col min="16" max="16" width="39.140625" style="9" hidden="1" customWidth="1"/>
    <col min="17" max="17" width="17.42578125" style="9" hidden="1" customWidth="1"/>
    <col min="18" max="18" width="64.5703125" style="9" hidden="1" customWidth="1"/>
    <col min="19" max="19" width="39.140625" style="9" customWidth="1"/>
    <col min="20" max="20" width="15.85546875" style="9" customWidth="1"/>
    <col min="21" max="21" width="22.7109375" style="9" customWidth="1"/>
    <col min="22" max="22" width="21.5703125" style="9" customWidth="1"/>
    <col min="23" max="23" width="13.28515625" style="9" customWidth="1"/>
    <col min="24" max="24" width="12.5703125" style="9" customWidth="1"/>
    <col min="25" max="25" width="61.5703125" style="9" hidden="1" customWidth="1"/>
    <col min="26" max="26" width="7.7109375" style="9" customWidth="1" outlineLevel="1"/>
    <col min="27" max="27" width="14.5703125" style="9" customWidth="1" outlineLevel="1"/>
    <col min="28" max="28" width="17.7109375" style="9" customWidth="1" outlineLevel="1"/>
    <col min="29" max="29" width="16.7109375" style="9" customWidth="1"/>
    <col min="30" max="30" width="7.7109375" style="9" customWidth="1" outlineLevel="1"/>
    <col min="31" max="31" width="14.7109375" style="9" customWidth="1" outlineLevel="1"/>
    <col min="32" max="32" width="11.85546875" style="9" customWidth="1" outlineLevel="1"/>
    <col min="33" max="33" width="16.7109375" style="9" customWidth="1"/>
    <col min="34" max="34" width="7.7109375" style="9" customWidth="1" outlineLevel="1"/>
    <col min="35" max="36" width="16.7109375" style="9" customWidth="1" outlineLevel="1"/>
    <col min="37" max="37" width="16.7109375" style="9" customWidth="1"/>
    <col min="38" max="38" width="7.7109375" style="9" customWidth="1" outlineLevel="1"/>
    <col min="39" max="40" width="16.7109375" style="9" customWidth="1" outlineLevel="1"/>
    <col min="41" max="41" width="16.5703125" style="9" customWidth="1"/>
    <col min="42" max="42" width="7.7109375" style="9" customWidth="1" outlineLevel="1"/>
    <col min="43" max="44" width="16.7109375" style="9" customWidth="1" outlineLevel="1"/>
    <col min="45" max="45" width="16.7109375" style="9" customWidth="1"/>
    <col min="46" max="46" width="7.7109375" style="9" customWidth="1" outlineLevel="1"/>
    <col min="47" max="48" width="16.7109375" style="9" customWidth="1" outlineLevel="1"/>
    <col min="49" max="49" width="16.7109375" style="9" customWidth="1"/>
    <col min="50" max="50" width="7.7109375" style="9" customWidth="1" outlineLevel="1"/>
    <col min="51" max="52" width="16.7109375" style="9" customWidth="1" outlineLevel="1"/>
    <col min="53" max="53" width="16.7109375" style="9" customWidth="1"/>
    <col min="54" max="54" width="7.7109375" style="9" customWidth="1" outlineLevel="1"/>
    <col min="55" max="56" width="16.7109375" style="9" customWidth="1" outlineLevel="1"/>
    <col min="57" max="57" width="16.7109375" style="9" customWidth="1"/>
    <col min="58" max="58" width="7.7109375" style="9" customWidth="1" outlineLevel="1"/>
    <col min="59" max="60" width="16.7109375" style="9" customWidth="1" outlineLevel="1"/>
    <col min="61" max="61" width="16.7109375" style="9" customWidth="1"/>
    <col min="62" max="62" width="7.7109375" style="9" customWidth="1" outlineLevel="1"/>
    <col min="63" max="64" width="16.7109375" style="9" customWidth="1" outlineLevel="1"/>
    <col min="65" max="65" width="16.7109375" style="9" customWidth="1"/>
    <col min="66" max="66" width="7.7109375" style="9" customWidth="1" outlineLevel="1"/>
    <col min="67" max="68" width="16.7109375" style="9" customWidth="1" outlineLevel="1"/>
    <col min="69" max="69" width="16.7109375" style="9" customWidth="1"/>
    <col min="70" max="70" width="7.7109375" style="9" customWidth="1" outlineLevel="1"/>
    <col min="71" max="71" width="18.85546875" style="9" hidden="1" customWidth="1" outlineLevel="1"/>
    <col min="72" max="72" width="18.28515625" style="9" hidden="1" customWidth="1" outlineLevel="1"/>
    <col min="73" max="73" width="16.7109375" style="9" hidden="1" customWidth="1"/>
    <col min="74" max="74" width="18.5703125" style="9" hidden="1" customWidth="1"/>
    <col min="75" max="75" width="11.140625" style="9" hidden="1" customWidth="1"/>
    <col min="76" max="76" width="18.5703125" style="9" hidden="1" customWidth="1"/>
    <col min="77" max="16384" width="14.42578125" style="9"/>
  </cols>
  <sheetData>
    <row r="1" spans="1:77" ht="23.25" customHeight="1" x14ac:dyDescent="0.2">
      <c r="A1" s="321" t="s">
        <v>0</v>
      </c>
      <c r="B1" s="335"/>
      <c r="C1" s="335"/>
      <c r="D1" s="335"/>
      <c r="E1" s="335"/>
      <c r="F1" s="335"/>
      <c r="G1" s="1"/>
      <c r="H1" s="1"/>
      <c r="I1" s="1" t="s">
        <v>1</v>
      </c>
      <c r="J1" s="1"/>
      <c r="K1" s="1"/>
      <c r="L1" s="1"/>
      <c r="M1" s="1"/>
      <c r="N1" s="1"/>
      <c r="O1" s="1"/>
      <c r="P1" s="1"/>
      <c r="Q1" s="1"/>
      <c r="R1" s="1"/>
      <c r="S1" s="1"/>
      <c r="T1" s="1"/>
      <c r="U1" s="1"/>
      <c r="V1" s="1"/>
      <c r="W1" s="1"/>
      <c r="X1" s="1"/>
      <c r="Y1" s="1"/>
      <c r="Z1" s="1"/>
      <c r="AA1" s="1"/>
      <c r="AB1" s="1"/>
      <c r="AC1" s="2"/>
      <c r="AD1" s="3"/>
      <c r="AE1" s="4"/>
      <c r="AF1" s="4"/>
      <c r="AG1" s="5" t="s">
        <v>2</v>
      </c>
      <c r="AH1" s="3"/>
      <c r="AI1" s="4"/>
      <c r="AJ1" s="4"/>
      <c r="AK1" s="4"/>
      <c r="AL1" s="3"/>
      <c r="AM1" s="4"/>
      <c r="AN1" s="4"/>
      <c r="AO1" s="6"/>
      <c r="AP1" s="3"/>
      <c r="AQ1" s="4"/>
      <c r="AR1" s="4"/>
      <c r="AS1" s="7" t="s">
        <v>3</v>
      </c>
      <c r="AT1" s="3"/>
      <c r="AU1" s="4"/>
      <c r="AV1" s="4"/>
      <c r="AW1" s="4"/>
      <c r="AX1" s="3"/>
      <c r="AY1" s="4"/>
      <c r="AZ1" s="4"/>
      <c r="BA1" s="4"/>
      <c r="BB1" s="3"/>
      <c r="BC1" s="4"/>
      <c r="BD1" s="4"/>
      <c r="BE1" s="4"/>
      <c r="BF1" s="3"/>
      <c r="BG1" s="4"/>
      <c r="BH1" s="4"/>
      <c r="BI1" s="4"/>
      <c r="BJ1" s="3"/>
      <c r="BK1" s="4"/>
      <c r="BL1" s="4"/>
      <c r="BM1" s="4"/>
      <c r="BN1" s="3"/>
      <c r="BO1" s="4"/>
      <c r="BP1" s="4"/>
      <c r="BQ1" s="4"/>
      <c r="BR1" s="3"/>
      <c r="BS1" s="4"/>
      <c r="BT1" s="4"/>
      <c r="BU1" s="4"/>
      <c r="BV1" s="8"/>
      <c r="BW1" s="8"/>
    </row>
    <row r="2" spans="1:77" ht="23.25" customHeight="1" x14ac:dyDescent="0.2">
      <c r="A2" s="336"/>
      <c r="B2" s="336"/>
      <c r="C2" s="336"/>
      <c r="D2" s="336"/>
      <c r="E2" s="336"/>
      <c r="F2" s="336"/>
      <c r="G2" s="1"/>
      <c r="H2" s="1"/>
      <c r="I2" s="1"/>
      <c r="J2" s="1"/>
      <c r="K2" s="1"/>
      <c r="L2" s="1"/>
      <c r="M2" s="1"/>
      <c r="N2" s="1"/>
      <c r="O2" s="1"/>
      <c r="P2" s="1"/>
      <c r="Q2" s="1"/>
      <c r="R2" s="1"/>
      <c r="S2" s="1"/>
      <c r="T2" s="1"/>
      <c r="U2" s="1"/>
      <c r="V2" s="1"/>
      <c r="W2" s="1"/>
      <c r="X2" s="1"/>
      <c r="Y2" s="1"/>
      <c r="Z2" s="1"/>
      <c r="AA2" s="1"/>
      <c r="AB2" s="1"/>
      <c r="AC2" s="10"/>
      <c r="AD2" s="11"/>
      <c r="AE2" s="12"/>
      <c r="AF2" s="12"/>
      <c r="AG2" s="5" t="s">
        <v>4</v>
      </c>
      <c r="AH2" s="11"/>
      <c r="AI2" s="12"/>
      <c r="AJ2" s="12"/>
      <c r="AK2" s="13"/>
      <c r="AL2" s="11"/>
      <c r="AM2" s="12"/>
      <c r="AN2" s="12"/>
      <c r="AO2" s="14"/>
      <c r="AP2" s="11"/>
      <c r="AQ2" s="12"/>
      <c r="AR2" s="12"/>
      <c r="AS2" s="7" t="s">
        <v>5</v>
      </c>
      <c r="AT2" s="11"/>
      <c r="AU2" s="12"/>
      <c r="AV2" s="12"/>
      <c r="AW2" s="15"/>
      <c r="AX2" s="11"/>
      <c r="AY2" s="12"/>
      <c r="AZ2" s="12"/>
      <c r="BB2" s="11"/>
      <c r="BC2" s="12"/>
      <c r="BD2" s="12"/>
      <c r="BF2" s="11"/>
      <c r="BG2" s="12"/>
      <c r="BH2" s="12"/>
      <c r="BI2" s="15"/>
      <c r="BJ2" s="11"/>
      <c r="BK2" s="12"/>
      <c r="BL2" s="12"/>
      <c r="BM2" s="15"/>
      <c r="BN2" s="11"/>
      <c r="BO2" s="12"/>
      <c r="BP2" s="12"/>
      <c r="BR2" s="11"/>
      <c r="BS2" s="12"/>
      <c r="BT2" s="12"/>
      <c r="BV2" s="8"/>
      <c r="BW2" s="8"/>
    </row>
    <row r="3" spans="1:77" ht="18.75" customHeight="1" x14ac:dyDescent="0.2">
      <c r="A3" s="320" t="s">
        <v>6</v>
      </c>
      <c r="B3" s="320" t="s">
        <v>7</v>
      </c>
      <c r="C3" s="16"/>
      <c r="D3" s="16"/>
      <c r="E3" s="322" t="s">
        <v>7</v>
      </c>
      <c r="F3" s="320" t="s">
        <v>8</v>
      </c>
      <c r="G3" s="320" t="s">
        <v>9</v>
      </c>
      <c r="H3" s="320" t="s">
        <v>10</v>
      </c>
      <c r="I3" s="320" t="s">
        <v>11</v>
      </c>
      <c r="J3" s="320" t="s">
        <v>12</v>
      </c>
      <c r="K3" s="320" t="s">
        <v>13</v>
      </c>
      <c r="L3" s="320" t="s">
        <v>14</v>
      </c>
      <c r="M3" s="320" t="s">
        <v>15</v>
      </c>
      <c r="N3" s="320" t="s">
        <v>16</v>
      </c>
      <c r="O3" s="320" t="s">
        <v>17</v>
      </c>
      <c r="P3" s="320" t="s">
        <v>18</v>
      </c>
      <c r="Q3" s="320" t="s">
        <v>19</v>
      </c>
      <c r="R3" s="320" t="s">
        <v>20</v>
      </c>
      <c r="S3" s="320" t="s">
        <v>21</v>
      </c>
      <c r="T3" s="320" t="s">
        <v>22</v>
      </c>
      <c r="U3" s="320" t="s">
        <v>23</v>
      </c>
      <c r="V3" s="320" t="s">
        <v>24</v>
      </c>
      <c r="W3" s="320" t="s">
        <v>25</v>
      </c>
      <c r="X3" s="320" t="s">
        <v>26</v>
      </c>
      <c r="Y3" s="320" t="s">
        <v>27</v>
      </c>
      <c r="Z3" s="18"/>
      <c r="AA3" s="317" t="s">
        <v>28</v>
      </c>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8"/>
      <c r="BV3" s="318" t="s">
        <v>29</v>
      </c>
      <c r="BW3" s="318" t="s">
        <v>30</v>
      </c>
      <c r="BX3" s="318" t="s">
        <v>31</v>
      </c>
      <c r="BY3" s="20"/>
    </row>
    <row r="4" spans="1:77" ht="36" x14ac:dyDescent="0.2">
      <c r="A4" s="339"/>
      <c r="B4" s="340"/>
      <c r="C4" s="21"/>
      <c r="D4" s="21"/>
      <c r="E4" s="339"/>
      <c r="F4" s="339"/>
      <c r="G4" s="339"/>
      <c r="H4" s="339"/>
      <c r="I4" s="339"/>
      <c r="J4" s="339"/>
      <c r="K4" s="339"/>
      <c r="L4" s="339"/>
      <c r="M4" s="339"/>
      <c r="N4" s="339"/>
      <c r="O4" s="339"/>
      <c r="P4" s="339"/>
      <c r="Q4" s="339"/>
      <c r="R4" s="339"/>
      <c r="S4" s="339"/>
      <c r="T4" s="339"/>
      <c r="U4" s="339"/>
      <c r="V4" s="339"/>
      <c r="W4" s="339"/>
      <c r="X4" s="339"/>
      <c r="Y4" s="339"/>
      <c r="Z4" s="22" t="s">
        <v>32</v>
      </c>
      <c r="AA4" s="319" t="s">
        <v>33</v>
      </c>
      <c r="AB4" s="336"/>
      <c r="AC4" s="341"/>
      <c r="AD4" s="22" t="s">
        <v>32</v>
      </c>
      <c r="AE4" s="319" t="s">
        <v>34</v>
      </c>
      <c r="AF4" s="336"/>
      <c r="AG4" s="341"/>
      <c r="AH4" s="22" t="s">
        <v>32</v>
      </c>
      <c r="AI4" s="319" t="s">
        <v>35</v>
      </c>
      <c r="AJ4" s="336"/>
      <c r="AK4" s="341"/>
      <c r="AL4" s="22" t="s">
        <v>32</v>
      </c>
      <c r="AM4" s="316" t="s">
        <v>36</v>
      </c>
      <c r="AN4" s="342"/>
      <c r="AO4" s="343"/>
      <c r="AP4" s="22" t="s">
        <v>32</v>
      </c>
      <c r="AQ4" s="316" t="s">
        <v>37</v>
      </c>
      <c r="AR4" s="342"/>
      <c r="AS4" s="343"/>
      <c r="AT4" s="22" t="s">
        <v>32</v>
      </c>
      <c r="AU4" s="316" t="s">
        <v>38</v>
      </c>
      <c r="AV4" s="342"/>
      <c r="AW4" s="343"/>
      <c r="AX4" s="22" t="s">
        <v>32</v>
      </c>
      <c r="AY4" s="316" t="s">
        <v>39</v>
      </c>
      <c r="AZ4" s="342"/>
      <c r="BA4" s="343"/>
      <c r="BB4" s="22" t="s">
        <v>32</v>
      </c>
      <c r="BC4" s="316" t="s">
        <v>40</v>
      </c>
      <c r="BD4" s="342"/>
      <c r="BE4" s="343"/>
      <c r="BF4" s="22" t="s">
        <v>32</v>
      </c>
      <c r="BG4" s="316" t="s">
        <v>41</v>
      </c>
      <c r="BH4" s="342"/>
      <c r="BI4" s="343"/>
      <c r="BJ4" s="22" t="s">
        <v>32</v>
      </c>
      <c r="BK4" s="316" t="s">
        <v>42</v>
      </c>
      <c r="BL4" s="342"/>
      <c r="BM4" s="343"/>
      <c r="BN4" s="22" t="s">
        <v>32</v>
      </c>
      <c r="BO4" s="316" t="s">
        <v>43</v>
      </c>
      <c r="BP4" s="342"/>
      <c r="BQ4" s="343"/>
      <c r="BR4" s="22" t="s">
        <v>32</v>
      </c>
      <c r="BS4" s="316" t="s">
        <v>44</v>
      </c>
      <c r="BT4" s="342"/>
      <c r="BU4" s="343"/>
      <c r="BV4" s="339"/>
      <c r="BW4" s="339"/>
      <c r="BX4" s="339"/>
      <c r="BY4" s="20"/>
    </row>
    <row r="5" spans="1:77" ht="54" x14ac:dyDescent="0.2">
      <c r="A5" s="344"/>
      <c r="B5" s="345"/>
      <c r="C5" s="24" t="s">
        <v>45</v>
      </c>
      <c r="D5" s="24" t="s">
        <v>46</v>
      </c>
      <c r="E5" s="344"/>
      <c r="F5" s="344"/>
      <c r="G5" s="344"/>
      <c r="H5" s="344"/>
      <c r="I5" s="344"/>
      <c r="J5" s="344"/>
      <c r="K5" s="344"/>
      <c r="L5" s="344"/>
      <c r="M5" s="344"/>
      <c r="N5" s="344"/>
      <c r="O5" s="344"/>
      <c r="P5" s="344"/>
      <c r="Q5" s="344"/>
      <c r="R5" s="344"/>
      <c r="S5" s="344"/>
      <c r="T5" s="344"/>
      <c r="U5" s="344"/>
      <c r="V5" s="344"/>
      <c r="W5" s="344"/>
      <c r="X5" s="344"/>
      <c r="Y5" s="344"/>
      <c r="Z5" s="18"/>
      <c r="AA5" s="25" t="s">
        <v>47</v>
      </c>
      <c r="AB5" s="26" t="s">
        <v>48</v>
      </c>
      <c r="AC5" s="27" t="s">
        <v>5</v>
      </c>
      <c r="AD5" s="18"/>
      <c r="AE5" s="23" t="s">
        <v>47</v>
      </c>
      <c r="AF5" s="28" t="s">
        <v>48</v>
      </c>
      <c r="AG5" s="27" t="s">
        <v>5</v>
      </c>
      <c r="AH5" s="18"/>
      <c r="AI5" s="23" t="s">
        <v>47</v>
      </c>
      <c r="AJ5" s="28" t="s">
        <v>48</v>
      </c>
      <c r="AK5" s="27" t="s">
        <v>5</v>
      </c>
      <c r="AL5" s="18"/>
      <c r="AM5" s="23" t="s">
        <v>47</v>
      </c>
      <c r="AN5" s="28" t="s">
        <v>48</v>
      </c>
      <c r="AO5" s="27" t="s">
        <v>5</v>
      </c>
      <c r="AP5" s="18"/>
      <c r="AQ5" s="23" t="s">
        <v>47</v>
      </c>
      <c r="AR5" s="28" t="s">
        <v>48</v>
      </c>
      <c r="AS5" s="27" t="s">
        <v>5</v>
      </c>
      <c r="AT5" s="18"/>
      <c r="AU5" s="23" t="s">
        <v>47</v>
      </c>
      <c r="AV5" s="28" t="s">
        <v>48</v>
      </c>
      <c r="AW5" s="27" t="s">
        <v>5</v>
      </c>
      <c r="AX5" s="18"/>
      <c r="AY5" s="23" t="s">
        <v>47</v>
      </c>
      <c r="AZ5" s="28" t="s">
        <v>48</v>
      </c>
      <c r="BA5" s="27" t="s">
        <v>5</v>
      </c>
      <c r="BB5" s="18"/>
      <c r="BC5" s="23" t="s">
        <v>47</v>
      </c>
      <c r="BD5" s="28" t="s">
        <v>48</v>
      </c>
      <c r="BE5" s="27" t="s">
        <v>5</v>
      </c>
      <c r="BF5" s="18"/>
      <c r="BG5" s="23" t="s">
        <v>47</v>
      </c>
      <c r="BH5" s="28" t="s">
        <v>48</v>
      </c>
      <c r="BI5" s="27" t="s">
        <v>5</v>
      </c>
      <c r="BJ5" s="18"/>
      <c r="BK5" s="23" t="s">
        <v>47</v>
      </c>
      <c r="BL5" s="28" t="s">
        <v>48</v>
      </c>
      <c r="BM5" s="27" t="s">
        <v>5</v>
      </c>
      <c r="BN5" s="18"/>
      <c r="BO5" s="23" t="s">
        <v>47</v>
      </c>
      <c r="BP5" s="28" t="s">
        <v>48</v>
      </c>
      <c r="BQ5" s="27" t="s">
        <v>5</v>
      </c>
      <c r="BR5" s="18"/>
      <c r="BS5" s="23" t="s">
        <v>47</v>
      </c>
      <c r="BT5" s="28" t="s">
        <v>48</v>
      </c>
      <c r="BU5" s="27" t="s">
        <v>5</v>
      </c>
      <c r="BV5" s="344"/>
      <c r="BW5" s="344"/>
      <c r="BX5" s="344"/>
      <c r="BY5" s="20"/>
    </row>
    <row r="6" spans="1:77" ht="18" customHeight="1" x14ac:dyDescent="0.2">
      <c r="A6" s="16" t="s">
        <v>6</v>
      </c>
      <c r="B6" s="323" t="s">
        <v>7</v>
      </c>
      <c r="C6" s="16" t="s">
        <v>49</v>
      </c>
      <c r="D6" s="16" t="s">
        <v>50</v>
      </c>
      <c r="E6" s="17" t="s">
        <v>7</v>
      </c>
      <c r="F6" s="16" t="s">
        <v>8</v>
      </c>
      <c r="G6" s="16" t="s">
        <v>9</v>
      </c>
      <c r="H6" s="16" t="s">
        <v>10</v>
      </c>
      <c r="I6" s="16" t="s">
        <v>11</v>
      </c>
      <c r="J6" s="16" t="s">
        <v>12</v>
      </c>
      <c r="K6" s="16" t="s">
        <v>13</v>
      </c>
      <c r="L6" s="16" t="s">
        <v>14</v>
      </c>
      <c r="M6" s="16" t="s">
        <v>15</v>
      </c>
      <c r="N6" s="16" t="s">
        <v>16</v>
      </c>
      <c r="O6" s="16" t="s">
        <v>17</v>
      </c>
      <c r="P6" s="16" t="s">
        <v>18</v>
      </c>
      <c r="Q6" s="16" t="s">
        <v>19</v>
      </c>
      <c r="R6" s="16" t="s">
        <v>20</v>
      </c>
      <c r="S6" s="16" t="s">
        <v>21</v>
      </c>
      <c r="T6" s="16" t="s">
        <v>22</v>
      </c>
      <c r="U6" s="16" t="s">
        <v>23</v>
      </c>
      <c r="V6" s="16" t="s">
        <v>24</v>
      </c>
      <c r="W6" s="16" t="s">
        <v>25</v>
      </c>
      <c r="X6" s="16" t="s">
        <v>26</v>
      </c>
      <c r="Y6" s="16" t="s">
        <v>27</v>
      </c>
      <c r="Z6" s="29" t="s">
        <v>51</v>
      </c>
      <c r="AA6" s="25" t="s">
        <v>47</v>
      </c>
      <c r="AB6" s="26" t="s">
        <v>48</v>
      </c>
      <c r="AC6" s="25" t="s">
        <v>33</v>
      </c>
      <c r="AD6" s="29" t="s">
        <v>51</v>
      </c>
      <c r="AE6" s="23" t="s">
        <v>47</v>
      </c>
      <c r="AF6" s="28" t="s">
        <v>48</v>
      </c>
      <c r="AG6" s="25" t="s">
        <v>34</v>
      </c>
      <c r="AH6" s="29" t="s">
        <v>51</v>
      </c>
      <c r="AI6" s="23" t="s">
        <v>47</v>
      </c>
      <c r="AJ6" s="28" t="s">
        <v>48</v>
      </c>
      <c r="AK6" s="25" t="s">
        <v>35</v>
      </c>
      <c r="AL6" s="29" t="s">
        <v>51</v>
      </c>
      <c r="AM6" s="23" t="s">
        <v>47</v>
      </c>
      <c r="AN6" s="28" t="s">
        <v>48</v>
      </c>
      <c r="AO6" s="30" t="s">
        <v>36</v>
      </c>
      <c r="AP6" s="29" t="s">
        <v>51</v>
      </c>
      <c r="AQ6" s="23" t="s">
        <v>47</v>
      </c>
      <c r="AR6" s="28" t="s">
        <v>48</v>
      </c>
      <c r="AS6" s="30" t="s">
        <v>37</v>
      </c>
      <c r="AT6" s="29" t="s">
        <v>51</v>
      </c>
      <c r="AU6" s="23" t="s">
        <v>47</v>
      </c>
      <c r="AV6" s="28" t="s">
        <v>48</v>
      </c>
      <c r="AW6" s="30" t="s">
        <v>38</v>
      </c>
      <c r="AX6" s="29" t="s">
        <v>51</v>
      </c>
      <c r="AY6" s="23" t="s">
        <v>47</v>
      </c>
      <c r="AZ6" s="28" t="s">
        <v>48</v>
      </c>
      <c r="BA6" s="30" t="s">
        <v>39</v>
      </c>
      <c r="BB6" s="29" t="s">
        <v>51</v>
      </c>
      <c r="BC6" s="23" t="s">
        <v>47</v>
      </c>
      <c r="BD6" s="28" t="s">
        <v>48</v>
      </c>
      <c r="BE6" s="30" t="s">
        <v>40</v>
      </c>
      <c r="BF6" s="29" t="s">
        <v>51</v>
      </c>
      <c r="BG6" s="23" t="s">
        <v>47</v>
      </c>
      <c r="BH6" s="28" t="s">
        <v>48</v>
      </c>
      <c r="BI6" s="30" t="s">
        <v>41</v>
      </c>
      <c r="BJ6" s="29" t="s">
        <v>51</v>
      </c>
      <c r="BK6" s="23" t="s">
        <v>47</v>
      </c>
      <c r="BL6" s="28" t="s">
        <v>48</v>
      </c>
      <c r="BM6" s="30" t="s">
        <v>42</v>
      </c>
      <c r="BN6" s="29" t="s">
        <v>51</v>
      </c>
      <c r="BO6" s="23" t="s">
        <v>47</v>
      </c>
      <c r="BP6" s="28" t="s">
        <v>48</v>
      </c>
      <c r="BQ6" s="30" t="s">
        <v>43</v>
      </c>
      <c r="BR6" s="29" t="s">
        <v>51</v>
      </c>
      <c r="BS6" s="23" t="s">
        <v>47</v>
      </c>
      <c r="BT6" s="28" t="s">
        <v>48</v>
      </c>
      <c r="BU6" s="30" t="s">
        <v>44</v>
      </c>
      <c r="BV6" s="19" t="s">
        <v>29</v>
      </c>
      <c r="BW6" s="19" t="s">
        <v>30</v>
      </c>
      <c r="BX6" s="19" t="s">
        <v>30</v>
      </c>
      <c r="BY6" s="31"/>
    </row>
    <row r="7" spans="1:77" thickBot="1" x14ac:dyDescent="0.25">
      <c r="C7" s="4"/>
      <c r="D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32"/>
      <c r="BW7" s="32"/>
    </row>
    <row r="8" spans="1:77" ht="30.75" x14ac:dyDescent="0.2">
      <c r="A8" s="33" t="s">
        <v>52</v>
      </c>
      <c r="B8" s="325"/>
      <c r="C8" s="34"/>
      <c r="D8" s="34"/>
      <c r="E8" s="35"/>
      <c r="F8" s="36"/>
      <c r="G8" s="37"/>
      <c r="H8" s="37"/>
      <c r="I8" s="37"/>
      <c r="J8" s="37"/>
      <c r="K8" s="37"/>
      <c r="L8" s="37"/>
      <c r="M8" s="37"/>
      <c r="N8" s="37"/>
      <c r="O8" s="37"/>
      <c r="P8" s="37"/>
      <c r="Q8" s="37"/>
      <c r="R8" s="37"/>
      <c r="S8" s="37"/>
      <c r="T8" s="37"/>
      <c r="U8" s="37"/>
      <c r="V8" s="37"/>
      <c r="W8" s="37"/>
      <c r="X8" s="37"/>
      <c r="Y8" s="1"/>
      <c r="Z8" s="1"/>
      <c r="AA8" s="1"/>
      <c r="AB8" s="1"/>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38"/>
      <c r="BW8" s="38"/>
    </row>
    <row r="9" spans="1:77" ht="99.75" customHeight="1" outlineLevel="1" x14ac:dyDescent="0.2">
      <c r="A9" s="39">
        <v>1</v>
      </c>
      <c r="B9" s="326" t="s">
        <v>53</v>
      </c>
      <c r="C9" s="40">
        <v>1</v>
      </c>
      <c r="D9" s="40" t="s">
        <v>54</v>
      </c>
      <c r="E9" s="39" t="s">
        <v>55</v>
      </c>
      <c r="F9" s="41" t="s">
        <v>56</v>
      </c>
      <c r="G9" s="41" t="s">
        <v>57</v>
      </c>
      <c r="H9" s="42" t="s">
        <v>58</v>
      </c>
      <c r="I9" s="43" t="s">
        <v>59</v>
      </c>
      <c r="J9" s="44" t="s">
        <v>60</v>
      </c>
      <c r="K9" s="45" t="s">
        <v>61</v>
      </c>
      <c r="L9" s="45" t="s">
        <v>62</v>
      </c>
      <c r="M9" s="45" t="s">
        <v>63</v>
      </c>
      <c r="N9" s="45" t="s">
        <v>64</v>
      </c>
      <c r="O9" s="45" t="s">
        <v>65</v>
      </c>
      <c r="P9" s="45" t="s">
        <v>66</v>
      </c>
      <c r="Q9" s="45" t="s">
        <v>67</v>
      </c>
      <c r="R9" s="45" t="s">
        <v>68</v>
      </c>
      <c r="S9" s="45" t="s">
        <v>69</v>
      </c>
      <c r="T9" s="46">
        <v>0.9</v>
      </c>
      <c r="U9" s="47" t="s">
        <v>70</v>
      </c>
      <c r="V9" s="45" t="s">
        <v>71</v>
      </c>
      <c r="W9" s="47">
        <v>0.8</v>
      </c>
      <c r="X9" s="47">
        <v>1</v>
      </c>
      <c r="Y9" s="48" t="s">
        <v>72</v>
      </c>
      <c r="Z9" s="49"/>
      <c r="AA9" s="50"/>
      <c r="AB9" s="50"/>
      <c r="AC9" s="51" t="str">
        <f t="shared" ref="AC9:AC18" si="0">IFERROR(AA9/AB9," ")</f>
        <v xml:space="preserve"> </v>
      </c>
      <c r="AD9" s="49"/>
      <c r="AE9" s="51"/>
      <c r="AF9" s="51"/>
      <c r="AG9" s="51" t="str">
        <f t="shared" ref="AG9:AG18" si="1">IFERROR(AE9/AF9," ")</f>
        <v xml:space="preserve"> </v>
      </c>
      <c r="AH9" s="49"/>
      <c r="AI9" s="51"/>
      <c r="AJ9" s="51"/>
      <c r="AK9" s="51" t="str">
        <f t="shared" ref="AK9:AK18" si="2">IFERROR(AI9/AJ9," ")</f>
        <v xml:space="preserve"> </v>
      </c>
      <c r="AL9" s="42">
        <v>1</v>
      </c>
      <c r="AM9" s="52">
        <v>87</v>
      </c>
      <c r="AN9" s="52">
        <v>88</v>
      </c>
      <c r="AO9" s="53">
        <f t="shared" ref="AO9:AO18" si="3">IFERROR(AM9/AN9," ")</f>
        <v>0.98863636363636365</v>
      </c>
      <c r="AP9" s="49"/>
      <c r="AQ9" s="51"/>
      <c r="AR9" s="51"/>
      <c r="AS9" s="51" t="str">
        <f t="shared" ref="AS9:AS18" si="4">IFERROR(AQ9/AR9," ")</f>
        <v xml:space="preserve"> </v>
      </c>
      <c r="AT9" s="49"/>
      <c r="AU9" s="51"/>
      <c r="AV9" s="51"/>
      <c r="AW9" s="51" t="str">
        <f t="shared" ref="AW9:AW21" si="5">IFERROR(AU9/AV9," ")</f>
        <v xml:space="preserve"> </v>
      </c>
      <c r="AX9" s="49"/>
      <c r="AY9" s="54"/>
      <c r="AZ9" s="54"/>
      <c r="BA9" s="54"/>
      <c r="BB9" s="55"/>
      <c r="BC9" s="56"/>
      <c r="BD9" s="56"/>
      <c r="BE9" s="57"/>
      <c r="BF9" s="55"/>
      <c r="BG9" s="54"/>
      <c r="BH9" s="54"/>
      <c r="BI9" s="54"/>
      <c r="BJ9" s="55"/>
      <c r="BK9" s="54"/>
      <c r="BL9" s="54"/>
      <c r="BM9" s="54"/>
      <c r="BN9" s="55"/>
      <c r="BO9" s="54"/>
      <c r="BP9" s="54"/>
      <c r="BQ9" s="54"/>
      <c r="BR9" s="55"/>
      <c r="BS9" s="52"/>
      <c r="BT9" s="52"/>
      <c r="BU9" s="53" t="str">
        <f t="shared" ref="BU9:BU18" si="6">IFERROR(BS9/BT9," ")</f>
        <v xml:space="preserve"> </v>
      </c>
      <c r="BV9" s="58">
        <f t="shared" ref="BV9:BV21" si="7">IF(SUM(AC9,AG9,AK9,AO9,AS9,AW9,BA9,BE9,BI9,BM9,BQ9,BU9)=0," ",AVERAGE(AC9,AG9,AK9,AO9,AS9,AW9,BA9,BE9,BI9,BM9,BQ9,BU9))</f>
        <v>0.98863636363636365</v>
      </c>
      <c r="BW9" s="58">
        <f t="shared" ref="BW9:BW21" si="8">IF(BV9=" ",BV9,BV9/T9)</f>
        <v>1.0984848484848484</v>
      </c>
      <c r="BX9" s="58" t="str">
        <f t="shared" ref="BX9:BX21" si="9">IF(AND(BV9&gt;=W9,BV9&lt;=X9),"CUMPLE",IF(BV9=" ","NO APLICA","NO CUMPLE"))</f>
        <v>CUMPLE</v>
      </c>
      <c r="BY9" s="59"/>
    </row>
    <row r="10" spans="1:77" ht="99.75" customHeight="1" outlineLevel="1" x14ac:dyDescent="0.2">
      <c r="A10" s="39">
        <v>2</v>
      </c>
      <c r="B10" s="326" t="s">
        <v>53</v>
      </c>
      <c r="C10" s="40">
        <v>1</v>
      </c>
      <c r="D10" s="40" t="s">
        <v>73</v>
      </c>
      <c r="E10" s="39" t="s">
        <v>55</v>
      </c>
      <c r="F10" s="41" t="s">
        <v>56</v>
      </c>
      <c r="G10" s="60" t="s">
        <v>57</v>
      </c>
      <c r="H10" s="61" t="s">
        <v>74</v>
      </c>
      <c r="I10" s="43" t="s">
        <v>75</v>
      </c>
      <c r="J10" s="62" t="s">
        <v>76</v>
      </c>
      <c r="K10" s="45" t="s">
        <v>61</v>
      </c>
      <c r="L10" s="63" t="s">
        <v>77</v>
      </c>
      <c r="M10" s="63" t="s">
        <v>63</v>
      </c>
      <c r="N10" s="63" t="s">
        <v>78</v>
      </c>
      <c r="O10" s="63" t="s">
        <v>79</v>
      </c>
      <c r="P10" s="63" t="s">
        <v>80</v>
      </c>
      <c r="Q10" s="63" t="s">
        <v>81</v>
      </c>
      <c r="R10" s="63" t="s">
        <v>82</v>
      </c>
      <c r="S10" s="48" t="s">
        <v>83</v>
      </c>
      <c r="T10" s="46">
        <v>0.9</v>
      </c>
      <c r="U10" s="47">
        <v>1</v>
      </c>
      <c r="V10" s="45" t="s">
        <v>71</v>
      </c>
      <c r="W10" s="47">
        <v>8.3299999999999999E-2</v>
      </c>
      <c r="X10" s="47">
        <v>1</v>
      </c>
      <c r="Y10" s="48" t="s">
        <v>84</v>
      </c>
      <c r="Z10" s="42">
        <v>1</v>
      </c>
      <c r="AA10" s="39">
        <v>1</v>
      </c>
      <c r="AB10" s="39">
        <v>11</v>
      </c>
      <c r="AC10" s="53">
        <f t="shared" si="0"/>
        <v>9.0909090909090912E-2</v>
      </c>
      <c r="AD10" s="42">
        <v>1</v>
      </c>
      <c r="AE10" s="52">
        <v>2</v>
      </c>
      <c r="AF10" s="52">
        <v>11</v>
      </c>
      <c r="AG10" s="53">
        <f t="shared" si="1"/>
        <v>0.18181818181818182</v>
      </c>
      <c r="AH10" s="42">
        <v>1</v>
      </c>
      <c r="AI10" s="52">
        <v>3</v>
      </c>
      <c r="AJ10" s="52">
        <v>11</v>
      </c>
      <c r="AK10" s="53">
        <f t="shared" si="2"/>
        <v>0.27272727272727271</v>
      </c>
      <c r="AL10" s="42">
        <v>1</v>
      </c>
      <c r="AM10" s="52">
        <v>4</v>
      </c>
      <c r="AN10" s="52">
        <v>11</v>
      </c>
      <c r="AO10" s="53">
        <f t="shared" si="3"/>
        <v>0.36363636363636365</v>
      </c>
      <c r="AP10" s="42">
        <v>2</v>
      </c>
      <c r="AQ10" s="52">
        <v>5</v>
      </c>
      <c r="AR10" s="52">
        <v>11</v>
      </c>
      <c r="AS10" s="53">
        <f t="shared" si="4"/>
        <v>0.45454545454545453</v>
      </c>
      <c r="AT10" s="42">
        <v>2</v>
      </c>
      <c r="AU10" s="52">
        <v>6</v>
      </c>
      <c r="AV10" s="52">
        <v>11</v>
      </c>
      <c r="AW10" s="53">
        <f t="shared" si="5"/>
        <v>0.54545454545454541</v>
      </c>
      <c r="AX10" s="42">
        <v>1</v>
      </c>
      <c r="AY10" s="64"/>
      <c r="AZ10" s="64"/>
      <c r="BA10" s="57"/>
      <c r="BB10" s="65"/>
      <c r="BC10" s="64"/>
      <c r="BD10" s="64"/>
      <c r="BE10" s="57"/>
      <c r="BF10" s="65"/>
      <c r="BG10" s="64"/>
      <c r="BH10" s="64"/>
      <c r="BI10" s="57"/>
      <c r="BJ10" s="65"/>
      <c r="BK10" s="64"/>
      <c r="BL10" s="64"/>
      <c r="BM10" s="57"/>
      <c r="BN10" s="65"/>
      <c r="BO10" s="64"/>
      <c r="BP10" s="64"/>
      <c r="BQ10" s="57"/>
      <c r="BR10" s="65"/>
      <c r="BS10" s="52"/>
      <c r="BT10" s="52"/>
      <c r="BU10" s="53" t="str">
        <f t="shared" si="6"/>
        <v xml:space="preserve"> </v>
      </c>
      <c r="BV10" s="58">
        <f t="shared" si="7"/>
        <v>0.31818181818181818</v>
      </c>
      <c r="BW10" s="58">
        <f t="shared" si="8"/>
        <v>0.35353535353535354</v>
      </c>
      <c r="BX10" s="58" t="str">
        <f t="shared" si="9"/>
        <v>CUMPLE</v>
      </c>
      <c r="BY10" s="59"/>
    </row>
    <row r="11" spans="1:77" ht="99.75" customHeight="1" outlineLevel="1" x14ac:dyDescent="0.2">
      <c r="A11" s="39">
        <v>3</v>
      </c>
      <c r="B11" s="326" t="s">
        <v>53</v>
      </c>
      <c r="C11" s="40">
        <v>1</v>
      </c>
      <c r="D11" s="40" t="s">
        <v>85</v>
      </c>
      <c r="E11" s="39" t="s">
        <v>55</v>
      </c>
      <c r="F11" s="41" t="s">
        <v>56</v>
      </c>
      <c r="G11" s="60" t="s">
        <v>57</v>
      </c>
      <c r="H11" s="61" t="s">
        <v>74</v>
      </c>
      <c r="I11" s="43" t="s">
        <v>86</v>
      </c>
      <c r="J11" s="62" t="s">
        <v>60</v>
      </c>
      <c r="K11" s="45" t="s">
        <v>87</v>
      </c>
      <c r="L11" s="45" t="s">
        <v>88</v>
      </c>
      <c r="M11" s="45" t="s">
        <v>63</v>
      </c>
      <c r="N11" s="45" t="s">
        <v>89</v>
      </c>
      <c r="O11" s="45" t="s">
        <v>79</v>
      </c>
      <c r="P11" s="45" t="s">
        <v>90</v>
      </c>
      <c r="Q11" s="45" t="s">
        <v>81</v>
      </c>
      <c r="R11" s="45" t="s">
        <v>82</v>
      </c>
      <c r="S11" s="48" t="s">
        <v>91</v>
      </c>
      <c r="T11" s="46">
        <v>0.26</v>
      </c>
      <c r="U11" s="47">
        <v>0.5</v>
      </c>
      <c r="V11" s="45" t="s">
        <v>71</v>
      </c>
      <c r="W11" s="47">
        <v>0.22</v>
      </c>
      <c r="X11" s="47">
        <v>0.5</v>
      </c>
      <c r="Y11" s="48" t="s">
        <v>84</v>
      </c>
      <c r="Z11" s="49"/>
      <c r="AA11" s="50"/>
      <c r="AB11" s="50"/>
      <c r="AC11" s="51" t="str">
        <f t="shared" si="0"/>
        <v xml:space="preserve"> </v>
      </c>
      <c r="AD11" s="49"/>
      <c r="AE11" s="51"/>
      <c r="AF11" s="51"/>
      <c r="AG11" s="51" t="str">
        <f t="shared" si="1"/>
        <v xml:space="preserve"> </v>
      </c>
      <c r="AH11" s="42">
        <v>2</v>
      </c>
      <c r="AI11" s="52">
        <v>0.7</v>
      </c>
      <c r="AJ11" s="52">
        <v>3</v>
      </c>
      <c r="AK11" s="53">
        <f t="shared" si="2"/>
        <v>0.23333333333333331</v>
      </c>
      <c r="AL11" s="49"/>
      <c r="AM11" s="51"/>
      <c r="AN11" s="51"/>
      <c r="AO11" s="51" t="str">
        <f t="shared" si="3"/>
        <v xml:space="preserve"> </v>
      </c>
      <c r="AP11" s="49"/>
      <c r="AQ11" s="51"/>
      <c r="AR11" s="51"/>
      <c r="AS11" s="51" t="str">
        <f t="shared" si="4"/>
        <v xml:space="preserve"> </v>
      </c>
      <c r="AT11" s="42">
        <v>2</v>
      </c>
      <c r="AU11" s="52">
        <v>1.1000000000000001</v>
      </c>
      <c r="AV11" s="52">
        <v>3</v>
      </c>
      <c r="AW11" s="53">
        <f t="shared" si="5"/>
        <v>0.3666666666666667</v>
      </c>
      <c r="AX11" s="49"/>
      <c r="AY11" s="54"/>
      <c r="AZ11" s="54"/>
      <c r="BA11" s="54"/>
      <c r="BB11" s="55"/>
      <c r="BC11" s="54"/>
      <c r="BD11" s="54"/>
      <c r="BE11" s="54"/>
      <c r="BF11" s="65"/>
      <c r="BG11" s="64"/>
      <c r="BH11" s="64"/>
      <c r="BI11" s="57"/>
      <c r="BJ11" s="55"/>
      <c r="BK11" s="54"/>
      <c r="BL11" s="54"/>
      <c r="BM11" s="54"/>
      <c r="BN11" s="55"/>
      <c r="BO11" s="54"/>
      <c r="BP11" s="54"/>
      <c r="BQ11" s="54"/>
      <c r="BR11" s="55"/>
      <c r="BS11" s="52"/>
      <c r="BT11" s="52"/>
      <c r="BU11" s="53" t="str">
        <f t="shared" si="6"/>
        <v xml:space="preserve"> </v>
      </c>
      <c r="BV11" s="58">
        <f t="shared" si="7"/>
        <v>0.3</v>
      </c>
      <c r="BW11" s="58">
        <f t="shared" si="8"/>
        <v>1.1538461538461537</v>
      </c>
      <c r="BX11" s="58" t="str">
        <f t="shared" si="9"/>
        <v>CUMPLE</v>
      </c>
      <c r="BY11" s="59"/>
    </row>
    <row r="12" spans="1:77" ht="99.75" customHeight="1" outlineLevel="1" x14ac:dyDescent="0.2">
      <c r="A12" s="39">
        <v>4</v>
      </c>
      <c r="B12" s="326" t="s">
        <v>53</v>
      </c>
      <c r="C12" s="40">
        <v>1</v>
      </c>
      <c r="D12" s="40" t="s">
        <v>92</v>
      </c>
      <c r="E12" s="39" t="s">
        <v>55</v>
      </c>
      <c r="F12" s="41" t="s">
        <v>56</v>
      </c>
      <c r="G12" s="60" t="s">
        <v>57</v>
      </c>
      <c r="H12" s="61" t="s">
        <v>74</v>
      </c>
      <c r="I12" s="43" t="s">
        <v>93</v>
      </c>
      <c r="J12" s="44" t="s">
        <v>60</v>
      </c>
      <c r="K12" s="45" t="s">
        <v>87</v>
      </c>
      <c r="L12" s="45" t="s">
        <v>94</v>
      </c>
      <c r="M12" s="45" t="s">
        <v>63</v>
      </c>
      <c r="N12" s="45" t="s">
        <v>78</v>
      </c>
      <c r="O12" s="45" t="s">
        <v>79</v>
      </c>
      <c r="P12" s="45" t="s">
        <v>95</v>
      </c>
      <c r="Q12" s="45" t="s">
        <v>81</v>
      </c>
      <c r="R12" s="45" t="s">
        <v>82</v>
      </c>
      <c r="S12" s="48" t="s">
        <v>91</v>
      </c>
      <c r="T12" s="46">
        <v>0.47</v>
      </c>
      <c r="U12" s="47">
        <v>0.5</v>
      </c>
      <c r="V12" s="45" t="s">
        <v>71</v>
      </c>
      <c r="W12" s="47">
        <v>0.18</v>
      </c>
      <c r="X12" s="47">
        <v>1</v>
      </c>
      <c r="Y12" s="48" t="s">
        <v>84</v>
      </c>
      <c r="Z12" s="49"/>
      <c r="AA12" s="50"/>
      <c r="AB12" s="50"/>
      <c r="AC12" s="51" t="str">
        <f t="shared" si="0"/>
        <v xml:space="preserve"> </v>
      </c>
      <c r="AD12" s="49"/>
      <c r="AE12" s="51"/>
      <c r="AF12" s="51"/>
      <c r="AG12" s="51" t="str">
        <f t="shared" si="1"/>
        <v xml:space="preserve"> </v>
      </c>
      <c r="AH12" s="42">
        <v>2</v>
      </c>
      <c r="AI12" s="52">
        <v>14.8</v>
      </c>
      <c r="AJ12" s="52">
        <v>79</v>
      </c>
      <c r="AK12" s="53">
        <f t="shared" si="2"/>
        <v>0.18734177215189873</v>
      </c>
      <c r="AL12" s="42"/>
      <c r="AM12" s="51"/>
      <c r="AN12" s="51"/>
      <c r="AO12" s="51" t="str">
        <f t="shared" si="3"/>
        <v xml:space="preserve"> </v>
      </c>
      <c r="AP12" s="49"/>
      <c r="AQ12" s="51"/>
      <c r="AR12" s="51"/>
      <c r="AS12" s="51" t="str">
        <f t="shared" si="4"/>
        <v xml:space="preserve"> </v>
      </c>
      <c r="AT12" s="42">
        <v>2</v>
      </c>
      <c r="AU12" s="52">
        <v>36.700000000000003</v>
      </c>
      <c r="AV12" s="52">
        <v>80</v>
      </c>
      <c r="AW12" s="53">
        <f t="shared" si="5"/>
        <v>0.45875000000000005</v>
      </c>
      <c r="AX12" s="49"/>
      <c r="AY12" s="54"/>
      <c r="AZ12" s="54"/>
      <c r="BA12" s="54"/>
      <c r="BB12" s="55"/>
      <c r="BC12" s="54"/>
      <c r="BD12" s="54"/>
      <c r="BE12" s="54"/>
      <c r="BF12" s="65"/>
      <c r="BG12" s="64"/>
      <c r="BH12" s="64"/>
      <c r="BI12" s="57"/>
      <c r="BJ12" s="65"/>
      <c r="BK12" s="54"/>
      <c r="BL12" s="54"/>
      <c r="BM12" s="54"/>
      <c r="BN12" s="55"/>
      <c r="BO12" s="54"/>
      <c r="BP12" s="54"/>
      <c r="BQ12" s="54"/>
      <c r="BR12" s="55"/>
      <c r="BS12" s="52"/>
      <c r="BT12" s="52"/>
      <c r="BU12" s="53" t="str">
        <f t="shared" si="6"/>
        <v xml:space="preserve"> </v>
      </c>
      <c r="BV12" s="58">
        <f t="shared" si="7"/>
        <v>0.32304588607594942</v>
      </c>
      <c r="BW12" s="58">
        <f t="shared" si="8"/>
        <v>0.6873316725020201</v>
      </c>
      <c r="BX12" s="58" t="str">
        <f t="shared" si="9"/>
        <v>CUMPLE</v>
      </c>
      <c r="BY12" s="59"/>
    </row>
    <row r="13" spans="1:77" ht="99.75" customHeight="1" outlineLevel="1" x14ac:dyDescent="0.2">
      <c r="A13" s="39">
        <v>5</v>
      </c>
      <c r="B13" s="326" t="s">
        <v>96</v>
      </c>
      <c r="C13" s="40">
        <v>2</v>
      </c>
      <c r="D13" s="40" t="s">
        <v>97</v>
      </c>
      <c r="E13" s="39" t="s">
        <v>98</v>
      </c>
      <c r="F13" s="41" t="s">
        <v>99</v>
      </c>
      <c r="G13" s="41" t="s">
        <v>100</v>
      </c>
      <c r="H13" s="42" t="s">
        <v>101</v>
      </c>
      <c r="I13" s="43" t="s">
        <v>102</v>
      </c>
      <c r="J13" s="44" t="s">
        <v>60</v>
      </c>
      <c r="K13" s="66" t="s">
        <v>61</v>
      </c>
      <c r="L13" s="45" t="s">
        <v>103</v>
      </c>
      <c r="M13" s="45" t="s">
        <v>104</v>
      </c>
      <c r="N13" s="45" t="s">
        <v>105</v>
      </c>
      <c r="O13" s="45" t="s">
        <v>106</v>
      </c>
      <c r="P13" s="45" t="s">
        <v>107</v>
      </c>
      <c r="Q13" s="45" t="s">
        <v>67</v>
      </c>
      <c r="R13" s="45" t="s">
        <v>108</v>
      </c>
      <c r="S13" s="45" t="s">
        <v>109</v>
      </c>
      <c r="T13" s="46">
        <v>0.9</v>
      </c>
      <c r="U13" s="47" t="s">
        <v>70</v>
      </c>
      <c r="V13" s="45" t="s">
        <v>71</v>
      </c>
      <c r="W13" s="47">
        <v>0.8</v>
      </c>
      <c r="X13" s="47">
        <v>1</v>
      </c>
      <c r="Y13" s="48" t="s">
        <v>110</v>
      </c>
      <c r="Z13" s="49"/>
      <c r="AA13" s="67"/>
      <c r="AB13" s="67"/>
      <c r="AC13" s="51" t="str">
        <f t="shared" si="0"/>
        <v xml:space="preserve"> </v>
      </c>
      <c r="AD13" s="49"/>
      <c r="AE13" s="51"/>
      <c r="AF13" s="51"/>
      <c r="AG13" s="51" t="str">
        <f t="shared" si="1"/>
        <v xml:space="preserve"> </v>
      </c>
      <c r="AH13" s="49"/>
      <c r="AI13" s="51"/>
      <c r="AJ13" s="51"/>
      <c r="AK13" s="51" t="str">
        <f t="shared" si="2"/>
        <v xml:space="preserve"> </v>
      </c>
      <c r="AL13" s="49"/>
      <c r="AM13" s="51"/>
      <c r="AN13" s="51"/>
      <c r="AO13" s="51" t="str">
        <f t="shared" si="3"/>
        <v xml:space="preserve"> </v>
      </c>
      <c r="AP13" s="49"/>
      <c r="AQ13" s="51"/>
      <c r="AR13" s="51"/>
      <c r="AS13" s="51" t="str">
        <f t="shared" si="4"/>
        <v xml:space="preserve"> </v>
      </c>
      <c r="AT13" s="42">
        <v>2</v>
      </c>
      <c r="AU13" s="68"/>
      <c r="AV13" s="68"/>
      <c r="AW13" s="68" t="str">
        <f t="shared" si="5"/>
        <v xml:space="preserve"> </v>
      </c>
      <c r="AX13" s="69"/>
      <c r="AY13" s="54"/>
      <c r="AZ13" s="54"/>
      <c r="BA13" s="54"/>
      <c r="BB13" s="55"/>
      <c r="BC13" s="54"/>
      <c r="BD13" s="54"/>
      <c r="BE13" s="54"/>
      <c r="BF13" s="55"/>
      <c r="BG13" s="54"/>
      <c r="BH13" s="54"/>
      <c r="BI13" s="54"/>
      <c r="BJ13" s="55"/>
      <c r="BK13" s="54"/>
      <c r="BL13" s="54"/>
      <c r="BM13" s="54"/>
      <c r="BN13" s="55"/>
      <c r="BO13" s="54"/>
      <c r="BP13" s="54"/>
      <c r="BQ13" s="54"/>
      <c r="BR13" s="55"/>
      <c r="BS13" s="52"/>
      <c r="BT13" s="52"/>
      <c r="BU13" s="53" t="str">
        <f t="shared" si="6"/>
        <v xml:space="preserve"> </v>
      </c>
      <c r="BV13" s="58" t="str">
        <f t="shared" si="7"/>
        <v xml:space="preserve"> </v>
      </c>
      <c r="BW13" s="58" t="str">
        <f t="shared" si="8"/>
        <v xml:space="preserve"> </v>
      </c>
      <c r="BX13" s="58" t="str">
        <f t="shared" si="9"/>
        <v>NO APLICA</v>
      </c>
      <c r="BY13" s="59"/>
    </row>
    <row r="14" spans="1:77" ht="99.75" customHeight="1" outlineLevel="1" x14ac:dyDescent="0.2">
      <c r="A14" s="39">
        <v>6</v>
      </c>
      <c r="B14" s="326" t="s">
        <v>96</v>
      </c>
      <c r="C14" s="40">
        <v>2</v>
      </c>
      <c r="D14" s="40" t="s">
        <v>97</v>
      </c>
      <c r="E14" s="39" t="s">
        <v>98</v>
      </c>
      <c r="F14" s="41" t="s">
        <v>99</v>
      </c>
      <c r="G14" s="41" t="s">
        <v>100</v>
      </c>
      <c r="H14" s="42" t="s">
        <v>111</v>
      </c>
      <c r="I14" s="43" t="s">
        <v>112</v>
      </c>
      <c r="J14" s="44" t="s">
        <v>60</v>
      </c>
      <c r="K14" s="66" t="s">
        <v>61</v>
      </c>
      <c r="L14" s="45" t="s">
        <v>113</v>
      </c>
      <c r="M14" s="45" t="s">
        <v>104</v>
      </c>
      <c r="N14" s="45" t="s">
        <v>114</v>
      </c>
      <c r="O14" s="45" t="s">
        <v>115</v>
      </c>
      <c r="P14" s="45" t="s">
        <v>116</v>
      </c>
      <c r="Q14" s="45" t="s">
        <v>67</v>
      </c>
      <c r="R14" s="45" t="s">
        <v>117</v>
      </c>
      <c r="S14" s="45" t="s">
        <v>118</v>
      </c>
      <c r="T14" s="46">
        <v>0.8</v>
      </c>
      <c r="U14" s="47" t="s">
        <v>70</v>
      </c>
      <c r="V14" s="45" t="s">
        <v>71</v>
      </c>
      <c r="W14" s="47">
        <v>0.7</v>
      </c>
      <c r="X14" s="47">
        <v>0.9</v>
      </c>
      <c r="Y14" s="48" t="s">
        <v>119</v>
      </c>
      <c r="Z14" s="49"/>
      <c r="AA14" s="67"/>
      <c r="AB14" s="67"/>
      <c r="AC14" s="51" t="str">
        <f t="shared" si="0"/>
        <v xml:space="preserve"> </v>
      </c>
      <c r="AD14" s="49"/>
      <c r="AE14" s="51"/>
      <c r="AF14" s="51"/>
      <c r="AG14" s="51" t="str">
        <f t="shared" si="1"/>
        <v xml:space="preserve"> </v>
      </c>
      <c r="AH14" s="49"/>
      <c r="AI14" s="51"/>
      <c r="AJ14" s="51"/>
      <c r="AK14" s="51" t="str">
        <f t="shared" si="2"/>
        <v xml:space="preserve"> </v>
      </c>
      <c r="AL14" s="49"/>
      <c r="AM14" s="51"/>
      <c r="AN14" s="51"/>
      <c r="AO14" s="51" t="str">
        <f t="shared" si="3"/>
        <v xml:space="preserve"> </v>
      </c>
      <c r="AP14" s="49"/>
      <c r="AQ14" s="51"/>
      <c r="AR14" s="51"/>
      <c r="AS14" s="51" t="str">
        <f t="shared" si="4"/>
        <v xml:space="preserve"> </v>
      </c>
      <c r="AT14" s="49"/>
      <c r="AU14" s="51"/>
      <c r="AV14" s="51"/>
      <c r="AW14" s="51" t="str">
        <f t="shared" si="5"/>
        <v xml:space="preserve"> </v>
      </c>
      <c r="AX14" s="49"/>
      <c r="AY14" s="54"/>
      <c r="AZ14" s="54"/>
      <c r="BA14" s="54"/>
      <c r="BB14" s="55"/>
      <c r="BC14" s="54"/>
      <c r="BD14" s="54"/>
      <c r="BE14" s="54"/>
      <c r="BF14" s="55"/>
      <c r="BG14" s="57"/>
      <c r="BH14" s="57"/>
      <c r="BI14" s="70"/>
      <c r="BJ14" s="55"/>
      <c r="BK14" s="54"/>
      <c r="BL14" s="54"/>
      <c r="BM14" s="54"/>
      <c r="BN14" s="55"/>
      <c r="BO14" s="54"/>
      <c r="BP14" s="54"/>
      <c r="BQ14" s="54"/>
      <c r="BR14" s="55"/>
      <c r="BS14" s="53"/>
      <c r="BT14" s="53"/>
      <c r="BU14" s="53" t="str">
        <f t="shared" si="6"/>
        <v xml:space="preserve"> </v>
      </c>
      <c r="BV14" s="58" t="str">
        <f t="shared" si="7"/>
        <v xml:space="preserve"> </v>
      </c>
      <c r="BW14" s="58" t="str">
        <f t="shared" si="8"/>
        <v xml:space="preserve"> </v>
      </c>
      <c r="BX14" s="58" t="str">
        <f t="shared" si="9"/>
        <v>NO APLICA</v>
      </c>
      <c r="BY14" s="59"/>
    </row>
    <row r="15" spans="1:77" ht="99.75" customHeight="1" outlineLevel="1" x14ac:dyDescent="0.2">
      <c r="A15" s="39">
        <v>7</v>
      </c>
      <c r="B15" s="326" t="s">
        <v>96</v>
      </c>
      <c r="C15" s="40">
        <v>2</v>
      </c>
      <c r="D15" s="40" t="s">
        <v>120</v>
      </c>
      <c r="E15" s="39" t="s">
        <v>98</v>
      </c>
      <c r="F15" s="41" t="s">
        <v>99</v>
      </c>
      <c r="G15" s="41" t="s">
        <v>100</v>
      </c>
      <c r="H15" s="42" t="s">
        <v>111</v>
      </c>
      <c r="I15" s="43" t="s">
        <v>121</v>
      </c>
      <c r="J15" s="44" t="s">
        <v>76</v>
      </c>
      <c r="K15" s="66" t="s">
        <v>61</v>
      </c>
      <c r="L15" s="45" t="s">
        <v>122</v>
      </c>
      <c r="M15" s="45" t="s">
        <v>104</v>
      </c>
      <c r="N15" s="45" t="s">
        <v>123</v>
      </c>
      <c r="O15" s="45" t="s">
        <v>106</v>
      </c>
      <c r="P15" s="45" t="s">
        <v>124</v>
      </c>
      <c r="Q15" s="45" t="s">
        <v>67</v>
      </c>
      <c r="R15" s="45" t="s">
        <v>125</v>
      </c>
      <c r="S15" s="45" t="s">
        <v>91</v>
      </c>
      <c r="T15" s="46">
        <v>0.65</v>
      </c>
      <c r="U15" s="45" t="s">
        <v>70</v>
      </c>
      <c r="V15" s="45" t="s">
        <v>71</v>
      </c>
      <c r="W15" s="47">
        <v>0.6</v>
      </c>
      <c r="X15" s="47">
        <v>0.9</v>
      </c>
      <c r="Y15" s="48" t="s">
        <v>119</v>
      </c>
      <c r="Z15" s="49"/>
      <c r="AA15" s="67"/>
      <c r="AB15" s="67"/>
      <c r="AC15" s="51" t="str">
        <f t="shared" si="0"/>
        <v xml:space="preserve"> </v>
      </c>
      <c r="AD15" s="49"/>
      <c r="AE15" s="51"/>
      <c r="AF15" s="51"/>
      <c r="AG15" s="51" t="str">
        <f t="shared" si="1"/>
        <v xml:space="preserve"> </v>
      </c>
      <c r="AH15" s="42">
        <v>2</v>
      </c>
      <c r="AI15" s="42">
        <v>5402</v>
      </c>
      <c r="AJ15" s="42">
        <v>7315</v>
      </c>
      <c r="AK15" s="71">
        <f t="shared" si="2"/>
        <v>0.73848257006151741</v>
      </c>
      <c r="AL15" s="42"/>
      <c r="AM15" s="51"/>
      <c r="AN15" s="51"/>
      <c r="AO15" s="51" t="str">
        <f t="shared" si="3"/>
        <v xml:space="preserve"> </v>
      </c>
      <c r="AP15" s="49"/>
      <c r="AQ15" s="51"/>
      <c r="AR15" s="51"/>
      <c r="AS15" s="51" t="str">
        <f t="shared" si="4"/>
        <v xml:space="preserve"> </v>
      </c>
      <c r="AT15" s="42">
        <v>2</v>
      </c>
      <c r="AU15" s="42">
        <v>20.77</v>
      </c>
      <c r="AV15" s="42">
        <v>32.15</v>
      </c>
      <c r="AW15" s="71">
        <f t="shared" si="5"/>
        <v>0.64603421461897359</v>
      </c>
      <c r="AX15" s="42"/>
      <c r="AY15" s="54"/>
      <c r="AZ15" s="54"/>
      <c r="BA15" s="54"/>
      <c r="BB15" s="55"/>
      <c r="BC15" s="54"/>
      <c r="BD15" s="54"/>
      <c r="BE15" s="54"/>
      <c r="BF15" s="55"/>
      <c r="BG15" s="65"/>
      <c r="BH15" s="65"/>
      <c r="BI15" s="57"/>
      <c r="BJ15" s="55"/>
      <c r="BK15" s="54"/>
      <c r="BL15" s="54"/>
      <c r="BM15" s="54"/>
      <c r="BN15" s="55"/>
      <c r="BO15" s="54"/>
      <c r="BP15" s="54"/>
      <c r="BQ15" s="54"/>
      <c r="BR15" s="55"/>
      <c r="BS15" s="52"/>
      <c r="BT15" s="52"/>
      <c r="BU15" s="53" t="str">
        <f t="shared" si="6"/>
        <v xml:space="preserve"> </v>
      </c>
      <c r="BV15" s="58">
        <f t="shared" si="7"/>
        <v>0.69225839234024544</v>
      </c>
      <c r="BW15" s="58">
        <f t="shared" si="8"/>
        <v>1.0650129112926852</v>
      </c>
      <c r="BX15" s="58" t="str">
        <f t="shared" si="9"/>
        <v>CUMPLE</v>
      </c>
      <c r="BY15" s="59"/>
    </row>
    <row r="16" spans="1:77" ht="99.75" customHeight="1" outlineLevel="1" x14ac:dyDescent="0.2">
      <c r="A16" s="39">
        <v>8</v>
      </c>
      <c r="B16" s="326" t="s">
        <v>96</v>
      </c>
      <c r="C16" s="40">
        <v>2</v>
      </c>
      <c r="D16" s="40" t="s">
        <v>126</v>
      </c>
      <c r="E16" s="39" t="s">
        <v>98</v>
      </c>
      <c r="F16" s="41" t="s">
        <v>99</v>
      </c>
      <c r="G16" s="41" t="s">
        <v>100</v>
      </c>
      <c r="H16" s="42" t="s">
        <v>111</v>
      </c>
      <c r="I16" s="43" t="s">
        <v>127</v>
      </c>
      <c r="J16" s="44" t="s">
        <v>76</v>
      </c>
      <c r="K16" s="66" t="s">
        <v>128</v>
      </c>
      <c r="L16" s="45" t="s">
        <v>129</v>
      </c>
      <c r="M16" s="45" t="s">
        <v>104</v>
      </c>
      <c r="N16" s="45" t="s">
        <v>130</v>
      </c>
      <c r="O16" s="45" t="s">
        <v>115</v>
      </c>
      <c r="P16" s="45" t="s">
        <v>131</v>
      </c>
      <c r="Q16" s="45" t="s">
        <v>67</v>
      </c>
      <c r="R16" s="45" t="s">
        <v>132</v>
      </c>
      <c r="S16" s="45" t="s">
        <v>109</v>
      </c>
      <c r="T16" s="46">
        <v>0.8</v>
      </c>
      <c r="U16" s="47" t="s">
        <v>70</v>
      </c>
      <c r="V16" s="45" t="s">
        <v>71</v>
      </c>
      <c r="W16" s="47">
        <v>0.8</v>
      </c>
      <c r="X16" s="47">
        <v>1</v>
      </c>
      <c r="Y16" s="48" t="s">
        <v>119</v>
      </c>
      <c r="Z16" s="49"/>
      <c r="AA16" s="67"/>
      <c r="AB16" s="67"/>
      <c r="AC16" s="51" t="str">
        <f t="shared" si="0"/>
        <v xml:space="preserve"> </v>
      </c>
      <c r="AD16" s="49"/>
      <c r="AE16" s="51"/>
      <c r="AF16" s="51"/>
      <c r="AG16" s="51" t="str">
        <f t="shared" si="1"/>
        <v xml:space="preserve"> </v>
      </c>
      <c r="AH16" s="49"/>
      <c r="AI16" s="51"/>
      <c r="AJ16" s="51"/>
      <c r="AK16" s="51" t="str">
        <f t="shared" si="2"/>
        <v xml:space="preserve"> </v>
      </c>
      <c r="AL16" s="49"/>
      <c r="AM16" s="51"/>
      <c r="AN16" s="51"/>
      <c r="AO16" s="51" t="str">
        <f t="shared" si="3"/>
        <v xml:space="preserve"> </v>
      </c>
      <c r="AP16" s="49"/>
      <c r="AQ16" s="51"/>
      <c r="AR16" s="51"/>
      <c r="AS16" s="51" t="str">
        <f t="shared" si="4"/>
        <v xml:space="preserve"> </v>
      </c>
      <c r="AT16" s="42">
        <v>2</v>
      </c>
      <c r="AU16" s="42">
        <v>232</v>
      </c>
      <c r="AV16" s="42">
        <v>15</v>
      </c>
      <c r="AW16" s="72">
        <f t="shared" si="5"/>
        <v>15.466666666666667</v>
      </c>
      <c r="AX16" s="49"/>
      <c r="AY16" s="54"/>
      <c r="AZ16" s="54"/>
      <c r="BA16" s="54"/>
      <c r="BB16" s="55"/>
      <c r="BC16" s="54"/>
      <c r="BD16" s="54"/>
      <c r="BE16" s="54"/>
      <c r="BF16" s="55"/>
      <c r="BG16" s="54"/>
      <c r="BH16" s="54"/>
      <c r="BI16" s="54"/>
      <c r="BJ16" s="55"/>
      <c r="BK16" s="54"/>
      <c r="BL16" s="54"/>
      <c r="BM16" s="54"/>
      <c r="BN16" s="55"/>
      <c r="BO16" s="54"/>
      <c r="BP16" s="54"/>
      <c r="BQ16" s="54"/>
      <c r="BR16" s="55"/>
      <c r="BS16" s="53"/>
      <c r="BT16" s="53"/>
      <c r="BU16" s="53" t="str">
        <f t="shared" si="6"/>
        <v xml:space="preserve"> </v>
      </c>
      <c r="BV16" s="58">
        <f t="shared" si="7"/>
        <v>15.466666666666667</v>
      </c>
      <c r="BW16" s="58">
        <f t="shared" si="8"/>
        <v>19.333333333333332</v>
      </c>
      <c r="BX16" s="58" t="str">
        <f t="shared" si="9"/>
        <v>NO CUMPLE</v>
      </c>
      <c r="BY16" s="59"/>
    </row>
    <row r="17" spans="1:77" ht="99.75" customHeight="1" outlineLevel="1" x14ac:dyDescent="0.2">
      <c r="A17" s="39">
        <v>9</v>
      </c>
      <c r="B17" s="326" t="s">
        <v>96</v>
      </c>
      <c r="C17" s="40">
        <v>2</v>
      </c>
      <c r="D17" s="40" t="s">
        <v>133</v>
      </c>
      <c r="E17" s="39" t="s">
        <v>98</v>
      </c>
      <c r="F17" s="41" t="s">
        <v>99</v>
      </c>
      <c r="G17" s="41" t="s">
        <v>100</v>
      </c>
      <c r="H17" s="42" t="s">
        <v>134</v>
      </c>
      <c r="I17" s="43" t="s">
        <v>135</v>
      </c>
      <c r="J17" s="44" t="s">
        <v>76</v>
      </c>
      <c r="K17" s="66" t="s">
        <v>136</v>
      </c>
      <c r="L17" s="45" t="s">
        <v>137</v>
      </c>
      <c r="M17" s="45" t="s">
        <v>104</v>
      </c>
      <c r="N17" s="45" t="s">
        <v>123</v>
      </c>
      <c r="O17" s="45" t="s">
        <v>106</v>
      </c>
      <c r="P17" s="45" t="s">
        <v>138</v>
      </c>
      <c r="Q17" s="45" t="s">
        <v>67</v>
      </c>
      <c r="R17" s="45" t="s">
        <v>139</v>
      </c>
      <c r="S17" s="45" t="s">
        <v>109</v>
      </c>
      <c r="T17" s="46">
        <v>1</v>
      </c>
      <c r="U17" s="47" t="s">
        <v>70</v>
      </c>
      <c r="V17" s="45" t="s">
        <v>71</v>
      </c>
      <c r="W17" s="47">
        <v>0.8</v>
      </c>
      <c r="X17" s="47">
        <v>1</v>
      </c>
      <c r="Y17" s="48" t="s">
        <v>140</v>
      </c>
      <c r="Z17" s="49"/>
      <c r="AA17" s="67"/>
      <c r="AB17" s="67"/>
      <c r="AC17" s="51" t="str">
        <f t="shared" si="0"/>
        <v xml:space="preserve"> </v>
      </c>
      <c r="AD17" s="49"/>
      <c r="AE17" s="51"/>
      <c r="AF17" s="51"/>
      <c r="AG17" s="51" t="str">
        <f t="shared" si="1"/>
        <v xml:space="preserve"> </v>
      </c>
      <c r="AH17" s="49"/>
      <c r="AI17" s="51"/>
      <c r="AJ17" s="51"/>
      <c r="AK17" s="51" t="str">
        <f t="shared" si="2"/>
        <v xml:space="preserve"> </v>
      </c>
      <c r="AL17" s="49"/>
      <c r="AM17" s="51"/>
      <c r="AN17" s="51"/>
      <c r="AO17" s="51" t="str">
        <f t="shared" si="3"/>
        <v xml:space="preserve"> </v>
      </c>
      <c r="AP17" s="49"/>
      <c r="AQ17" s="51"/>
      <c r="AR17" s="51"/>
      <c r="AS17" s="51" t="str">
        <f t="shared" si="4"/>
        <v xml:space="preserve"> </v>
      </c>
      <c r="AT17" s="69"/>
      <c r="AU17" s="68"/>
      <c r="AV17" s="68"/>
      <c r="AW17" s="68" t="str">
        <f t="shared" si="5"/>
        <v xml:space="preserve"> </v>
      </c>
      <c r="AX17" s="69"/>
      <c r="AY17" s="54"/>
      <c r="AZ17" s="54"/>
      <c r="BA17" s="54"/>
      <c r="BB17" s="55"/>
      <c r="BC17" s="54"/>
      <c r="BD17" s="54"/>
      <c r="BE17" s="54"/>
      <c r="BF17" s="55"/>
      <c r="BG17" s="54"/>
      <c r="BH17" s="54"/>
      <c r="BI17" s="54"/>
      <c r="BJ17" s="55"/>
      <c r="BK17" s="54"/>
      <c r="BL17" s="54"/>
      <c r="BM17" s="54"/>
      <c r="BN17" s="55"/>
      <c r="BO17" s="54"/>
      <c r="BP17" s="54"/>
      <c r="BQ17" s="54"/>
      <c r="BR17" s="65"/>
      <c r="BS17" s="52"/>
      <c r="BT17" s="52"/>
      <c r="BU17" s="53" t="str">
        <f t="shared" si="6"/>
        <v xml:space="preserve"> </v>
      </c>
      <c r="BV17" s="58" t="str">
        <f t="shared" si="7"/>
        <v xml:space="preserve"> </v>
      </c>
      <c r="BW17" s="58" t="str">
        <f t="shared" si="8"/>
        <v xml:space="preserve"> </v>
      </c>
      <c r="BX17" s="58" t="str">
        <f t="shared" si="9"/>
        <v>NO APLICA</v>
      </c>
      <c r="BY17" s="59"/>
    </row>
    <row r="18" spans="1:77" ht="99.75" customHeight="1" outlineLevel="1" x14ac:dyDescent="0.2">
      <c r="A18" s="39">
        <v>10</v>
      </c>
      <c r="B18" s="41" t="s">
        <v>141</v>
      </c>
      <c r="C18" s="40">
        <v>3</v>
      </c>
      <c r="D18" s="40" t="s">
        <v>142</v>
      </c>
      <c r="E18" s="39" t="s">
        <v>143</v>
      </c>
      <c r="F18" s="41" t="s">
        <v>144</v>
      </c>
      <c r="G18" s="41" t="s">
        <v>145</v>
      </c>
      <c r="H18" s="42" t="s">
        <v>146</v>
      </c>
      <c r="I18" s="43" t="s">
        <v>147</v>
      </c>
      <c r="J18" s="44" t="s">
        <v>60</v>
      </c>
      <c r="K18" s="66" t="s">
        <v>61</v>
      </c>
      <c r="L18" s="45" t="s">
        <v>148</v>
      </c>
      <c r="M18" s="45" t="s">
        <v>63</v>
      </c>
      <c r="N18" s="45" t="s">
        <v>149</v>
      </c>
      <c r="O18" s="45" t="s">
        <v>150</v>
      </c>
      <c r="P18" s="45" t="s">
        <v>151</v>
      </c>
      <c r="Q18" s="45" t="s">
        <v>67</v>
      </c>
      <c r="R18" s="45" t="s">
        <v>152</v>
      </c>
      <c r="S18" s="48" t="s">
        <v>91</v>
      </c>
      <c r="T18" s="46">
        <v>1</v>
      </c>
      <c r="U18" s="47">
        <v>0.8</v>
      </c>
      <c r="V18" s="45" t="s">
        <v>71</v>
      </c>
      <c r="W18" s="47">
        <v>0.8</v>
      </c>
      <c r="X18" s="47">
        <v>1</v>
      </c>
      <c r="Y18" s="48" t="s">
        <v>153</v>
      </c>
      <c r="Z18" s="49"/>
      <c r="AA18" s="67"/>
      <c r="AB18" s="67"/>
      <c r="AC18" s="51" t="str">
        <f t="shared" si="0"/>
        <v xml:space="preserve"> </v>
      </c>
      <c r="AD18" s="49"/>
      <c r="AE18" s="51"/>
      <c r="AF18" s="51"/>
      <c r="AG18" s="51" t="str">
        <f t="shared" si="1"/>
        <v xml:space="preserve"> </v>
      </c>
      <c r="AH18" s="42">
        <v>2</v>
      </c>
      <c r="AI18" s="52">
        <v>4</v>
      </c>
      <c r="AJ18" s="52">
        <v>5</v>
      </c>
      <c r="AK18" s="53">
        <f t="shared" si="2"/>
        <v>0.8</v>
      </c>
      <c r="AL18" s="49"/>
      <c r="AM18" s="51"/>
      <c r="AN18" s="51"/>
      <c r="AO18" s="51" t="str">
        <f t="shared" si="3"/>
        <v xml:space="preserve"> </v>
      </c>
      <c r="AP18" s="49"/>
      <c r="AQ18" s="51"/>
      <c r="AR18" s="51"/>
      <c r="AS18" s="51" t="str">
        <f t="shared" si="4"/>
        <v xml:space="preserve"> </v>
      </c>
      <c r="AT18" s="42">
        <v>1</v>
      </c>
      <c r="AU18" s="73">
        <v>9</v>
      </c>
      <c r="AV18" s="73">
        <v>10</v>
      </c>
      <c r="AW18" s="53">
        <f t="shared" si="5"/>
        <v>0.9</v>
      </c>
      <c r="AX18" s="49"/>
      <c r="AY18" s="74"/>
      <c r="AZ18" s="74"/>
      <c r="BA18" s="54"/>
      <c r="BB18" s="55"/>
      <c r="BC18" s="54"/>
      <c r="BD18" s="54"/>
      <c r="BE18" s="54"/>
      <c r="BF18" s="55"/>
      <c r="BG18" s="75"/>
      <c r="BH18" s="75"/>
      <c r="BI18" s="57"/>
      <c r="BJ18" s="55"/>
      <c r="BK18" s="54"/>
      <c r="BL18" s="54"/>
      <c r="BM18" s="54"/>
      <c r="BN18" s="55"/>
      <c r="BO18" s="76"/>
      <c r="BP18" s="76"/>
      <c r="BQ18" s="54"/>
      <c r="BR18" s="55"/>
      <c r="BS18" s="53"/>
      <c r="BT18" s="53"/>
      <c r="BU18" s="53" t="str">
        <f t="shared" si="6"/>
        <v xml:space="preserve"> </v>
      </c>
      <c r="BV18" s="58">
        <f t="shared" si="7"/>
        <v>0.85000000000000009</v>
      </c>
      <c r="BW18" s="58">
        <f t="shared" si="8"/>
        <v>0.85000000000000009</v>
      </c>
      <c r="BX18" s="58" t="str">
        <f t="shared" si="9"/>
        <v>CUMPLE</v>
      </c>
      <c r="BY18" s="59"/>
    </row>
    <row r="19" spans="1:77" ht="99.75" customHeight="1" outlineLevel="1" x14ac:dyDescent="0.2">
      <c r="A19" s="39">
        <v>11</v>
      </c>
      <c r="B19" s="78" t="s">
        <v>141</v>
      </c>
      <c r="C19" s="77">
        <v>3</v>
      </c>
      <c r="D19" s="77" t="s">
        <v>154</v>
      </c>
      <c r="E19" s="77" t="s">
        <v>143</v>
      </c>
      <c r="F19" s="78" t="s">
        <v>144</v>
      </c>
      <c r="G19" s="78"/>
      <c r="H19" s="79"/>
      <c r="I19" s="80" t="s">
        <v>155</v>
      </c>
      <c r="J19" s="81" t="s">
        <v>60</v>
      </c>
      <c r="K19" s="82" t="s">
        <v>61</v>
      </c>
      <c r="L19" s="82"/>
      <c r="M19" s="82"/>
      <c r="N19" s="82"/>
      <c r="O19" s="82"/>
      <c r="P19" s="82"/>
      <c r="Q19" s="82"/>
      <c r="R19" s="82"/>
      <c r="S19" s="82" t="s">
        <v>83</v>
      </c>
      <c r="T19" s="83">
        <v>0.9</v>
      </c>
      <c r="U19" s="84">
        <v>0.3</v>
      </c>
      <c r="V19" s="82" t="s">
        <v>71</v>
      </c>
      <c r="W19" s="84">
        <v>0.8</v>
      </c>
      <c r="X19" s="84">
        <v>1</v>
      </c>
      <c r="Y19" s="85" t="s">
        <v>153</v>
      </c>
      <c r="Z19" s="79"/>
      <c r="AA19" s="77"/>
      <c r="AB19" s="77"/>
      <c r="AC19" s="86"/>
      <c r="AD19" s="79"/>
      <c r="AE19" s="86"/>
      <c r="AF19" s="86"/>
      <c r="AG19" s="86"/>
      <c r="AH19" s="79"/>
      <c r="AI19" s="86"/>
      <c r="AJ19" s="86"/>
      <c r="AK19" s="86"/>
      <c r="AL19" s="79"/>
      <c r="AM19" s="86"/>
      <c r="AN19" s="86"/>
      <c r="AO19" s="86"/>
      <c r="AP19" s="79"/>
      <c r="AQ19" s="86"/>
      <c r="AR19" s="86"/>
      <c r="AS19" s="86"/>
      <c r="AT19" s="79">
        <v>1</v>
      </c>
      <c r="AU19" s="87">
        <v>4</v>
      </c>
      <c r="AV19" s="87">
        <v>5</v>
      </c>
      <c r="AW19" s="86">
        <f t="shared" si="5"/>
        <v>0.8</v>
      </c>
      <c r="AX19" s="49"/>
      <c r="AY19" s="88"/>
      <c r="AZ19" s="88"/>
      <c r="BA19" s="89"/>
      <c r="BB19" s="90"/>
      <c r="BC19" s="88"/>
      <c r="BD19" s="88"/>
      <c r="BE19" s="89"/>
      <c r="BF19" s="90"/>
      <c r="BG19" s="89"/>
      <c r="BH19" s="89"/>
      <c r="BI19" s="89"/>
      <c r="BJ19" s="90"/>
      <c r="BK19" s="89"/>
      <c r="BL19" s="89"/>
      <c r="BM19" s="89"/>
      <c r="BN19" s="90"/>
      <c r="BO19" s="89"/>
      <c r="BP19" s="89"/>
      <c r="BQ19" s="89"/>
      <c r="BR19" s="90"/>
      <c r="BS19" s="86"/>
      <c r="BT19" s="86"/>
      <c r="BU19" s="86"/>
      <c r="BV19" s="91">
        <f t="shared" si="7"/>
        <v>0.8</v>
      </c>
      <c r="BW19" s="91">
        <f t="shared" si="8"/>
        <v>0.88888888888888895</v>
      </c>
      <c r="BX19" s="91" t="str">
        <f t="shared" si="9"/>
        <v>CUMPLE</v>
      </c>
      <c r="BY19" s="59"/>
    </row>
    <row r="20" spans="1:77" ht="99.75" customHeight="1" outlineLevel="1" x14ac:dyDescent="0.2">
      <c r="A20" s="39">
        <v>12</v>
      </c>
      <c r="B20" s="41" t="s">
        <v>141</v>
      </c>
      <c r="C20" s="40">
        <v>3</v>
      </c>
      <c r="D20" s="40" t="s">
        <v>156</v>
      </c>
      <c r="E20" s="39" t="s">
        <v>143</v>
      </c>
      <c r="F20" s="41" t="s">
        <v>144</v>
      </c>
      <c r="G20" s="41"/>
      <c r="H20" s="42"/>
      <c r="I20" s="43" t="s">
        <v>157</v>
      </c>
      <c r="J20" s="44" t="s">
        <v>60</v>
      </c>
      <c r="K20" s="66" t="s">
        <v>61</v>
      </c>
      <c r="L20" s="45"/>
      <c r="M20" s="45"/>
      <c r="N20" s="45"/>
      <c r="O20" s="45"/>
      <c r="P20" s="45"/>
      <c r="Q20" s="45"/>
      <c r="R20" s="45"/>
      <c r="S20" s="48" t="s">
        <v>91</v>
      </c>
      <c r="T20" s="46">
        <v>0.85</v>
      </c>
      <c r="U20" s="47">
        <v>0.6</v>
      </c>
      <c r="V20" s="45" t="s">
        <v>71</v>
      </c>
      <c r="W20" s="47">
        <v>0.3</v>
      </c>
      <c r="X20" s="47">
        <v>0.9</v>
      </c>
      <c r="Y20" s="48" t="s">
        <v>158</v>
      </c>
      <c r="Z20" s="49"/>
      <c r="AA20" s="67"/>
      <c r="AB20" s="67"/>
      <c r="AC20" s="51"/>
      <c r="AD20" s="49"/>
      <c r="AE20" s="51"/>
      <c r="AF20" s="51"/>
      <c r="AG20" s="51"/>
      <c r="AH20" s="49"/>
      <c r="AI20" s="51"/>
      <c r="AJ20" s="51"/>
      <c r="AK20" s="51"/>
      <c r="AL20" s="49"/>
      <c r="AM20" s="51"/>
      <c r="AN20" s="51"/>
      <c r="AO20" s="51"/>
      <c r="AP20" s="49"/>
      <c r="AQ20" s="51"/>
      <c r="AR20" s="51"/>
      <c r="AS20" s="51"/>
      <c r="AT20" s="42">
        <v>1</v>
      </c>
      <c r="AU20" s="73">
        <v>3.9</v>
      </c>
      <c r="AV20" s="73">
        <v>11</v>
      </c>
      <c r="AW20" s="92">
        <f t="shared" si="5"/>
        <v>0.35454545454545455</v>
      </c>
      <c r="AX20" s="49"/>
      <c r="AY20" s="74"/>
      <c r="AZ20" s="74"/>
      <c r="BA20" s="93"/>
      <c r="BB20" s="55"/>
      <c r="BC20" s="54"/>
      <c r="BD20" s="54"/>
      <c r="BE20" s="54"/>
      <c r="BF20" s="65"/>
      <c r="BG20" s="75"/>
      <c r="BH20" s="75"/>
      <c r="BI20" s="57"/>
      <c r="BJ20" s="55"/>
      <c r="BK20" s="54"/>
      <c r="BL20" s="54"/>
      <c r="BM20" s="54"/>
      <c r="BN20" s="55"/>
      <c r="BO20" s="54"/>
      <c r="BP20" s="54"/>
      <c r="BQ20" s="54"/>
      <c r="BR20" s="65"/>
      <c r="BS20" s="53"/>
      <c r="BT20" s="53"/>
      <c r="BU20" s="53"/>
      <c r="BV20" s="58">
        <f t="shared" si="7"/>
        <v>0.35454545454545455</v>
      </c>
      <c r="BW20" s="58">
        <f t="shared" si="8"/>
        <v>0.41711229946524064</v>
      </c>
      <c r="BX20" s="58" t="str">
        <f t="shared" si="9"/>
        <v>CUMPLE</v>
      </c>
      <c r="BY20" s="59"/>
    </row>
    <row r="21" spans="1:77" ht="99.75" customHeight="1" outlineLevel="1" x14ac:dyDescent="0.2">
      <c r="A21" s="39">
        <v>13</v>
      </c>
      <c r="B21" s="41" t="s">
        <v>141</v>
      </c>
      <c r="C21" s="40">
        <v>3</v>
      </c>
      <c r="D21" s="40" t="s">
        <v>159</v>
      </c>
      <c r="E21" s="39" t="s">
        <v>143</v>
      </c>
      <c r="F21" s="41" t="s">
        <v>144</v>
      </c>
      <c r="G21" s="41"/>
      <c r="H21" s="42"/>
      <c r="I21" s="43" t="s">
        <v>160</v>
      </c>
      <c r="J21" s="44" t="s">
        <v>76</v>
      </c>
      <c r="K21" s="66" t="s">
        <v>61</v>
      </c>
      <c r="L21" s="45"/>
      <c r="M21" s="45"/>
      <c r="N21" s="45"/>
      <c r="O21" s="45"/>
      <c r="P21" s="45"/>
      <c r="Q21" s="45"/>
      <c r="R21" s="45"/>
      <c r="S21" s="48" t="s">
        <v>91</v>
      </c>
      <c r="T21" s="46">
        <v>0.7</v>
      </c>
      <c r="U21" s="47">
        <v>0.6</v>
      </c>
      <c r="V21" s="45" t="s">
        <v>71</v>
      </c>
      <c r="W21" s="47">
        <v>0.6</v>
      </c>
      <c r="X21" s="47">
        <v>1</v>
      </c>
      <c r="Y21" s="48"/>
      <c r="Z21" s="49"/>
      <c r="AA21" s="67"/>
      <c r="AB21" s="67"/>
      <c r="AC21" s="51"/>
      <c r="AD21" s="49"/>
      <c r="AE21" s="51"/>
      <c r="AF21" s="51"/>
      <c r="AG21" s="51"/>
      <c r="AH21" s="42">
        <v>2</v>
      </c>
      <c r="AI21" s="94">
        <v>4.0999999999999996</v>
      </c>
      <c r="AJ21" s="52">
        <v>31</v>
      </c>
      <c r="AK21" s="53">
        <f>IFERROR(AI21/AJ21," ")</f>
        <v>0.13225806451612901</v>
      </c>
      <c r="AL21" s="49"/>
      <c r="AM21" s="51"/>
      <c r="AN21" s="51"/>
      <c r="AO21" s="51"/>
      <c r="AP21" s="49"/>
      <c r="AQ21" s="51"/>
      <c r="AR21" s="51"/>
      <c r="AS21" s="51"/>
      <c r="AT21" s="42">
        <v>2</v>
      </c>
      <c r="AU21" s="94">
        <v>9.5</v>
      </c>
      <c r="AV21" s="94">
        <v>31</v>
      </c>
      <c r="AW21" s="53">
        <f t="shared" si="5"/>
        <v>0.30645161290322581</v>
      </c>
      <c r="AX21" s="49"/>
      <c r="AY21" s="54"/>
      <c r="AZ21" s="54"/>
      <c r="BA21" s="54"/>
      <c r="BB21" s="55"/>
      <c r="BC21" s="54"/>
      <c r="BD21" s="54"/>
      <c r="BE21" s="54"/>
      <c r="BF21" s="55"/>
      <c r="BG21" s="75"/>
      <c r="BH21" s="75"/>
      <c r="BI21" s="57"/>
      <c r="BJ21" s="65"/>
      <c r="BK21" s="54"/>
      <c r="BL21" s="54"/>
      <c r="BM21" s="54"/>
      <c r="BN21" s="55"/>
      <c r="BO21" s="54"/>
      <c r="BP21" s="54"/>
      <c r="BQ21" s="54"/>
      <c r="BR21" s="55"/>
      <c r="BS21" s="53"/>
      <c r="BT21" s="53"/>
      <c r="BU21" s="53"/>
      <c r="BV21" s="58">
        <f t="shared" si="7"/>
        <v>0.21935483870967742</v>
      </c>
      <c r="BW21" s="58">
        <f t="shared" si="8"/>
        <v>0.3133640552995392</v>
      </c>
      <c r="BX21" s="58" t="str">
        <f t="shared" si="9"/>
        <v>NO CUMPLE</v>
      </c>
      <c r="BY21" s="59"/>
    </row>
    <row r="22" spans="1:77" ht="99.75" customHeight="1" outlineLevel="1" x14ac:dyDescent="0.2">
      <c r="A22" s="39">
        <v>14</v>
      </c>
      <c r="B22" s="78" t="s">
        <v>141</v>
      </c>
      <c r="C22" s="40">
        <v>3</v>
      </c>
      <c r="D22" s="40" t="s">
        <v>161</v>
      </c>
      <c r="E22" s="77" t="s">
        <v>143</v>
      </c>
      <c r="F22" s="78" t="s">
        <v>144</v>
      </c>
      <c r="G22" s="78"/>
      <c r="H22" s="79"/>
      <c r="I22" s="80" t="s">
        <v>162</v>
      </c>
      <c r="J22" s="81"/>
      <c r="K22" s="82"/>
      <c r="L22" s="82"/>
      <c r="M22" s="82"/>
      <c r="N22" s="82"/>
      <c r="O22" s="82"/>
      <c r="P22" s="82"/>
      <c r="Q22" s="82"/>
      <c r="R22" s="82"/>
      <c r="S22" s="85"/>
      <c r="T22" s="83"/>
      <c r="U22" s="84"/>
      <c r="V22" s="82"/>
      <c r="W22" s="84"/>
      <c r="X22" s="84"/>
      <c r="Y22" s="85"/>
      <c r="Z22" s="79"/>
      <c r="AA22" s="77"/>
      <c r="AB22" s="77"/>
      <c r="AC22" s="86"/>
      <c r="AD22" s="79"/>
      <c r="AE22" s="86"/>
      <c r="AF22" s="86"/>
      <c r="AG22" s="86"/>
      <c r="AH22" s="79"/>
      <c r="AI22" s="95"/>
      <c r="AJ22" s="96"/>
      <c r="AK22" s="86"/>
      <c r="AL22" s="79"/>
      <c r="AM22" s="86"/>
      <c r="AN22" s="86"/>
      <c r="AO22" s="86"/>
      <c r="AP22" s="79"/>
      <c r="AQ22" s="86"/>
      <c r="AR22" s="86"/>
      <c r="AS22" s="86"/>
      <c r="AT22" s="79"/>
      <c r="AU22" s="95"/>
      <c r="AV22" s="95"/>
      <c r="AW22" s="86"/>
      <c r="AX22" s="346"/>
      <c r="AY22" s="89"/>
      <c r="AZ22" s="89"/>
      <c r="BA22" s="89"/>
      <c r="BB22" s="90"/>
      <c r="BC22" s="89"/>
      <c r="BD22" s="89"/>
      <c r="BE22" s="89"/>
      <c r="BF22" s="90"/>
      <c r="BG22" s="89"/>
      <c r="BH22" s="89"/>
      <c r="BI22" s="89"/>
      <c r="BJ22" s="90"/>
      <c r="BK22" s="89"/>
      <c r="BL22" s="89"/>
      <c r="BM22" s="89"/>
      <c r="BN22" s="90"/>
      <c r="BO22" s="89"/>
      <c r="BP22" s="89"/>
      <c r="BQ22" s="89"/>
      <c r="BR22" s="90"/>
      <c r="BS22" s="86"/>
      <c r="BT22" s="86"/>
      <c r="BU22" s="86"/>
      <c r="BV22" s="91"/>
      <c r="BW22" s="91"/>
      <c r="BX22" s="91"/>
      <c r="BY22" s="59"/>
    </row>
    <row r="23" spans="1:77" ht="99.75" customHeight="1" outlineLevel="1" x14ac:dyDescent="0.2">
      <c r="A23" s="39">
        <v>15</v>
      </c>
      <c r="B23" s="41" t="s">
        <v>141</v>
      </c>
      <c r="C23" s="40">
        <v>3</v>
      </c>
      <c r="D23" s="40" t="s">
        <v>163</v>
      </c>
      <c r="E23" s="39" t="s">
        <v>143</v>
      </c>
      <c r="F23" s="41" t="s">
        <v>144</v>
      </c>
      <c r="G23" s="41"/>
      <c r="H23" s="42"/>
      <c r="I23" s="43" t="s">
        <v>164</v>
      </c>
      <c r="J23" s="44" t="s">
        <v>76</v>
      </c>
      <c r="K23" s="66" t="s">
        <v>61</v>
      </c>
      <c r="L23" s="45"/>
      <c r="M23" s="45"/>
      <c r="N23" s="45"/>
      <c r="O23" s="45"/>
      <c r="P23" s="45"/>
      <c r="Q23" s="45"/>
      <c r="R23" s="45"/>
      <c r="S23" s="48" t="s">
        <v>91</v>
      </c>
      <c r="T23" s="46">
        <v>1</v>
      </c>
      <c r="U23" s="47">
        <v>1</v>
      </c>
      <c r="V23" s="45" t="s">
        <v>71</v>
      </c>
      <c r="W23" s="47">
        <v>1</v>
      </c>
      <c r="X23" s="47">
        <v>1</v>
      </c>
      <c r="Y23" s="48"/>
      <c r="Z23" s="97"/>
      <c r="AA23" s="98"/>
      <c r="AB23" s="98"/>
      <c r="AC23" s="99"/>
      <c r="AD23" s="97"/>
      <c r="AE23" s="99"/>
      <c r="AF23" s="99"/>
      <c r="AG23" s="99"/>
      <c r="AH23" s="97"/>
      <c r="AI23" s="100"/>
      <c r="AJ23" s="101"/>
      <c r="AK23" s="99"/>
      <c r="AL23" s="97"/>
      <c r="AM23" s="99"/>
      <c r="AN23" s="99"/>
      <c r="AO23" s="99"/>
      <c r="AP23" s="97"/>
      <c r="AQ23" s="99"/>
      <c r="AR23" s="99"/>
      <c r="AS23" s="99"/>
      <c r="AT23" s="97"/>
      <c r="AU23" s="100"/>
      <c r="AV23" s="100"/>
      <c r="AW23" s="99"/>
      <c r="AX23" s="347"/>
      <c r="AY23" s="102"/>
      <c r="AZ23" s="102"/>
      <c r="BA23" s="102"/>
      <c r="BB23" s="103"/>
      <c r="BC23" s="102"/>
      <c r="BD23" s="102"/>
      <c r="BE23" s="102"/>
      <c r="BF23" s="103"/>
      <c r="BG23" s="102"/>
      <c r="BH23" s="102"/>
      <c r="BI23" s="102"/>
      <c r="BJ23" s="103"/>
      <c r="BK23" s="102"/>
      <c r="BL23" s="102"/>
      <c r="BM23" s="102"/>
      <c r="BN23" s="103"/>
      <c r="BO23" s="102"/>
      <c r="BP23" s="102"/>
      <c r="BQ23" s="102"/>
      <c r="BR23" s="103"/>
      <c r="BS23" s="53"/>
      <c r="BT23" s="53"/>
      <c r="BU23" s="53"/>
      <c r="BV23" s="58"/>
      <c r="BW23" s="58"/>
      <c r="BX23" s="58"/>
      <c r="BY23" s="59"/>
    </row>
    <row r="24" spans="1:77" ht="99.75" customHeight="1" outlineLevel="1" x14ac:dyDescent="0.2">
      <c r="A24" s="39">
        <v>16</v>
      </c>
      <c r="B24" s="41" t="s">
        <v>141</v>
      </c>
      <c r="C24" s="40">
        <v>3</v>
      </c>
      <c r="D24" s="40" t="s">
        <v>165</v>
      </c>
      <c r="E24" s="39" t="s">
        <v>143</v>
      </c>
      <c r="F24" s="41" t="s">
        <v>144</v>
      </c>
      <c r="G24" s="41"/>
      <c r="H24" s="42"/>
      <c r="I24" s="43" t="s">
        <v>166</v>
      </c>
      <c r="J24" s="44" t="s">
        <v>76</v>
      </c>
      <c r="K24" s="66" t="s">
        <v>128</v>
      </c>
      <c r="L24" s="45"/>
      <c r="M24" s="45"/>
      <c r="N24" s="45"/>
      <c r="O24" s="45"/>
      <c r="P24" s="45"/>
      <c r="Q24" s="45"/>
      <c r="R24" s="45"/>
      <c r="S24" s="48" t="s">
        <v>91</v>
      </c>
      <c r="T24" s="46">
        <v>1</v>
      </c>
      <c r="U24" s="47">
        <v>1</v>
      </c>
      <c r="V24" s="45" t="s">
        <v>71</v>
      </c>
      <c r="W24" s="47">
        <v>0.9</v>
      </c>
      <c r="X24" s="47">
        <v>1</v>
      </c>
      <c r="Y24" s="48"/>
      <c r="Z24" s="97"/>
      <c r="AA24" s="98"/>
      <c r="AB24" s="98"/>
      <c r="AC24" s="99"/>
      <c r="AD24" s="97"/>
      <c r="AE24" s="99"/>
      <c r="AF24" s="99"/>
      <c r="AG24" s="99"/>
      <c r="AH24" s="97"/>
      <c r="AI24" s="100"/>
      <c r="AJ24" s="101"/>
      <c r="AK24" s="99"/>
      <c r="AL24" s="97"/>
      <c r="AM24" s="99"/>
      <c r="AN24" s="99"/>
      <c r="AO24" s="99"/>
      <c r="AP24" s="97"/>
      <c r="AQ24" s="99"/>
      <c r="AR24" s="99"/>
      <c r="AS24" s="99"/>
      <c r="AT24" s="97"/>
      <c r="AU24" s="100"/>
      <c r="AV24" s="100"/>
      <c r="AW24" s="99"/>
      <c r="AX24" s="347"/>
      <c r="AY24" s="102"/>
      <c r="AZ24" s="102"/>
      <c r="BA24" s="102"/>
      <c r="BB24" s="103"/>
      <c r="BC24" s="102"/>
      <c r="BD24" s="102"/>
      <c r="BE24" s="102"/>
      <c r="BF24" s="103"/>
      <c r="BG24" s="102"/>
      <c r="BH24" s="102"/>
      <c r="BI24" s="102"/>
      <c r="BJ24" s="103"/>
      <c r="BK24" s="102"/>
      <c r="BL24" s="102"/>
      <c r="BM24" s="102"/>
      <c r="BN24" s="103"/>
      <c r="BO24" s="102"/>
      <c r="BP24" s="102"/>
      <c r="BQ24" s="102"/>
      <c r="BR24" s="103"/>
      <c r="BS24" s="53"/>
      <c r="BT24" s="53"/>
      <c r="BU24" s="53"/>
      <c r="BV24" s="58"/>
      <c r="BW24" s="58"/>
      <c r="BX24" s="58"/>
      <c r="BY24" s="59"/>
    </row>
    <row r="25" spans="1:77" ht="99.75" customHeight="1" outlineLevel="1" x14ac:dyDescent="0.2">
      <c r="A25" s="39">
        <v>17</v>
      </c>
      <c r="B25" s="41" t="s">
        <v>141</v>
      </c>
      <c r="C25" s="40">
        <v>3</v>
      </c>
      <c r="D25" s="40" t="s">
        <v>167</v>
      </c>
      <c r="E25" s="39" t="s">
        <v>143</v>
      </c>
      <c r="F25" s="41" t="s">
        <v>144</v>
      </c>
      <c r="G25" s="41"/>
      <c r="H25" s="42"/>
      <c r="I25" s="43" t="s">
        <v>168</v>
      </c>
      <c r="J25" s="44" t="s">
        <v>76</v>
      </c>
      <c r="K25" s="66" t="s">
        <v>61</v>
      </c>
      <c r="L25" s="45"/>
      <c r="M25" s="45"/>
      <c r="N25" s="45"/>
      <c r="O25" s="45"/>
      <c r="P25" s="45"/>
      <c r="Q25" s="45"/>
      <c r="R25" s="45"/>
      <c r="S25" s="48" t="s">
        <v>169</v>
      </c>
      <c r="T25" s="46">
        <v>1</v>
      </c>
      <c r="U25" s="47">
        <v>1</v>
      </c>
      <c r="V25" s="45" t="s">
        <v>71</v>
      </c>
      <c r="W25" s="47">
        <v>1</v>
      </c>
      <c r="X25" s="47">
        <v>1</v>
      </c>
      <c r="Y25" s="48"/>
      <c r="Z25" s="97"/>
      <c r="AA25" s="98"/>
      <c r="AB25" s="98"/>
      <c r="AC25" s="99"/>
      <c r="AD25" s="97"/>
      <c r="AE25" s="99"/>
      <c r="AF25" s="99"/>
      <c r="AG25" s="99"/>
      <c r="AH25" s="97"/>
      <c r="AI25" s="100"/>
      <c r="AJ25" s="101"/>
      <c r="AK25" s="99"/>
      <c r="AL25" s="97"/>
      <c r="AM25" s="99"/>
      <c r="AN25" s="99"/>
      <c r="AO25" s="99"/>
      <c r="AP25" s="97"/>
      <c r="AQ25" s="99"/>
      <c r="AR25" s="99"/>
      <c r="AS25" s="99"/>
      <c r="AT25" s="97"/>
      <c r="AU25" s="100"/>
      <c r="AV25" s="100"/>
      <c r="AW25" s="99"/>
      <c r="AX25" s="347"/>
      <c r="AY25" s="102"/>
      <c r="AZ25" s="102"/>
      <c r="BA25" s="102"/>
      <c r="BB25" s="103"/>
      <c r="BC25" s="102"/>
      <c r="BD25" s="102"/>
      <c r="BE25" s="102"/>
      <c r="BF25" s="103"/>
      <c r="BG25" s="102"/>
      <c r="BH25" s="102"/>
      <c r="BI25" s="102"/>
      <c r="BJ25" s="103"/>
      <c r="BK25" s="102"/>
      <c r="BL25" s="102"/>
      <c r="BM25" s="102"/>
      <c r="BN25" s="103"/>
      <c r="BO25" s="102"/>
      <c r="BP25" s="102"/>
      <c r="BQ25" s="102"/>
      <c r="BR25" s="103"/>
      <c r="BS25" s="53"/>
      <c r="BT25" s="53"/>
      <c r="BU25" s="53"/>
      <c r="BV25" s="58"/>
      <c r="BW25" s="58"/>
      <c r="BX25" s="58"/>
      <c r="BY25" s="59"/>
    </row>
    <row r="26" spans="1:77" ht="99.75" customHeight="1" outlineLevel="1" x14ac:dyDescent="0.2">
      <c r="A26" s="39">
        <v>18</v>
      </c>
      <c r="B26" s="41" t="s">
        <v>141</v>
      </c>
      <c r="C26" s="40">
        <v>3</v>
      </c>
      <c r="D26" s="40" t="s">
        <v>170</v>
      </c>
      <c r="E26" s="39" t="s">
        <v>143</v>
      </c>
      <c r="F26" s="41" t="s">
        <v>144</v>
      </c>
      <c r="G26" s="41"/>
      <c r="H26" s="42"/>
      <c r="I26" s="43" t="s">
        <v>171</v>
      </c>
      <c r="J26" s="44" t="s">
        <v>76</v>
      </c>
      <c r="K26" s="66" t="s">
        <v>61</v>
      </c>
      <c r="L26" s="45"/>
      <c r="M26" s="45"/>
      <c r="N26" s="45"/>
      <c r="O26" s="45"/>
      <c r="P26" s="45"/>
      <c r="Q26" s="45"/>
      <c r="R26" s="45"/>
      <c r="S26" s="48" t="s">
        <v>109</v>
      </c>
      <c r="T26" s="46">
        <v>1</v>
      </c>
      <c r="U26" s="47">
        <v>1</v>
      </c>
      <c r="V26" s="45" t="s">
        <v>71</v>
      </c>
      <c r="W26" s="47">
        <v>0.8</v>
      </c>
      <c r="X26" s="47">
        <v>1</v>
      </c>
      <c r="Y26" s="48"/>
      <c r="Z26" s="97"/>
      <c r="AA26" s="98"/>
      <c r="AB26" s="98"/>
      <c r="AC26" s="99"/>
      <c r="AD26" s="97"/>
      <c r="AE26" s="99"/>
      <c r="AF26" s="99"/>
      <c r="AG26" s="99"/>
      <c r="AH26" s="97"/>
      <c r="AI26" s="100"/>
      <c r="AJ26" s="101"/>
      <c r="AK26" s="99"/>
      <c r="AL26" s="97"/>
      <c r="AM26" s="99"/>
      <c r="AN26" s="99"/>
      <c r="AO26" s="99"/>
      <c r="AP26" s="97"/>
      <c r="AQ26" s="99"/>
      <c r="AR26" s="99"/>
      <c r="AS26" s="99"/>
      <c r="AT26" s="97"/>
      <c r="AU26" s="100"/>
      <c r="AV26" s="100"/>
      <c r="AW26" s="99"/>
      <c r="AX26" s="347"/>
      <c r="AY26" s="102"/>
      <c r="AZ26" s="102"/>
      <c r="BA26" s="102"/>
      <c r="BB26" s="103"/>
      <c r="BC26" s="102"/>
      <c r="BD26" s="102"/>
      <c r="BE26" s="102"/>
      <c r="BF26" s="103"/>
      <c r="BG26" s="102"/>
      <c r="BH26" s="102"/>
      <c r="BI26" s="102"/>
      <c r="BJ26" s="103"/>
      <c r="BK26" s="102"/>
      <c r="BL26" s="102"/>
      <c r="BM26" s="102"/>
      <c r="BN26" s="103"/>
      <c r="BO26" s="102"/>
      <c r="BP26" s="102"/>
      <c r="BQ26" s="102"/>
      <c r="BR26" s="103"/>
      <c r="BS26" s="53"/>
      <c r="BT26" s="53"/>
      <c r="BU26" s="53"/>
      <c r="BV26" s="58"/>
      <c r="BW26" s="58"/>
      <c r="BX26" s="58"/>
      <c r="BY26" s="59"/>
    </row>
    <row r="27" spans="1:77" ht="99.75" customHeight="1" outlineLevel="1" x14ac:dyDescent="0.2">
      <c r="A27" s="77">
        <v>19</v>
      </c>
      <c r="B27" s="78" t="s">
        <v>172</v>
      </c>
      <c r="C27" s="77">
        <v>4</v>
      </c>
      <c r="D27" s="77" t="s">
        <v>173</v>
      </c>
      <c r="E27" s="77" t="s">
        <v>174</v>
      </c>
      <c r="F27" s="78" t="s">
        <v>175</v>
      </c>
      <c r="G27" s="78" t="s">
        <v>176</v>
      </c>
      <c r="H27" s="79" t="s">
        <v>177</v>
      </c>
      <c r="I27" s="80" t="s">
        <v>178</v>
      </c>
      <c r="J27" s="81" t="s">
        <v>60</v>
      </c>
      <c r="K27" s="82" t="s">
        <v>61</v>
      </c>
      <c r="L27" s="82" t="s">
        <v>179</v>
      </c>
      <c r="M27" s="82" t="s">
        <v>180</v>
      </c>
      <c r="N27" s="82" t="s">
        <v>181</v>
      </c>
      <c r="O27" s="82" t="s">
        <v>182</v>
      </c>
      <c r="P27" s="82" t="s">
        <v>183</v>
      </c>
      <c r="Q27" s="82" t="s">
        <v>184</v>
      </c>
      <c r="R27" s="82" t="s">
        <v>185</v>
      </c>
      <c r="S27" s="82" t="s">
        <v>186</v>
      </c>
      <c r="T27" s="83">
        <v>0.8</v>
      </c>
      <c r="U27" s="84">
        <v>0.72</v>
      </c>
      <c r="V27" s="82" t="s">
        <v>71</v>
      </c>
      <c r="W27" s="84">
        <v>0.72</v>
      </c>
      <c r="X27" s="84">
        <v>0.82</v>
      </c>
      <c r="Y27" s="85" t="s">
        <v>187</v>
      </c>
      <c r="Z27" s="79"/>
      <c r="AA27" s="77"/>
      <c r="AB27" s="77"/>
      <c r="AC27" s="86" t="str">
        <f t="shared" ref="AC27:AC29" si="10">IFERROR(AA27/AB27," ")</f>
        <v xml:space="preserve"> </v>
      </c>
      <c r="AD27" s="79"/>
      <c r="AE27" s="86"/>
      <c r="AF27" s="86"/>
      <c r="AG27" s="86" t="str">
        <f t="shared" ref="AG27:AG29" si="11">IFERROR(AE27/AF27," ")</f>
        <v xml:space="preserve"> </v>
      </c>
      <c r="AH27" s="79"/>
      <c r="AI27" s="86"/>
      <c r="AJ27" s="86"/>
      <c r="AK27" s="86" t="str">
        <f t="shared" ref="AK27:AK29" si="12">IFERROR(AI27/AJ27," ")</f>
        <v xml:space="preserve"> </v>
      </c>
      <c r="AL27" s="79"/>
      <c r="AM27" s="86"/>
      <c r="AN27" s="86"/>
      <c r="AO27" s="86" t="str">
        <f t="shared" ref="AO27:AO29" si="13">IFERROR(AM27/AN27," ")</f>
        <v xml:space="preserve"> </v>
      </c>
      <c r="AP27" s="79"/>
      <c r="AQ27" s="86"/>
      <c r="AR27" s="86"/>
      <c r="AS27" s="86" t="str">
        <f t="shared" ref="AS27:AS29" si="14">IFERROR(AQ27/AR27," ")</f>
        <v xml:space="preserve"> </v>
      </c>
      <c r="AT27" s="79"/>
      <c r="AU27" s="86"/>
      <c r="AV27" s="86"/>
      <c r="AW27" s="86" t="str">
        <f t="shared" ref="AW27:AW29" si="15">IFERROR(AU27/AV27," ")</f>
        <v xml:space="preserve"> </v>
      </c>
      <c r="AX27" s="79"/>
      <c r="AY27" s="89"/>
      <c r="AZ27" s="89"/>
      <c r="BA27" s="89"/>
      <c r="BB27" s="90"/>
      <c r="BC27" s="89"/>
      <c r="BD27" s="89"/>
      <c r="BE27" s="89"/>
      <c r="BF27" s="90"/>
      <c r="BG27" s="89"/>
      <c r="BH27" s="89"/>
      <c r="BI27" s="89"/>
      <c r="BJ27" s="90"/>
      <c r="BK27" s="89"/>
      <c r="BL27" s="89"/>
      <c r="BM27" s="89"/>
      <c r="BN27" s="90"/>
      <c r="BO27" s="89"/>
      <c r="BP27" s="89"/>
      <c r="BQ27" s="89"/>
      <c r="BR27" s="90"/>
      <c r="BS27" s="86"/>
      <c r="BT27" s="86"/>
      <c r="BU27" s="86" t="str">
        <f t="shared" ref="BU27:BU29" si="16">IFERROR(BS27/BT27," ")</f>
        <v xml:space="preserve"> </v>
      </c>
      <c r="BV27" s="91" t="str">
        <f t="shared" ref="BV27:BV47" si="17">IF(SUM(AC27,AG27,AK27,AO27,AS27,AW27,BA27,BE27,BI27,BM27,BQ27,BU27)=0," ",AVERAGE(AC27,AG27,AK27,AO27,AS27,AW27,BA27,BE27,BI27,BM27,BQ27,BU27))</f>
        <v xml:space="preserve"> </v>
      </c>
      <c r="BW27" s="91" t="str">
        <f t="shared" ref="BW27:BW47" si="18">IF(BV27=" ",BV27,BV27/T27)</f>
        <v xml:space="preserve"> </v>
      </c>
      <c r="BX27" s="91" t="str">
        <f t="shared" ref="BX27:BX29" si="19">IF(AND(BV27&gt;=W27,BV27&lt;=X27),"CUMPLE",IF(BV27=" ","NO APLICA","NO CUMPLE"))</f>
        <v>NO APLICA</v>
      </c>
      <c r="BY27" s="59"/>
    </row>
    <row r="28" spans="1:77" ht="99.75" customHeight="1" outlineLevel="1" x14ac:dyDescent="0.2">
      <c r="A28" s="77">
        <v>20</v>
      </c>
      <c r="B28" s="78" t="s">
        <v>172</v>
      </c>
      <c r="C28" s="77">
        <v>4</v>
      </c>
      <c r="D28" s="77" t="s">
        <v>188</v>
      </c>
      <c r="E28" s="77" t="s">
        <v>174</v>
      </c>
      <c r="F28" s="78" t="s">
        <v>56</v>
      </c>
      <c r="G28" s="78" t="s">
        <v>189</v>
      </c>
      <c r="H28" s="79" t="s">
        <v>177</v>
      </c>
      <c r="I28" s="80" t="s">
        <v>190</v>
      </c>
      <c r="J28" s="81" t="s">
        <v>76</v>
      </c>
      <c r="K28" s="82" t="s">
        <v>61</v>
      </c>
      <c r="L28" s="82" t="s">
        <v>191</v>
      </c>
      <c r="M28" s="82" t="s">
        <v>180</v>
      </c>
      <c r="N28" s="82" t="s">
        <v>181</v>
      </c>
      <c r="O28" s="82" t="s">
        <v>192</v>
      </c>
      <c r="P28" s="82" t="s">
        <v>193</v>
      </c>
      <c r="Q28" s="82" t="s">
        <v>67</v>
      </c>
      <c r="R28" s="82" t="s">
        <v>194</v>
      </c>
      <c r="S28" s="82" t="s">
        <v>109</v>
      </c>
      <c r="T28" s="83">
        <v>0.15</v>
      </c>
      <c r="U28" s="84" t="s">
        <v>70</v>
      </c>
      <c r="V28" s="82" t="s">
        <v>71</v>
      </c>
      <c r="W28" s="84">
        <v>0.1</v>
      </c>
      <c r="X28" s="84">
        <v>0.3</v>
      </c>
      <c r="Y28" s="85" t="s">
        <v>195</v>
      </c>
      <c r="Z28" s="79"/>
      <c r="AA28" s="77"/>
      <c r="AB28" s="77"/>
      <c r="AC28" s="86" t="str">
        <f t="shared" si="10"/>
        <v xml:space="preserve"> </v>
      </c>
      <c r="AD28" s="79"/>
      <c r="AE28" s="86"/>
      <c r="AF28" s="86"/>
      <c r="AG28" s="86" t="str">
        <f t="shared" si="11"/>
        <v xml:space="preserve"> </v>
      </c>
      <c r="AH28" s="79"/>
      <c r="AI28" s="86"/>
      <c r="AJ28" s="86"/>
      <c r="AK28" s="86" t="str">
        <f t="shared" si="12"/>
        <v xml:space="preserve"> </v>
      </c>
      <c r="AL28" s="79"/>
      <c r="AM28" s="86"/>
      <c r="AN28" s="86"/>
      <c r="AO28" s="86" t="str">
        <f t="shared" si="13"/>
        <v xml:space="preserve"> </v>
      </c>
      <c r="AP28" s="79"/>
      <c r="AQ28" s="86"/>
      <c r="AR28" s="86"/>
      <c r="AS28" s="86" t="str">
        <f t="shared" si="14"/>
        <v xml:space="preserve"> </v>
      </c>
      <c r="AT28" s="79"/>
      <c r="AU28" s="86"/>
      <c r="AV28" s="86"/>
      <c r="AW28" s="86" t="str">
        <f t="shared" si="15"/>
        <v xml:space="preserve"> </v>
      </c>
      <c r="AX28" s="79"/>
      <c r="AY28" s="89"/>
      <c r="AZ28" s="89"/>
      <c r="BA28" s="89"/>
      <c r="BB28" s="90"/>
      <c r="BC28" s="89"/>
      <c r="BD28" s="89"/>
      <c r="BE28" s="89"/>
      <c r="BF28" s="90"/>
      <c r="BG28" s="89"/>
      <c r="BH28" s="89"/>
      <c r="BI28" s="89"/>
      <c r="BJ28" s="90"/>
      <c r="BK28" s="89"/>
      <c r="BL28" s="89"/>
      <c r="BM28" s="89"/>
      <c r="BN28" s="90"/>
      <c r="BO28" s="89"/>
      <c r="BP28" s="89"/>
      <c r="BQ28" s="89"/>
      <c r="BR28" s="90"/>
      <c r="BS28" s="86"/>
      <c r="BT28" s="86"/>
      <c r="BU28" s="86" t="str">
        <f t="shared" si="16"/>
        <v xml:space="preserve"> </v>
      </c>
      <c r="BV28" s="91" t="str">
        <f t="shared" si="17"/>
        <v xml:space="preserve"> </v>
      </c>
      <c r="BW28" s="91" t="str">
        <f t="shared" si="18"/>
        <v xml:space="preserve"> </v>
      </c>
      <c r="BX28" s="91" t="str">
        <f t="shared" si="19"/>
        <v>NO APLICA</v>
      </c>
      <c r="BY28" s="59"/>
    </row>
    <row r="29" spans="1:77" ht="99.75" customHeight="1" outlineLevel="1" x14ac:dyDescent="0.2">
      <c r="A29" s="39">
        <v>20</v>
      </c>
      <c r="B29" s="41" t="s">
        <v>172</v>
      </c>
      <c r="C29" s="40">
        <v>4</v>
      </c>
      <c r="D29" s="40" t="s">
        <v>188</v>
      </c>
      <c r="E29" s="39" t="s">
        <v>174</v>
      </c>
      <c r="F29" s="41"/>
      <c r="G29" s="41" t="s">
        <v>189</v>
      </c>
      <c r="H29" s="42" t="s">
        <v>177</v>
      </c>
      <c r="I29" s="43" t="s">
        <v>196</v>
      </c>
      <c r="J29" s="44" t="s">
        <v>76</v>
      </c>
      <c r="K29" s="66" t="s">
        <v>61</v>
      </c>
      <c r="L29" s="45" t="s">
        <v>191</v>
      </c>
      <c r="M29" s="45" t="s">
        <v>180</v>
      </c>
      <c r="N29" s="45" t="s">
        <v>181</v>
      </c>
      <c r="O29" s="45" t="s">
        <v>192</v>
      </c>
      <c r="P29" s="45" t="s">
        <v>193</v>
      </c>
      <c r="Q29" s="45" t="s">
        <v>67</v>
      </c>
      <c r="R29" s="45" t="s">
        <v>194</v>
      </c>
      <c r="S29" s="48" t="s">
        <v>109</v>
      </c>
      <c r="T29" s="46">
        <v>0.15</v>
      </c>
      <c r="U29" s="47" t="s">
        <v>70</v>
      </c>
      <c r="V29" s="45" t="s">
        <v>71</v>
      </c>
      <c r="W29" s="47">
        <v>0.1</v>
      </c>
      <c r="X29" s="47">
        <v>0.3</v>
      </c>
      <c r="Y29" s="48" t="s">
        <v>195</v>
      </c>
      <c r="Z29" s="97"/>
      <c r="AA29" s="98"/>
      <c r="AB29" s="98"/>
      <c r="AC29" s="99" t="str">
        <f t="shared" si="10"/>
        <v xml:space="preserve"> </v>
      </c>
      <c r="AD29" s="97"/>
      <c r="AE29" s="99"/>
      <c r="AF29" s="99"/>
      <c r="AG29" s="99" t="str">
        <f t="shared" si="11"/>
        <v xml:space="preserve"> </v>
      </c>
      <c r="AH29" s="97"/>
      <c r="AI29" s="100"/>
      <c r="AJ29" s="101"/>
      <c r="AK29" s="99" t="str">
        <f t="shared" si="12"/>
        <v xml:space="preserve"> </v>
      </c>
      <c r="AL29" s="97"/>
      <c r="AM29" s="99"/>
      <c r="AN29" s="99"/>
      <c r="AO29" s="99" t="str">
        <f t="shared" si="13"/>
        <v xml:space="preserve"> </v>
      </c>
      <c r="AP29" s="97"/>
      <c r="AQ29" s="99"/>
      <c r="AR29" s="99"/>
      <c r="AS29" s="99" t="str">
        <f t="shared" si="14"/>
        <v xml:space="preserve"> </v>
      </c>
      <c r="AT29" s="97"/>
      <c r="AU29" s="100"/>
      <c r="AV29" s="100"/>
      <c r="AW29" s="99" t="str">
        <f t="shared" si="15"/>
        <v xml:space="preserve"> </v>
      </c>
      <c r="AX29" s="347"/>
      <c r="AY29" s="102"/>
      <c r="AZ29" s="102"/>
      <c r="BA29" s="102"/>
      <c r="BB29" s="103"/>
      <c r="BC29" s="102"/>
      <c r="BD29" s="102"/>
      <c r="BE29" s="102"/>
      <c r="BF29" s="103"/>
      <c r="BG29" s="102"/>
      <c r="BH29" s="102"/>
      <c r="BI29" s="102"/>
      <c r="BJ29" s="103"/>
      <c r="BK29" s="102"/>
      <c r="BL29" s="102"/>
      <c r="BM29" s="102"/>
      <c r="BN29" s="103"/>
      <c r="BO29" s="102"/>
      <c r="BP29" s="102"/>
      <c r="BQ29" s="102"/>
      <c r="BR29" s="103"/>
      <c r="BS29" s="53"/>
      <c r="BT29" s="53"/>
      <c r="BU29" s="53" t="str">
        <f t="shared" si="16"/>
        <v xml:space="preserve"> </v>
      </c>
      <c r="BV29" s="58" t="str">
        <f t="shared" si="17"/>
        <v xml:space="preserve"> </v>
      </c>
      <c r="BW29" s="58" t="str">
        <f t="shared" si="18"/>
        <v xml:space="preserve"> </v>
      </c>
      <c r="BX29" s="58" t="str">
        <f t="shared" si="19"/>
        <v>NO APLICA</v>
      </c>
      <c r="BY29" s="59"/>
    </row>
    <row r="30" spans="1:77" ht="99.75" customHeight="1" x14ac:dyDescent="0.2">
      <c r="A30" s="104"/>
      <c r="B30" s="327"/>
      <c r="C30" s="105"/>
      <c r="D30" s="105"/>
      <c r="E30" s="105"/>
      <c r="F30" s="106"/>
      <c r="G30" s="106"/>
      <c r="H30" s="107"/>
      <c r="I30" s="108"/>
      <c r="J30" s="109"/>
      <c r="K30" s="110"/>
      <c r="L30" s="110"/>
      <c r="M30" s="110"/>
      <c r="N30" s="110"/>
      <c r="O30" s="110"/>
      <c r="P30" s="110"/>
      <c r="Q30" s="110"/>
      <c r="R30" s="110"/>
      <c r="S30" s="110"/>
      <c r="T30" s="111"/>
      <c r="U30" s="112"/>
      <c r="V30" s="110"/>
      <c r="W30" s="112"/>
      <c r="X30" s="112"/>
      <c r="Y30" s="113"/>
      <c r="Z30" s="107"/>
      <c r="AA30" s="105"/>
      <c r="AB30" s="105"/>
      <c r="AC30" s="38"/>
      <c r="AD30" s="107"/>
      <c r="AE30" s="38"/>
      <c r="AF30" s="38"/>
      <c r="AG30" s="38"/>
      <c r="AH30" s="107"/>
      <c r="AI30" s="38"/>
      <c r="AJ30" s="38"/>
      <c r="AK30" s="38"/>
      <c r="AL30" s="107"/>
      <c r="AM30" s="38"/>
      <c r="AN30" s="38"/>
      <c r="AO30" s="38"/>
      <c r="AP30" s="107"/>
      <c r="AQ30" s="38"/>
      <c r="AR30" s="38"/>
      <c r="AS30" s="38"/>
      <c r="AT30" s="107"/>
      <c r="AU30" s="38"/>
      <c r="AV30" s="38"/>
      <c r="AW30" s="38"/>
      <c r="AX30" s="107"/>
      <c r="AY30" s="114"/>
      <c r="AZ30" s="114"/>
      <c r="BA30" s="114"/>
      <c r="BB30" s="115"/>
      <c r="BC30" s="114"/>
      <c r="BD30" s="114"/>
      <c r="BE30" s="114"/>
      <c r="BF30" s="115"/>
      <c r="BG30" s="114"/>
      <c r="BH30" s="114"/>
      <c r="BI30" s="114"/>
      <c r="BJ30" s="115"/>
      <c r="BK30" s="114"/>
      <c r="BL30" s="114"/>
      <c r="BM30" s="114"/>
      <c r="BN30" s="115"/>
      <c r="BO30" s="114"/>
      <c r="BP30" s="114"/>
      <c r="BQ30" s="114"/>
      <c r="BR30" s="115"/>
      <c r="BS30" s="38"/>
      <c r="BT30" s="38"/>
      <c r="BU30" s="38"/>
      <c r="BV30" s="116" t="str">
        <f t="shared" si="17"/>
        <v xml:space="preserve"> </v>
      </c>
      <c r="BW30" s="116" t="str">
        <f t="shared" si="18"/>
        <v xml:space="preserve"> </v>
      </c>
      <c r="BX30" s="116"/>
    </row>
    <row r="31" spans="1:77" ht="99.75" customHeight="1" x14ac:dyDescent="0.2">
      <c r="A31" s="117" t="s">
        <v>197</v>
      </c>
      <c r="B31" s="328"/>
      <c r="C31" s="117"/>
      <c r="D31" s="117"/>
      <c r="E31" s="118"/>
      <c r="F31" s="119"/>
      <c r="G31" s="120"/>
      <c r="H31" s="120"/>
      <c r="I31" s="121"/>
      <c r="J31" s="37"/>
      <c r="K31" s="122"/>
      <c r="L31" s="122"/>
      <c r="M31" s="122"/>
      <c r="N31" s="122"/>
      <c r="O31" s="122"/>
      <c r="P31" s="122"/>
      <c r="Q31" s="122"/>
      <c r="R31" s="122"/>
      <c r="S31" s="122"/>
      <c r="T31" s="122"/>
      <c r="U31" s="122"/>
      <c r="V31" s="122"/>
      <c r="W31" s="122"/>
      <c r="X31" s="122"/>
      <c r="Y31" s="123"/>
      <c r="Z31" s="124"/>
      <c r="AA31" s="1"/>
      <c r="AB31" s="1"/>
      <c r="AC31" s="38"/>
      <c r="AD31" s="124"/>
      <c r="AE31" s="38"/>
      <c r="AF31" s="38"/>
      <c r="AG31" s="38"/>
      <c r="AH31" s="124"/>
      <c r="AI31" s="38"/>
      <c r="AJ31" s="38"/>
      <c r="AK31" s="38"/>
      <c r="AL31" s="124"/>
      <c r="AM31" s="38"/>
      <c r="AN31" s="38"/>
      <c r="AO31" s="38"/>
      <c r="AP31" s="124"/>
      <c r="AQ31" s="38"/>
      <c r="AR31" s="38"/>
      <c r="AS31" s="38"/>
      <c r="AT31" s="124"/>
      <c r="AU31" s="38"/>
      <c r="AV31" s="38"/>
      <c r="AW31" s="38"/>
      <c r="AX31" s="124"/>
      <c r="AY31" s="114"/>
      <c r="AZ31" s="114"/>
      <c r="BA31" s="114"/>
      <c r="BB31" s="125"/>
      <c r="BC31" s="114"/>
      <c r="BD31" s="114"/>
      <c r="BE31" s="114"/>
      <c r="BF31" s="125"/>
      <c r="BG31" s="114"/>
      <c r="BH31" s="114"/>
      <c r="BI31" s="114"/>
      <c r="BJ31" s="125"/>
      <c r="BK31" s="114"/>
      <c r="BL31" s="114"/>
      <c r="BM31" s="114"/>
      <c r="BN31" s="125"/>
      <c r="BO31" s="114"/>
      <c r="BP31" s="114"/>
      <c r="BQ31" s="114"/>
      <c r="BR31" s="125"/>
      <c r="BS31" s="38"/>
      <c r="BT31" s="38"/>
      <c r="BU31" s="38"/>
      <c r="BV31" s="116" t="str">
        <f t="shared" si="17"/>
        <v xml:space="preserve"> </v>
      </c>
      <c r="BW31" s="116" t="str">
        <f t="shared" si="18"/>
        <v xml:space="preserve"> </v>
      </c>
      <c r="BX31" s="116"/>
    </row>
    <row r="32" spans="1:77" ht="99.75" customHeight="1" outlineLevel="1" x14ac:dyDescent="0.2">
      <c r="A32" s="126">
        <v>1</v>
      </c>
      <c r="B32" s="329" t="s">
        <v>198</v>
      </c>
      <c r="C32" s="127">
        <v>5</v>
      </c>
      <c r="D32" s="127" t="s">
        <v>199</v>
      </c>
      <c r="E32" s="126" t="s">
        <v>200</v>
      </c>
      <c r="F32" s="128" t="s">
        <v>201</v>
      </c>
      <c r="G32" s="128" t="s">
        <v>202</v>
      </c>
      <c r="H32" s="129" t="s">
        <v>203</v>
      </c>
      <c r="I32" s="130" t="s">
        <v>204</v>
      </c>
      <c r="J32" s="131" t="s">
        <v>60</v>
      </c>
      <c r="K32" s="132" t="s">
        <v>136</v>
      </c>
      <c r="L32" s="132" t="s">
        <v>205</v>
      </c>
      <c r="M32" s="132" t="s">
        <v>206</v>
      </c>
      <c r="N32" s="132" t="s">
        <v>207</v>
      </c>
      <c r="O32" s="132" t="s">
        <v>208</v>
      </c>
      <c r="P32" s="132" t="s">
        <v>209</v>
      </c>
      <c r="Q32" s="132" t="s">
        <v>67</v>
      </c>
      <c r="R32" s="132" t="s">
        <v>210</v>
      </c>
      <c r="S32" s="132" t="s">
        <v>91</v>
      </c>
      <c r="T32" s="133">
        <v>1</v>
      </c>
      <c r="U32" s="134">
        <v>0.8</v>
      </c>
      <c r="V32" s="132" t="s">
        <v>71</v>
      </c>
      <c r="W32" s="134">
        <v>0.8</v>
      </c>
      <c r="X32" s="134">
        <v>1</v>
      </c>
      <c r="Y32" s="135" t="s">
        <v>211</v>
      </c>
      <c r="Z32" s="136"/>
      <c r="AA32" s="137"/>
      <c r="AB32" s="137"/>
      <c r="AC32" s="138" t="str">
        <f t="shared" ref="AC32:AC47" si="20">IFERROR(AA32/AB32," ")</f>
        <v xml:space="preserve"> </v>
      </c>
      <c r="AD32" s="136"/>
      <c r="AE32" s="138"/>
      <c r="AF32" s="138"/>
      <c r="AG32" s="138" t="str">
        <f t="shared" ref="AG32:AG47" si="21">IFERROR(AE32/AF32," ")</f>
        <v xml:space="preserve"> </v>
      </c>
      <c r="AH32" s="129">
        <v>1</v>
      </c>
      <c r="AI32" s="139">
        <v>1</v>
      </c>
      <c r="AJ32" s="139">
        <v>1</v>
      </c>
      <c r="AK32" s="140">
        <f t="shared" ref="AK32:AK47" si="22">IFERROR(AI32/AJ32," ")</f>
        <v>1</v>
      </c>
      <c r="AL32" s="136"/>
      <c r="AM32" s="138"/>
      <c r="AN32" s="138"/>
      <c r="AO32" s="138" t="str">
        <f t="shared" ref="AO32:AO47" si="23">IFERROR(AM32/AN32," ")</f>
        <v xml:space="preserve"> </v>
      </c>
      <c r="AP32" s="136"/>
      <c r="AQ32" s="138"/>
      <c r="AR32" s="138"/>
      <c r="AS32" s="138" t="str">
        <f t="shared" ref="AS32:AS47" si="24">IFERROR(AQ32/AR32," ")</f>
        <v xml:space="preserve"> </v>
      </c>
      <c r="AT32" s="129">
        <v>1</v>
      </c>
      <c r="AU32" s="139">
        <v>1</v>
      </c>
      <c r="AV32" s="139">
        <v>1</v>
      </c>
      <c r="AW32" s="140">
        <f t="shared" ref="AW32:AW40" si="25">IFERROR(AU32/AV32," ")</f>
        <v>1</v>
      </c>
      <c r="AX32" s="136"/>
      <c r="AY32" s="141"/>
      <c r="AZ32" s="141"/>
      <c r="BA32" s="141"/>
      <c r="BB32" s="142"/>
      <c r="BC32" s="141"/>
      <c r="BD32" s="141"/>
      <c r="BE32" s="141"/>
      <c r="BF32" s="142"/>
      <c r="BG32" s="143"/>
      <c r="BH32" s="143"/>
      <c r="BI32" s="144"/>
      <c r="BJ32" s="145"/>
      <c r="BK32" s="141"/>
      <c r="BL32" s="141"/>
      <c r="BM32" s="141"/>
      <c r="BN32" s="142"/>
      <c r="BO32" s="141"/>
      <c r="BP32" s="141"/>
      <c r="BQ32" s="141"/>
      <c r="BR32" s="142"/>
      <c r="BS32" s="139"/>
      <c r="BT32" s="139"/>
      <c r="BU32" s="140" t="str">
        <f t="shared" ref="BU32:BU47" si="26">IFERROR(BS32/BT32," ")</f>
        <v xml:space="preserve"> </v>
      </c>
      <c r="BV32" s="146">
        <f t="shared" si="17"/>
        <v>1</v>
      </c>
      <c r="BW32" s="146">
        <f t="shared" si="18"/>
        <v>1</v>
      </c>
      <c r="BX32" s="146" t="str">
        <f t="shared" ref="BX32:BX47" si="27">IF(AND(BV32&gt;=W32,BV32&lt;=X32),"CUMPLE",IF(BV32=" ","NO APLICA","NO CUMPLE"))</f>
        <v>CUMPLE</v>
      </c>
      <c r="BY32" s="59"/>
    </row>
    <row r="33" spans="1:77" ht="99.75" customHeight="1" outlineLevel="1" x14ac:dyDescent="0.2">
      <c r="A33" s="126">
        <v>2</v>
      </c>
      <c r="B33" s="330" t="s">
        <v>198</v>
      </c>
      <c r="C33" s="148">
        <v>5</v>
      </c>
      <c r="D33" s="148" t="s">
        <v>199</v>
      </c>
      <c r="E33" s="147" t="s">
        <v>200</v>
      </c>
      <c r="F33" s="149" t="s">
        <v>201</v>
      </c>
      <c r="G33" s="149" t="s">
        <v>212</v>
      </c>
      <c r="H33" s="150" t="s">
        <v>203</v>
      </c>
      <c r="I33" s="151" t="s">
        <v>213</v>
      </c>
      <c r="J33" s="152" t="s">
        <v>60</v>
      </c>
      <c r="K33" s="153" t="s">
        <v>61</v>
      </c>
      <c r="L33" s="153" t="s">
        <v>214</v>
      </c>
      <c r="M33" s="153" t="s">
        <v>206</v>
      </c>
      <c r="N33" s="153" t="s">
        <v>215</v>
      </c>
      <c r="O33" s="153" t="s">
        <v>208</v>
      </c>
      <c r="P33" s="153" t="s">
        <v>216</v>
      </c>
      <c r="Q33" s="153" t="s">
        <v>67</v>
      </c>
      <c r="R33" s="153" t="s">
        <v>217</v>
      </c>
      <c r="S33" s="153" t="s">
        <v>91</v>
      </c>
      <c r="T33" s="154">
        <v>1</v>
      </c>
      <c r="U33" s="155">
        <v>0.8</v>
      </c>
      <c r="V33" s="153" t="s">
        <v>71</v>
      </c>
      <c r="W33" s="155">
        <v>0.8</v>
      </c>
      <c r="X33" s="155">
        <v>1</v>
      </c>
      <c r="Y33" s="156" t="s">
        <v>218</v>
      </c>
      <c r="Z33" s="157"/>
      <c r="AA33" s="158"/>
      <c r="AB33" s="158"/>
      <c r="AC33" s="159" t="str">
        <f t="shared" si="20"/>
        <v xml:space="preserve"> </v>
      </c>
      <c r="AD33" s="157"/>
      <c r="AE33" s="159"/>
      <c r="AF33" s="159"/>
      <c r="AG33" s="159" t="str">
        <f t="shared" si="21"/>
        <v xml:space="preserve"> </v>
      </c>
      <c r="AH33" s="150">
        <v>1</v>
      </c>
      <c r="AI33" s="160">
        <v>1</v>
      </c>
      <c r="AJ33" s="160">
        <v>1</v>
      </c>
      <c r="AK33" s="161">
        <f t="shared" si="22"/>
        <v>1</v>
      </c>
      <c r="AL33" s="157"/>
      <c r="AM33" s="159"/>
      <c r="AN33" s="159"/>
      <c r="AO33" s="159" t="str">
        <f t="shared" si="23"/>
        <v xml:space="preserve"> </v>
      </c>
      <c r="AP33" s="157"/>
      <c r="AQ33" s="159"/>
      <c r="AR33" s="159"/>
      <c r="AS33" s="159" t="str">
        <f t="shared" si="24"/>
        <v xml:space="preserve"> </v>
      </c>
      <c r="AT33" s="150">
        <v>1</v>
      </c>
      <c r="AU33" s="160">
        <v>1</v>
      </c>
      <c r="AV33" s="160">
        <v>1</v>
      </c>
      <c r="AW33" s="161">
        <f t="shared" si="25"/>
        <v>1</v>
      </c>
      <c r="AX33" s="157"/>
      <c r="AY33" s="162"/>
      <c r="AZ33" s="162"/>
      <c r="BA33" s="162"/>
      <c r="BB33" s="163"/>
      <c r="BC33" s="162"/>
      <c r="BD33" s="162"/>
      <c r="BE33" s="162"/>
      <c r="BF33" s="164"/>
      <c r="BG33" s="165"/>
      <c r="BH33" s="165"/>
      <c r="BI33" s="166"/>
      <c r="BJ33" s="163"/>
      <c r="BK33" s="162"/>
      <c r="BL33" s="162"/>
      <c r="BM33" s="162"/>
      <c r="BN33" s="163"/>
      <c r="BO33" s="162"/>
      <c r="BP33" s="162"/>
      <c r="BQ33" s="162"/>
      <c r="BR33" s="163"/>
      <c r="BS33" s="160"/>
      <c r="BT33" s="160"/>
      <c r="BU33" s="161" t="str">
        <f t="shared" si="26"/>
        <v xml:space="preserve"> </v>
      </c>
      <c r="BV33" s="167">
        <f t="shared" si="17"/>
        <v>1</v>
      </c>
      <c r="BW33" s="168">
        <f t="shared" si="18"/>
        <v>1</v>
      </c>
      <c r="BX33" s="169" t="str">
        <f t="shared" si="27"/>
        <v>CUMPLE</v>
      </c>
      <c r="BY33" s="59"/>
    </row>
    <row r="34" spans="1:77" ht="99.75" customHeight="1" outlineLevel="1" x14ac:dyDescent="0.2">
      <c r="A34" s="126">
        <v>3</v>
      </c>
      <c r="B34" s="290" t="s">
        <v>198</v>
      </c>
      <c r="C34" s="148">
        <v>5</v>
      </c>
      <c r="D34" s="148" t="s">
        <v>199</v>
      </c>
      <c r="E34" s="170" t="s">
        <v>200</v>
      </c>
      <c r="F34" s="149" t="s">
        <v>201</v>
      </c>
      <c r="G34" s="171" t="s">
        <v>219</v>
      </c>
      <c r="H34" s="172" t="s">
        <v>203</v>
      </c>
      <c r="I34" s="173" t="s">
        <v>220</v>
      </c>
      <c r="J34" s="174" t="s">
        <v>60</v>
      </c>
      <c r="K34" s="175" t="s">
        <v>61</v>
      </c>
      <c r="L34" s="175" t="s">
        <v>221</v>
      </c>
      <c r="M34" s="175" t="s">
        <v>206</v>
      </c>
      <c r="N34" s="175" t="s">
        <v>222</v>
      </c>
      <c r="O34" s="175" t="s">
        <v>208</v>
      </c>
      <c r="P34" s="175" t="s">
        <v>223</v>
      </c>
      <c r="Q34" s="175" t="s">
        <v>67</v>
      </c>
      <c r="R34" s="175" t="s">
        <v>210</v>
      </c>
      <c r="S34" s="175" t="s">
        <v>91</v>
      </c>
      <c r="T34" s="176">
        <v>1</v>
      </c>
      <c r="U34" s="177">
        <v>0.8</v>
      </c>
      <c r="V34" s="175" t="s">
        <v>71</v>
      </c>
      <c r="W34" s="177">
        <v>0.8</v>
      </c>
      <c r="X34" s="177">
        <v>1</v>
      </c>
      <c r="Y34" s="178" t="s">
        <v>224</v>
      </c>
      <c r="Z34" s="179"/>
      <c r="AA34" s="180"/>
      <c r="AB34" s="180"/>
      <c r="AC34" s="181" t="str">
        <f t="shared" si="20"/>
        <v xml:space="preserve"> </v>
      </c>
      <c r="AD34" s="179"/>
      <c r="AE34" s="181"/>
      <c r="AF34" s="181"/>
      <c r="AG34" s="181" t="str">
        <f t="shared" si="21"/>
        <v xml:space="preserve"> </v>
      </c>
      <c r="AH34" s="172">
        <v>1</v>
      </c>
      <c r="AI34" s="182">
        <v>41</v>
      </c>
      <c r="AJ34" s="182">
        <v>41</v>
      </c>
      <c r="AK34" s="183">
        <f t="shared" si="22"/>
        <v>1</v>
      </c>
      <c r="AL34" s="179"/>
      <c r="AM34" s="181"/>
      <c r="AN34" s="181"/>
      <c r="AO34" s="181" t="str">
        <f t="shared" si="23"/>
        <v xml:space="preserve"> </v>
      </c>
      <c r="AP34" s="179"/>
      <c r="AQ34" s="181"/>
      <c r="AR34" s="181"/>
      <c r="AS34" s="181" t="str">
        <f t="shared" si="24"/>
        <v xml:space="preserve"> </v>
      </c>
      <c r="AT34" s="172">
        <v>1</v>
      </c>
      <c r="AU34" s="182">
        <v>30</v>
      </c>
      <c r="AV34" s="182">
        <v>30</v>
      </c>
      <c r="AW34" s="183">
        <f t="shared" si="25"/>
        <v>1</v>
      </c>
      <c r="AX34" s="179"/>
      <c r="AY34" s="184"/>
      <c r="AZ34" s="184"/>
      <c r="BA34" s="184"/>
      <c r="BB34" s="185"/>
      <c r="BC34" s="184"/>
      <c r="BD34" s="184"/>
      <c r="BE34" s="184"/>
      <c r="BF34" s="186"/>
      <c r="BG34" s="187"/>
      <c r="BH34" s="187"/>
      <c r="BI34" s="188"/>
      <c r="BJ34" s="185"/>
      <c r="BK34" s="184"/>
      <c r="BL34" s="184"/>
      <c r="BM34" s="184"/>
      <c r="BN34" s="185"/>
      <c r="BO34" s="184"/>
      <c r="BP34" s="184"/>
      <c r="BQ34" s="184"/>
      <c r="BR34" s="185"/>
      <c r="BS34" s="182"/>
      <c r="BT34" s="182"/>
      <c r="BU34" s="183" t="str">
        <f t="shared" si="26"/>
        <v xml:space="preserve"> </v>
      </c>
      <c r="BV34" s="189">
        <f t="shared" si="17"/>
        <v>1</v>
      </c>
      <c r="BW34" s="190">
        <f t="shared" si="18"/>
        <v>1</v>
      </c>
      <c r="BX34" s="146" t="str">
        <f t="shared" si="27"/>
        <v>CUMPLE</v>
      </c>
      <c r="BY34" s="59"/>
    </row>
    <row r="35" spans="1:77" ht="99.75" customHeight="1" outlineLevel="1" x14ac:dyDescent="0.2">
      <c r="A35" s="126">
        <v>4</v>
      </c>
      <c r="B35" s="290" t="s">
        <v>198</v>
      </c>
      <c r="C35" s="148">
        <v>5</v>
      </c>
      <c r="D35" s="148" t="s">
        <v>199</v>
      </c>
      <c r="E35" s="170" t="s">
        <v>200</v>
      </c>
      <c r="F35" s="149" t="s">
        <v>201</v>
      </c>
      <c r="G35" s="171" t="s">
        <v>212</v>
      </c>
      <c r="H35" s="172" t="s">
        <v>203</v>
      </c>
      <c r="I35" s="173" t="s">
        <v>225</v>
      </c>
      <c r="J35" s="174" t="s">
        <v>60</v>
      </c>
      <c r="K35" s="175" t="s">
        <v>136</v>
      </c>
      <c r="L35" s="175" t="s">
        <v>226</v>
      </c>
      <c r="M35" s="175" t="s">
        <v>206</v>
      </c>
      <c r="N35" s="175" t="s">
        <v>207</v>
      </c>
      <c r="O35" s="175" t="s">
        <v>208</v>
      </c>
      <c r="P35" s="175" t="s">
        <v>227</v>
      </c>
      <c r="Q35" s="175" t="s">
        <v>67</v>
      </c>
      <c r="R35" s="175" t="s">
        <v>210</v>
      </c>
      <c r="S35" s="175" t="s">
        <v>91</v>
      </c>
      <c r="T35" s="176">
        <v>1</v>
      </c>
      <c r="U35" s="177">
        <v>0.8</v>
      </c>
      <c r="V35" s="175" t="s">
        <v>71</v>
      </c>
      <c r="W35" s="177">
        <v>0.8</v>
      </c>
      <c r="X35" s="177">
        <v>1</v>
      </c>
      <c r="Y35" s="178" t="s">
        <v>224</v>
      </c>
      <c r="Z35" s="179"/>
      <c r="AA35" s="180"/>
      <c r="AB35" s="180"/>
      <c r="AC35" s="181" t="str">
        <f t="shared" si="20"/>
        <v xml:space="preserve"> </v>
      </c>
      <c r="AD35" s="179"/>
      <c r="AE35" s="181"/>
      <c r="AF35" s="181"/>
      <c r="AG35" s="181" t="str">
        <f t="shared" si="21"/>
        <v xml:space="preserve"> </v>
      </c>
      <c r="AH35" s="172">
        <v>1</v>
      </c>
      <c r="AI35" s="182">
        <v>41</v>
      </c>
      <c r="AJ35" s="182">
        <v>41</v>
      </c>
      <c r="AK35" s="183">
        <f t="shared" si="22"/>
        <v>1</v>
      </c>
      <c r="AL35" s="179"/>
      <c r="AM35" s="181"/>
      <c r="AN35" s="181"/>
      <c r="AO35" s="181" t="str">
        <f t="shared" si="23"/>
        <v xml:space="preserve"> </v>
      </c>
      <c r="AP35" s="179"/>
      <c r="AQ35" s="181"/>
      <c r="AR35" s="181"/>
      <c r="AS35" s="181" t="str">
        <f t="shared" si="24"/>
        <v xml:space="preserve"> </v>
      </c>
      <c r="AT35" s="172">
        <v>1</v>
      </c>
      <c r="AU35" s="182">
        <v>25</v>
      </c>
      <c r="AV35" s="182">
        <v>25</v>
      </c>
      <c r="AW35" s="183">
        <f t="shared" si="25"/>
        <v>1</v>
      </c>
      <c r="AX35" s="179"/>
      <c r="AY35" s="184"/>
      <c r="AZ35" s="184"/>
      <c r="BA35" s="184"/>
      <c r="BB35" s="185"/>
      <c r="BC35" s="184"/>
      <c r="BD35" s="184"/>
      <c r="BE35" s="184"/>
      <c r="BF35" s="186"/>
      <c r="BG35" s="187"/>
      <c r="BH35" s="187"/>
      <c r="BI35" s="188"/>
      <c r="BJ35" s="185"/>
      <c r="BK35" s="184"/>
      <c r="BL35" s="184"/>
      <c r="BM35" s="184"/>
      <c r="BN35" s="185"/>
      <c r="BO35" s="184"/>
      <c r="BP35" s="184"/>
      <c r="BQ35" s="184"/>
      <c r="BR35" s="185"/>
      <c r="BS35" s="182"/>
      <c r="BT35" s="182"/>
      <c r="BU35" s="183" t="str">
        <f t="shared" si="26"/>
        <v xml:space="preserve"> </v>
      </c>
      <c r="BV35" s="189">
        <f t="shared" si="17"/>
        <v>1</v>
      </c>
      <c r="BW35" s="190">
        <f t="shared" si="18"/>
        <v>1</v>
      </c>
      <c r="BX35" s="146" t="str">
        <f t="shared" si="27"/>
        <v>CUMPLE</v>
      </c>
      <c r="BY35" s="59"/>
    </row>
    <row r="36" spans="1:77" ht="99.75" customHeight="1" outlineLevel="1" x14ac:dyDescent="0.2">
      <c r="A36" s="126">
        <v>5</v>
      </c>
      <c r="B36" s="290" t="s">
        <v>198</v>
      </c>
      <c r="C36" s="148">
        <v>5</v>
      </c>
      <c r="D36" s="148" t="s">
        <v>199</v>
      </c>
      <c r="E36" s="170" t="s">
        <v>200</v>
      </c>
      <c r="F36" s="149" t="s">
        <v>201</v>
      </c>
      <c r="G36" s="171" t="s">
        <v>212</v>
      </c>
      <c r="H36" s="172" t="s">
        <v>203</v>
      </c>
      <c r="I36" s="173" t="s">
        <v>228</v>
      </c>
      <c r="J36" s="191" t="s">
        <v>60</v>
      </c>
      <c r="K36" s="175" t="s">
        <v>61</v>
      </c>
      <c r="L36" s="175" t="s">
        <v>229</v>
      </c>
      <c r="M36" s="175" t="s">
        <v>206</v>
      </c>
      <c r="N36" s="175" t="s">
        <v>230</v>
      </c>
      <c r="O36" s="175" t="s">
        <v>208</v>
      </c>
      <c r="P36" s="175" t="s">
        <v>231</v>
      </c>
      <c r="Q36" s="175" t="s">
        <v>67</v>
      </c>
      <c r="R36" s="175" t="s">
        <v>232</v>
      </c>
      <c r="S36" s="175" t="s">
        <v>91</v>
      </c>
      <c r="T36" s="176">
        <v>1</v>
      </c>
      <c r="U36" s="177">
        <v>0.8</v>
      </c>
      <c r="V36" s="175" t="s">
        <v>71</v>
      </c>
      <c r="W36" s="177">
        <v>0.8</v>
      </c>
      <c r="X36" s="177">
        <v>1</v>
      </c>
      <c r="Y36" s="178" t="s">
        <v>233</v>
      </c>
      <c r="Z36" s="179"/>
      <c r="AA36" s="180"/>
      <c r="AB36" s="180"/>
      <c r="AC36" s="181" t="str">
        <f t="shared" si="20"/>
        <v xml:space="preserve"> </v>
      </c>
      <c r="AD36" s="179"/>
      <c r="AE36" s="181"/>
      <c r="AF36" s="181"/>
      <c r="AG36" s="181" t="str">
        <f t="shared" si="21"/>
        <v xml:space="preserve"> </v>
      </c>
      <c r="AH36" s="172">
        <v>1</v>
      </c>
      <c r="AI36" s="182">
        <v>212</v>
      </c>
      <c r="AJ36" s="182">
        <v>212</v>
      </c>
      <c r="AK36" s="183">
        <f t="shared" si="22"/>
        <v>1</v>
      </c>
      <c r="AL36" s="179"/>
      <c r="AM36" s="181"/>
      <c r="AN36" s="181"/>
      <c r="AO36" s="181" t="str">
        <f t="shared" si="23"/>
        <v xml:space="preserve"> </v>
      </c>
      <c r="AP36" s="179"/>
      <c r="AQ36" s="181"/>
      <c r="AR36" s="181"/>
      <c r="AS36" s="181" t="str">
        <f t="shared" si="24"/>
        <v xml:space="preserve"> </v>
      </c>
      <c r="AT36" s="172">
        <v>1</v>
      </c>
      <c r="AU36" s="182">
        <v>175</v>
      </c>
      <c r="AV36" s="182">
        <v>175</v>
      </c>
      <c r="AW36" s="183">
        <f t="shared" si="25"/>
        <v>1</v>
      </c>
      <c r="AX36" s="179"/>
      <c r="AY36" s="184"/>
      <c r="AZ36" s="184"/>
      <c r="BA36" s="184"/>
      <c r="BB36" s="185"/>
      <c r="BC36" s="184"/>
      <c r="BD36" s="184"/>
      <c r="BE36" s="184"/>
      <c r="BF36" s="186"/>
      <c r="BG36" s="187"/>
      <c r="BH36" s="187"/>
      <c r="BI36" s="188"/>
      <c r="BJ36" s="185"/>
      <c r="BK36" s="184"/>
      <c r="BL36" s="184"/>
      <c r="BM36" s="184"/>
      <c r="BN36" s="185"/>
      <c r="BO36" s="184"/>
      <c r="BP36" s="184"/>
      <c r="BQ36" s="184"/>
      <c r="BR36" s="185"/>
      <c r="BS36" s="182"/>
      <c r="BT36" s="182"/>
      <c r="BU36" s="183" t="str">
        <f t="shared" si="26"/>
        <v xml:space="preserve"> </v>
      </c>
      <c r="BV36" s="189">
        <f t="shared" si="17"/>
        <v>1</v>
      </c>
      <c r="BW36" s="190">
        <f t="shared" si="18"/>
        <v>1</v>
      </c>
      <c r="BX36" s="146" t="str">
        <f t="shared" si="27"/>
        <v>CUMPLE</v>
      </c>
      <c r="BY36" s="59"/>
    </row>
    <row r="37" spans="1:77" ht="99.75" customHeight="1" outlineLevel="1" x14ac:dyDescent="0.2">
      <c r="A37" s="126">
        <v>6</v>
      </c>
      <c r="B37" s="290" t="s">
        <v>198</v>
      </c>
      <c r="C37" s="148">
        <v>5</v>
      </c>
      <c r="D37" s="148" t="s">
        <v>199</v>
      </c>
      <c r="E37" s="170" t="s">
        <v>200</v>
      </c>
      <c r="F37" s="149" t="s">
        <v>201</v>
      </c>
      <c r="G37" s="171" t="s">
        <v>212</v>
      </c>
      <c r="H37" s="172" t="s">
        <v>203</v>
      </c>
      <c r="I37" s="173" t="s">
        <v>234</v>
      </c>
      <c r="J37" s="191" t="s">
        <v>60</v>
      </c>
      <c r="K37" s="175" t="s">
        <v>61</v>
      </c>
      <c r="L37" s="175" t="s">
        <v>235</v>
      </c>
      <c r="M37" s="175" t="s">
        <v>206</v>
      </c>
      <c r="N37" s="175" t="s">
        <v>236</v>
      </c>
      <c r="O37" s="175" t="s">
        <v>208</v>
      </c>
      <c r="P37" s="178" t="s">
        <v>237</v>
      </c>
      <c r="Q37" s="175" t="s">
        <v>67</v>
      </c>
      <c r="R37" s="175" t="s">
        <v>238</v>
      </c>
      <c r="S37" s="175" t="s">
        <v>109</v>
      </c>
      <c r="T37" s="176">
        <v>0.9</v>
      </c>
      <c r="U37" s="177">
        <v>0.84899999999999998</v>
      </c>
      <c r="V37" s="175" t="s">
        <v>71</v>
      </c>
      <c r="W37" s="177">
        <v>0.85</v>
      </c>
      <c r="X37" s="177">
        <v>1</v>
      </c>
      <c r="Y37" s="178" t="s">
        <v>233</v>
      </c>
      <c r="Z37" s="179"/>
      <c r="AA37" s="180"/>
      <c r="AB37" s="180"/>
      <c r="AC37" s="181" t="str">
        <f t="shared" si="20"/>
        <v xml:space="preserve"> </v>
      </c>
      <c r="AD37" s="179"/>
      <c r="AE37" s="181"/>
      <c r="AF37" s="181"/>
      <c r="AG37" s="181" t="str">
        <f t="shared" si="21"/>
        <v xml:space="preserve"> </v>
      </c>
      <c r="AH37" s="179"/>
      <c r="AI37" s="192"/>
      <c r="AJ37" s="192"/>
      <c r="AK37" s="181" t="str">
        <f t="shared" si="22"/>
        <v xml:space="preserve"> </v>
      </c>
      <c r="AL37" s="179"/>
      <c r="AM37" s="181"/>
      <c r="AN37" s="181"/>
      <c r="AO37" s="181" t="str">
        <f t="shared" si="23"/>
        <v xml:space="preserve"> </v>
      </c>
      <c r="AP37" s="179"/>
      <c r="AQ37" s="181"/>
      <c r="AR37" s="181"/>
      <c r="AS37" s="181" t="str">
        <f t="shared" si="24"/>
        <v xml:space="preserve"> </v>
      </c>
      <c r="AT37" s="172">
        <v>1</v>
      </c>
      <c r="AU37" s="182">
        <v>7</v>
      </c>
      <c r="AV37" s="182">
        <v>14</v>
      </c>
      <c r="AW37" s="183">
        <f t="shared" si="25"/>
        <v>0.5</v>
      </c>
      <c r="AX37" s="179"/>
      <c r="AY37" s="187"/>
      <c r="AZ37" s="187"/>
      <c r="BA37" s="188"/>
      <c r="BB37" s="185"/>
      <c r="BC37" s="184"/>
      <c r="BD37" s="184"/>
      <c r="BE37" s="184"/>
      <c r="BF37" s="185"/>
      <c r="BG37" s="193"/>
      <c r="BH37" s="193"/>
      <c r="BI37" s="184"/>
      <c r="BJ37" s="185"/>
      <c r="BK37" s="184"/>
      <c r="BL37" s="184"/>
      <c r="BM37" s="184"/>
      <c r="BN37" s="185"/>
      <c r="BO37" s="184"/>
      <c r="BP37" s="184"/>
      <c r="BQ37" s="184"/>
      <c r="BR37" s="185"/>
      <c r="BS37" s="182"/>
      <c r="BT37" s="182"/>
      <c r="BU37" s="183" t="str">
        <f t="shared" si="26"/>
        <v xml:space="preserve"> </v>
      </c>
      <c r="BV37" s="189">
        <f t="shared" si="17"/>
        <v>0.5</v>
      </c>
      <c r="BW37" s="190">
        <f t="shared" si="18"/>
        <v>0.55555555555555558</v>
      </c>
      <c r="BX37" s="146" t="str">
        <f t="shared" si="27"/>
        <v>NO CUMPLE</v>
      </c>
      <c r="BY37" s="59"/>
    </row>
    <row r="38" spans="1:77" ht="99.75" customHeight="1" outlineLevel="1" x14ac:dyDescent="0.2">
      <c r="A38" s="126">
        <v>7</v>
      </c>
      <c r="B38" s="290" t="s">
        <v>198</v>
      </c>
      <c r="C38" s="148">
        <v>5</v>
      </c>
      <c r="D38" s="148" t="s">
        <v>199</v>
      </c>
      <c r="E38" s="170" t="s">
        <v>200</v>
      </c>
      <c r="F38" s="149" t="s">
        <v>201</v>
      </c>
      <c r="G38" s="171" t="s">
        <v>212</v>
      </c>
      <c r="H38" s="172" t="s">
        <v>203</v>
      </c>
      <c r="I38" s="173" t="s">
        <v>239</v>
      </c>
      <c r="J38" s="191" t="s">
        <v>60</v>
      </c>
      <c r="K38" s="175" t="s">
        <v>61</v>
      </c>
      <c r="L38" s="175" t="s">
        <v>240</v>
      </c>
      <c r="M38" s="175" t="s">
        <v>206</v>
      </c>
      <c r="N38" s="175" t="s">
        <v>236</v>
      </c>
      <c r="O38" s="175" t="s">
        <v>208</v>
      </c>
      <c r="P38" s="178" t="s">
        <v>241</v>
      </c>
      <c r="Q38" s="175" t="s">
        <v>67</v>
      </c>
      <c r="R38" s="175" t="s">
        <v>238</v>
      </c>
      <c r="S38" s="175" t="s">
        <v>109</v>
      </c>
      <c r="T38" s="176">
        <v>0.9</v>
      </c>
      <c r="U38" s="177">
        <v>0.84899999999999998</v>
      </c>
      <c r="V38" s="175" t="s">
        <v>71</v>
      </c>
      <c r="W38" s="177">
        <v>0.85</v>
      </c>
      <c r="X38" s="177">
        <v>1</v>
      </c>
      <c r="Y38" s="178" t="s">
        <v>233</v>
      </c>
      <c r="Z38" s="179"/>
      <c r="AA38" s="180"/>
      <c r="AB38" s="180"/>
      <c r="AC38" s="181" t="str">
        <f t="shared" si="20"/>
        <v xml:space="preserve"> </v>
      </c>
      <c r="AD38" s="179"/>
      <c r="AE38" s="181"/>
      <c r="AF38" s="181"/>
      <c r="AG38" s="181" t="str">
        <f t="shared" si="21"/>
        <v xml:space="preserve"> </v>
      </c>
      <c r="AH38" s="179"/>
      <c r="AI38" s="192"/>
      <c r="AJ38" s="192"/>
      <c r="AK38" s="181" t="str">
        <f t="shared" si="22"/>
        <v xml:space="preserve"> </v>
      </c>
      <c r="AL38" s="179"/>
      <c r="AM38" s="181"/>
      <c r="AN38" s="181"/>
      <c r="AO38" s="181" t="str">
        <f t="shared" si="23"/>
        <v xml:space="preserve"> </v>
      </c>
      <c r="AP38" s="179"/>
      <c r="AQ38" s="181"/>
      <c r="AR38" s="181"/>
      <c r="AS38" s="181" t="str">
        <f t="shared" si="24"/>
        <v xml:space="preserve"> </v>
      </c>
      <c r="AT38" s="172">
        <v>1</v>
      </c>
      <c r="AU38" s="182">
        <v>1</v>
      </c>
      <c r="AV38" s="194">
        <v>0.9</v>
      </c>
      <c r="AW38" s="183">
        <f t="shared" si="25"/>
        <v>1.1111111111111112</v>
      </c>
      <c r="AX38" s="172"/>
      <c r="AY38" s="187"/>
      <c r="AZ38" s="195"/>
      <c r="BA38" s="188"/>
      <c r="BB38" s="185"/>
      <c r="BC38" s="184"/>
      <c r="BD38" s="184"/>
      <c r="BE38" s="184"/>
      <c r="BF38" s="185"/>
      <c r="BG38" s="193"/>
      <c r="BH38" s="193"/>
      <c r="BI38" s="184"/>
      <c r="BJ38" s="185"/>
      <c r="BK38" s="184"/>
      <c r="BL38" s="184"/>
      <c r="BM38" s="184"/>
      <c r="BN38" s="185"/>
      <c r="BO38" s="184"/>
      <c r="BP38" s="184"/>
      <c r="BQ38" s="184"/>
      <c r="BR38" s="185"/>
      <c r="BS38" s="182"/>
      <c r="BT38" s="182"/>
      <c r="BU38" s="183" t="str">
        <f t="shared" si="26"/>
        <v xml:space="preserve"> </v>
      </c>
      <c r="BV38" s="189">
        <f t="shared" si="17"/>
        <v>1.1111111111111112</v>
      </c>
      <c r="BW38" s="190">
        <f t="shared" si="18"/>
        <v>1.2345679012345678</v>
      </c>
      <c r="BX38" s="146" t="str">
        <f t="shared" si="27"/>
        <v>NO CUMPLE</v>
      </c>
      <c r="BY38" s="59"/>
    </row>
    <row r="39" spans="1:77" ht="99.75" customHeight="1" outlineLevel="1" x14ac:dyDescent="0.2">
      <c r="A39" s="126">
        <v>8</v>
      </c>
      <c r="B39" s="290" t="s">
        <v>198</v>
      </c>
      <c r="C39" s="148">
        <v>5</v>
      </c>
      <c r="D39" s="148" t="s">
        <v>199</v>
      </c>
      <c r="E39" s="170" t="s">
        <v>200</v>
      </c>
      <c r="F39" s="149" t="s">
        <v>201</v>
      </c>
      <c r="G39" s="171" t="s">
        <v>212</v>
      </c>
      <c r="H39" s="172" t="s">
        <v>203</v>
      </c>
      <c r="I39" s="173" t="s">
        <v>242</v>
      </c>
      <c r="J39" s="191" t="s">
        <v>60</v>
      </c>
      <c r="K39" s="175" t="s">
        <v>136</v>
      </c>
      <c r="L39" s="175" t="s">
        <v>243</v>
      </c>
      <c r="M39" s="175" t="s">
        <v>206</v>
      </c>
      <c r="N39" s="175" t="s">
        <v>215</v>
      </c>
      <c r="O39" s="175" t="s">
        <v>208</v>
      </c>
      <c r="P39" s="175" t="s">
        <v>244</v>
      </c>
      <c r="Q39" s="175" t="s">
        <v>67</v>
      </c>
      <c r="R39" s="175" t="s">
        <v>245</v>
      </c>
      <c r="S39" s="175" t="s">
        <v>109</v>
      </c>
      <c r="T39" s="176">
        <v>1</v>
      </c>
      <c r="U39" s="177">
        <v>0.8</v>
      </c>
      <c r="V39" s="175" t="s">
        <v>71</v>
      </c>
      <c r="W39" s="177">
        <v>0.8</v>
      </c>
      <c r="X39" s="177">
        <v>1</v>
      </c>
      <c r="Y39" s="178" t="s">
        <v>218</v>
      </c>
      <c r="Z39" s="179"/>
      <c r="AA39" s="180"/>
      <c r="AB39" s="180"/>
      <c r="AC39" s="181" t="str">
        <f t="shared" si="20"/>
        <v xml:space="preserve"> </v>
      </c>
      <c r="AD39" s="179"/>
      <c r="AE39" s="181"/>
      <c r="AF39" s="181"/>
      <c r="AG39" s="181" t="str">
        <f t="shared" si="21"/>
        <v xml:space="preserve"> </v>
      </c>
      <c r="AH39" s="179"/>
      <c r="AI39" s="192"/>
      <c r="AJ39" s="192"/>
      <c r="AK39" s="181" t="str">
        <f t="shared" si="22"/>
        <v xml:space="preserve"> </v>
      </c>
      <c r="AL39" s="179"/>
      <c r="AM39" s="181"/>
      <c r="AN39" s="181"/>
      <c r="AO39" s="181" t="str">
        <f t="shared" si="23"/>
        <v xml:space="preserve"> </v>
      </c>
      <c r="AP39" s="179"/>
      <c r="AQ39" s="181"/>
      <c r="AR39" s="181"/>
      <c r="AS39" s="181" t="str">
        <f t="shared" si="24"/>
        <v xml:space="preserve"> </v>
      </c>
      <c r="AT39" s="172">
        <v>1</v>
      </c>
      <c r="AU39" s="182">
        <v>16</v>
      </c>
      <c r="AV39" s="182">
        <v>16</v>
      </c>
      <c r="AW39" s="183">
        <f t="shared" si="25"/>
        <v>1</v>
      </c>
      <c r="AX39" s="179"/>
      <c r="AY39" s="184"/>
      <c r="AZ39" s="184"/>
      <c r="BA39" s="184"/>
      <c r="BB39" s="185"/>
      <c r="BC39" s="184"/>
      <c r="BD39" s="184"/>
      <c r="BE39" s="184"/>
      <c r="BF39" s="185"/>
      <c r="BG39" s="184"/>
      <c r="BH39" s="184"/>
      <c r="BI39" s="184"/>
      <c r="BJ39" s="185"/>
      <c r="BK39" s="184"/>
      <c r="BL39" s="184"/>
      <c r="BM39" s="184"/>
      <c r="BN39" s="185"/>
      <c r="BO39" s="184"/>
      <c r="BP39" s="184"/>
      <c r="BQ39" s="184"/>
      <c r="BR39" s="185"/>
      <c r="BS39" s="182"/>
      <c r="BT39" s="182"/>
      <c r="BU39" s="183" t="str">
        <f t="shared" si="26"/>
        <v xml:space="preserve"> </v>
      </c>
      <c r="BV39" s="189">
        <f t="shared" si="17"/>
        <v>1</v>
      </c>
      <c r="BW39" s="190">
        <f t="shared" si="18"/>
        <v>1</v>
      </c>
      <c r="BX39" s="146" t="str">
        <f t="shared" si="27"/>
        <v>CUMPLE</v>
      </c>
      <c r="BY39" s="59"/>
    </row>
    <row r="40" spans="1:77" ht="99.75" customHeight="1" outlineLevel="1" x14ac:dyDescent="0.2">
      <c r="A40" s="126">
        <v>9</v>
      </c>
      <c r="B40" s="290" t="s">
        <v>198</v>
      </c>
      <c r="C40" s="148">
        <v>5</v>
      </c>
      <c r="D40" s="148" t="s">
        <v>199</v>
      </c>
      <c r="E40" s="170" t="s">
        <v>200</v>
      </c>
      <c r="F40" s="149" t="s">
        <v>201</v>
      </c>
      <c r="G40" s="171" t="s">
        <v>246</v>
      </c>
      <c r="H40" s="172" t="s">
        <v>203</v>
      </c>
      <c r="I40" s="173" t="s">
        <v>247</v>
      </c>
      <c r="J40" s="191" t="s">
        <v>60</v>
      </c>
      <c r="K40" s="175" t="s">
        <v>136</v>
      </c>
      <c r="L40" s="175" t="s">
        <v>248</v>
      </c>
      <c r="M40" s="175" t="s">
        <v>206</v>
      </c>
      <c r="N40" s="175" t="s">
        <v>215</v>
      </c>
      <c r="O40" s="175" t="s">
        <v>208</v>
      </c>
      <c r="P40" s="175" t="s">
        <v>249</v>
      </c>
      <c r="Q40" s="175" t="s">
        <v>67</v>
      </c>
      <c r="R40" s="175" t="s">
        <v>217</v>
      </c>
      <c r="S40" s="175" t="s">
        <v>109</v>
      </c>
      <c r="T40" s="176">
        <v>1</v>
      </c>
      <c r="U40" s="177">
        <v>0.8</v>
      </c>
      <c r="V40" s="175" t="s">
        <v>71</v>
      </c>
      <c r="W40" s="177">
        <v>0.8</v>
      </c>
      <c r="X40" s="177">
        <v>1</v>
      </c>
      <c r="Y40" s="178" t="s">
        <v>218</v>
      </c>
      <c r="Z40" s="179"/>
      <c r="AA40" s="180"/>
      <c r="AB40" s="180"/>
      <c r="AC40" s="181" t="str">
        <f t="shared" si="20"/>
        <v xml:space="preserve"> </v>
      </c>
      <c r="AD40" s="179"/>
      <c r="AE40" s="181"/>
      <c r="AF40" s="181"/>
      <c r="AG40" s="181" t="str">
        <f t="shared" si="21"/>
        <v xml:space="preserve"> </v>
      </c>
      <c r="AH40" s="179"/>
      <c r="AI40" s="192"/>
      <c r="AJ40" s="192"/>
      <c r="AK40" s="181" t="str">
        <f t="shared" si="22"/>
        <v xml:space="preserve"> </v>
      </c>
      <c r="AL40" s="179"/>
      <c r="AM40" s="181"/>
      <c r="AN40" s="181"/>
      <c r="AO40" s="181" t="str">
        <f t="shared" si="23"/>
        <v xml:space="preserve"> </v>
      </c>
      <c r="AP40" s="179"/>
      <c r="AQ40" s="181"/>
      <c r="AR40" s="181"/>
      <c r="AS40" s="181" t="str">
        <f t="shared" si="24"/>
        <v xml:space="preserve"> </v>
      </c>
      <c r="AT40" s="172">
        <v>1</v>
      </c>
      <c r="AU40" s="182">
        <v>3</v>
      </c>
      <c r="AV40" s="182">
        <v>3</v>
      </c>
      <c r="AW40" s="183">
        <f t="shared" si="25"/>
        <v>1</v>
      </c>
      <c r="AX40" s="179"/>
      <c r="AY40" s="184"/>
      <c r="AZ40" s="184"/>
      <c r="BA40" s="184"/>
      <c r="BB40" s="185"/>
      <c r="BC40" s="184"/>
      <c r="BD40" s="184"/>
      <c r="BE40" s="184"/>
      <c r="BF40" s="185"/>
      <c r="BG40" s="184"/>
      <c r="BH40" s="184"/>
      <c r="BI40" s="184"/>
      <c r="BJ40" s="185"/>
      <c r="BK40" s="184"/>
      <c r="BL40" s="184"/>
      <c r="BM40" s="184"/>
      <c r="BN40" s="185"/>
      <c r="BO40" s="184"/>
      <c r="BP40" s="184"/>
      <c r="BQ40" s="184"/>
      <c r="BR40" s="185"/>
      <c r="BS40" s="182"/>
      <c r="BT40" s="182"/>
      <c r="BU40" s="183" t="str">
        <f t="shared" si="26"/>
        <v xml:space="preserve"> </v>
      </c>
      <c r="BV40" s="189">
        <f t="shared" si="17"/>
        <v>1</v>
      </c>
      <c r="BW40" s="190">
        <f t="shared" si="18"/>
        <v>1</v>
      </c>
      <c r="BX40" s="146" t="str">
        <f t="shared" si="27"/>
        <v>CUMPLE</v>
      </c>
      <c r="BY40" s="59"/>
    </row>
    <row r="41" spans="1:77" ht="99.75" customHeight="1" outlineLevel="1" x14ac:dyDescent="0.2">
      <c r="A41" s="126">
        <v>10</v>
      </c>
      <c r="B41" s="290" t="s">
        <v>198</v>
      </c>
      <c r="C41" s="148">
        <v>5</v>
      </c>
      <c r="D41" s="148" t="s">
        <v>199</v>
      </c>
      <c r="E41" s="170" t="s">
        <v>200</v>
      </c>
      <c r="F41" s="149" t="s">
        <v>201</v>
      </c>
      <c r="G41" s="171" t="s">
        <v>250</v>
      </c>
      <c r="H41" s="172" t="s">
        <v>251</v>
      </c>
      <c r="I41" s="173" t="s">
        <v>252</v>
      </c>
      <c r="J41" s="191" t="s">
        <v>60</v>
      </c>
      <c r="K41" s="175" t="s">
        <v>61</v>
      </c>
      <c r="L41" s="175" t="s">
        <v>253</v>
      </c>
      <c r="M41" s="175" t="s">
        <v>254</v>
      </c>
      <c r="N41" s="196" t="s">
        <v>255</v>
      </c>
      <c r="O41" s="175" t="s">
        <v>256</v>
      </c>
      <c r="P41" s="175" t="s">
        <v>257</v>
      </c>
      <c r="Q41" s="175" t="s">
        <v>67</v>
      </c>
      <c r="R41" s="175" t="s">
        <v>258</v>
      </c>
      <c r="S41" s="175" t="s">
        <v>91</v>
      </c>
      <c r="T41" s="176">
        <v>1</v>
      </c>
      <c r="U41" s="177">
        <v>1</v>
      </c>
      <c r="V41" s="175" t="s">
        <v>71</v>
      </c>
      <c r="W41" s="177">
        <v>1</v>
      </c>
      <c r="X41" s="177">
        <v>1</v>
      </c>
      <c r="Y41" s="178" t="s">
        <v>218</v>
      </c>
      <c r="Z41" s="179"/>
      <c r="AA41" s="180"/>
      <c r="AB41" s="180"/>
      <c r="AC41" s="181" t="str">
        <f t="shared" si="20"/>
        <v xml:space="preserve"> </v>
      </c>
      <c r="AD41" s="179"/>
      <c r="AE41" s="181"/>
      <c r="AF41" s="181"/>
      <c r="AG41" s="181" t="str">
        <f t="shared" si="21"/>
        <v xml:space="preserve"> </v>
      </c>
      <c r="AH41" s="172">
        <v>1</v>
      </c>
      <c r="AI41" s="182">
        <v>1</v>
      </c>
      <c r="AJ41" s="182">
        <v>1</v>
      </c>
      <c r="AK41" s="183">
        <f t="shared" si="22"/>
        <v>1</v>
      </c>
      <c r="AL41" s="179"/>
      <c r="AM41" s="181"/>
      <c r="AN41" s="181"/>
      <c r="AO41" s="181" t="str">
        <f t="shared" si="23"/>
        <v xml:space="preserve"> </v>
      </c>
      <c r="AP41" s="179"/>
      <c r="AQ41" s="181"/>
      <c r="AR41" s="181"/>
      <c r="AS41" s="181" t="str">
        <f t="shared" si="24"/>
        <v xml:space="preserve"> </v>
      </c>
      <c r="AT41" s="172">
        <v>2</v>
      </c>
      <c r="AU41" s="182"/>
      <c r="AV41" s="182"/>
      <c r="AW41" s="183"/>
      <c r="AX41" s="179"/>
      <c r="AY41" s="184"/>
      <c r="AZ41" s="184"/>
      <c r="BA41" s="184"/>
      <c r="BB41" s="185"/>
      <c r="BC41" s="184"/>
      <c r="BD41" s="184"/>
      <c r="BE41" s="184"/>
      <c r="BF41" s="186"/>
      <c r="BG41" s="187"/>
      <c r="BH41" s="187"/>
      <c r="BI41" s="188"/>
      <c r="BJ41" s="185"/>
      <c r="BK41" s="184"/>
      <c r="BL41" s="184"/>
      <c r="BM41" s="184"/>
      <c r="BN41" s="185"/>
      <c r="BO41" s="184"/>
      <c r="BP41" s="184"/>
      <c r="BQ41" s="184"/>
      <c r="BR41" s="185"/>
      <c r="BS41" s="182"/>
      <c r="BT41" s="182"/>
      <c r="BU41" s="183" t="str">
        <f t="shared" si="26"/>
        <v xml:space="preserve"> </v>
      </c>
      <c r="BV41" s="189">
        <f t="shared" si="17"/>
        <v>1</v>
      </c>
      <c r="BW41" s="190">
        <f t="shared" si="18"/>
        <v>1</v>
      </c>
      <c r="BX41" s="146" t="str">
        <f t="shared" si="27"/>
        <v>CUMPLE</v>
      </c>
      <c r="BY41" s="59"/>
    </row>
    <row r="42" spans="1:77" ht="99.75" customHeight="1" outlineLevel="1" x14ac:dyDescent="0.2">
      <c r="A42" s="126">
        <v>11</v>
      </c>
      <c r="B42" s="290" t="s">
        <v>198</v>
      </c>
      <c r="C42" s="148">
        <v>5</v>
      </c>
      <c r="D42" s="148" t="s">
        <v>199</v>
      </c>
      <c r="E42" s="170" t="s">
        <v>200</v>
      </c>
      <c r="F42" s="149" t="s">
        <v>201</v>
      </c>
      <c r="G42" s="171" t="s">
        <v>250</v>
      </c>
      <c r="H42" s="172" t="s">
        <v>251</v>
      </c>
      <c r="I42" s="173" t="s">
        <v>259</v>
      </c>
      <c r="J42" s="191" t="s">
        <v>60</v>
      </c>
      <c r="K42" s="175" t="s">
        <v>136</v>
      </c>
      <c r="L42" s="175" t="s">
        <v>260</v>
      </c>
      <c r="M42" s="175" t="s">
        <v>254</v>
      </c>
      <c r="N42" s="196" t="s">
        <v>255</v>
      </c>
      <c r="O42" s="175" t="s">
        <v>261</v>
      </c>
      <c r="P42" s="175" t="s">
        <v>262</v>
      </c>
      <c r="Q42" s="175" t="s">
        <v>263</v>
      </c>
      <c r="R42" s="175" t="s">
        <v>264</v>
      </c>
      <c r="S42" s="175" t="s">
        <v>91</v>
      </c>
      <c r="T42" s="197">
        <v>45</v>
      </c>
      <c r="U42" s="177">
        <v>1.35</v>
      </c>
      <c r="V42" s="175" t="s">
        <v>71</v>
      </c>
      <c r="W42" s="175">
        <v>45</v>
      </c>
      <c r="X42" s="175">
        <v>60</v>
      </c>
      <c r="Y42" s="178" t="s">
        <v>218</v>
      </c>
      <c r="Z42" s="179"/>
      <c r="AA42" s="180"/>
      <c r="AB42" s="180"/>
      <c r="AC42" s="192" t="str">
        <f t="shared" si="20"/>
        <v xml:space="preserve"> </v>
      </c>
      <c r="AD42" s="179"/>
      <c r="AE42" s="181"/>
      <c r="AF42" s="181"/>
      <c r="AG42" s="192" t="str">
        <f t="shared" si="21"/>
        <v xml:space="preserve"> </v>
      </c>
      <c r="AH42" s="172">
        <v>2</v>
      </c>
      <c r="AI42" s="182">
        <v>0</v>
      </c>
      <c r="AJ42" s="182">
        <v>0.1</v>
      </c>
      <c r="AK42" s="182">
        <f t="shared" si="22"/>
        <v>0</v>
      </c>
      <c r="AL42" s="179"/>
      <c r="AM42" s="198"/>
      <c r="AN42" s="198"/>
      <c r="AO42" s="181" t="str">
        <f t="shared" si="23"/>
        <v xml:space="preserve"> </v>
      </c>
      <c r="AP42" s="179"/>
      <c r="AQ42" s="198"/>
      <c r="AR42" s="198"/>
      <c r="AS42" s="192" t="str">
        <f t="shared" si="24"/>
        <v xml:space="preserve"> </v>
      </c>
      <c r="AT42" s="172">
        <v>2</v>
      </c>
      <c r="AU42" s="182">
        <v>45</v>
      </c>
      <c r="AV42" s="182">
        <v>1</v>
      </c>
      <c r="AW42" s="182">
        <f t="shared" ref="AW42:AW46" si="28">IFERROR(AU42/AV42," ")</f>
        <v>45</v>
      </c>
      <c r="AX42" s="179"/>
      <c r="AY42" s="184"/>
      <c r="AZ42" s="184"/>
      <c r="BA42" s="193"/>
      <c r="BB42" s="185"/>
      <c r="BC42" s="184"/>
      <c r="BD42" s="184"/>
      <c r="BE42" s="193"/>
      <c r="BF42" s="186"/>
      <c r="BG42" s="187"/>
      <c r="BH42" s="187"/>
      <c r="BI42" s="187"/>
      <c r="BJ42" s="185"/>
      <c r="BK42" s="184"/>
      <c r="BL42" s="184"/>
      <c r="BM42" s="193"/>
      <c r="BN42" s="185"/>
      <c r="BO42" s="184"/>
      <c r="BP42" s="184"/>
      <c r="BQ42" s="193"/>
      <c r="BR42" s="185"/>
      <c r="BS42" s="182"/>
      <c r="BT42" s="182"/>
      <c r="BU42" s="182" t="str">
        <f t="shared" si="26"/>
        <v xml:space="preserve"> </v>
      </c>
      <c r="BV42" s="189">
        <f t="shared" si="17"/>
        <v>22.5</v>
      </c>
      <c r="BW42" s="190">
        <f t="shared" si="18"/>
        <v>0.5</v>
      </c>
      <c r="BX42" s="146" t="str">
        <f t="shared" si="27"/>
        <v>NO CUMPLE</v>
      </c>
      <c r="BY42" s="59"/>
    </row>
    <row r="43" spans="1:77" ht="99.75" customHeight="1" outlineLevel="1" x14ac:dyDescent="0.2">
      <c r="A43" s="126">
        <v>12</v>
      </c>
      <c r="B43" s="290" t="s">
        <v>198</v>
      </c>
      <c r="C43" s="148">
        <v>5</v>
      </c>
      <c r="D43" s="148" t="s">
        <v>199</v>
      </c>
      <c r="E43" s="170" t="s">
        <v>200</v>
      </c>
      <c r="F43" s="149" t="s">
        <v>201</v>
      </c>
      <c r="G43" s="199" t="s">
        <v>250</v>
      </c>
      <c r="H43" s="200" t="s">
        <v>251</v>
      </c>
      <c r="I43" s="173" t="s">
        <v>265</v>
      </c>
      <c r="J43" s="191" t="s">
        <v>60</v>
      </c>
      <c r="K43" s="175" t="s">
        <v>61</v>
      </c>
      <c r="L43" s="175" t="s">
        <v>266</v>
      </c>
      <c r="M43" s="175" t="s">
        <v>254</v>
      </c>
      <c r="N43" s="196" t="s">
        <v>255</v>
      </c>
      <c r="O43" s="175" t="s">
        <v>267</v>
      </c>
      <c r="P43" s="175" t="s">
        <v>268</v>
      </c>
      <c r="Q43" s="175" t="s">
        <v>67</v>
      </c>
      <c r="R43" s="175" t="s">
        <v>264</v>
      </c>
      <c r="S43" s="175" t="s">
        <v>118</v>
      </c>
      <c r="T43" s="197">
        <v>1</v>
      </c>
      <c r="U43" s="177">
        <v>0.61360000000000003</v>
      </c>
      <c r="V43" s="175" t="s">
        <v>71</v>
      </c>
      <c r="W43" s="175">
        <v>0.9</v>
      </c>
      <c r="X43" s="175">
        <v>1</v>
      </c>
      <c r="Y43" s="178" t="s">
        <v>269</v>
      </c>
      <c r="Z43" s="201"/>
      <c r="AA43" s="202"/>
      <c r="AB43" s="202"/>
      <c r="AC43" s="203" t="str">
        <f t="shared" si="20"/>
        <v xml:space="preserve"> </v>
      </c>
      <c r="AD43" s="201"/>
      <c r="AE43" s="203"/>
      <c r="AF43" s="203"/>
      <c r="AG43" s="203" t="str">
        <f t="shared" si="21"/>
        <v xml:space="preserve"> </v>
      </c>
      <c r="AH43" s="204"/>
      <c r="AI43" s="205"/>
      <c r="AJ43" s="205"/>
      <c r="AK43" s="206" t="str">
        <f t="shared" si="22"/>
        <v xml:space="preserve"> </v>
      </c>
      <c r="AL43" s="204"/>
      <c r="AM43" s="206"/>
      <c r="AN43" s="206"/>
      <c r="AO43" s="206" t="str">
        <f t="shared" si="23"/>
        <v xml:space="preserve"> </v>
      </c>
      <c r="AP43" s="204"/>
      <c r="AQ43" s="206"/>
      <c r="AR43" s="206"/>
      <c r="AS43" s="206" t="str">
        <f t="shared" si="24"/>
        <v xml:space="preserve"> </v>
      </c>
      <c r="AT43" s="172">
        <v>2</v>
      </c>
      <c r="AU43" s="182">
        <v>174</v>
      </c>
      <c r="AV43" s="182">
        <v>174</v>
      </c>
      <c r="AW43" s="183">
        <f t="shared" si="28"/>
        <v>1</v>
      </c>
      <c r="AX43" s="172"/>
      <c r="AY43" s="187"/>
      <c r="AZ43" s="187"/>
      <c r="BA43" s="188"/>
      <c r="BB43" s="207"/>
      <c r="BC43" s="208"/>
      <c r="BD43" s="208"/>
      <c r="BE43" s="209"/>
      <c r="BF43" s="207"/>
      <c r="BG43" s="209"/>
      <c r="BH43" s="209"/>
      <c r="BI43" s="209"/>
      <c r="BJ43" s="207"/>
      <c r="BK43" s="209"/>
      <c r="BL43" s="209"/>
      <c r="BM43" s="209"/>
      <c r="BN43" s="207"/>
      <c r="BO43" s="209"/>
      <c r="BP43" s="209"/>
      <c r="BQ43" s="209"/>
      <c r="BR43" s="210"/>
      <c r="BS43" s="211"/>
      <c r="BT43" s="211"/>
      <c r="BU43" s="212" t="str">
        <f t="shared" si="26"/>
        <v xml:space="preserve"> </v>
      </c>
      <c r="BV43" s="189">
        <f t="shared" si="17"/>
        <v>1</v>
      </c>
      <c r="BW43" s="190">
        <f t="shared" si="18"/>
        <v>1</v>
      </c>
      <c r="BX43" s="146" t="str">
        <f t="shared" si="27"/>
        <v>CUMPLE</v>
      </c>
      <c r="BY43" s="213"/>
    </row>
    <row r="44" spans="1:77" ht="99.75" customHeight="1" outlineLevel="1" x14ac:dyDescent="0.2">
      <c r="A44" s="126">
        <v>13</v>
      </c>
      <c r="B44" s="290" t="s">
        <v>198</v>
      </c>
      <c r="C44" s="148">
        <v>5</v>
      </c>
      <c r="D44" s="148" t="s">
        <v>199</v>
      </c>
      <c r="E44" s="170" t="s">
        <v>200</v>
      </c>
      <c r="F44" s="149" t="s">
        <v>201</v>
      </c>
      <c r="G44" s="171" t="s">
        <v>250</v>
      </c>
      <c r="H44" s="172" t="s">
        <v>251</v>
      </c>
      <c r="I44" s="173" t="s">
        <v>270</v>
      </c>
      <c r="J44" s="191" t="s">
        <v>60</v>
      </c>
      <c r="K44" s="175" t="s">
        <v>61</v>
      </c>
      <c r="L44" s="175" t="s">
        <v>271</v>
      </c>
      <c r="M44" s="175" t="s">
        <v>254</v>
      </c>
      <c r="N44" s="196" t="s">
        <v>272</v>
      </c>
      <c r="O44" s="175" t="s">
        <v>273</v>
      </c>
      <c r="P44" s="175" t="s">
        <v>274</v>
      </c>
      <c r="Q44" s="175" t="s">
        <v>67</v>
      </c>
      <c r="R44" s="175" t="s">
        <v>275</v>
      </c>
      <c r="S44" s="175" t="s">
        <v>276</v>
      </c>
      <c r="T44" s="176">
        <v>0.95</v>
      </c>
      <c r="U44" s="214">
        <v>0.92259999999999998</v>
      </c>
      <c r="V44" s="175" t="s">
        <v>71</v>
      </c>
      <c r="W44" s="177">
        <v>0.85</v>
      </c>
      <c r="X44" s="177">
        <v>1</v>
      </c>
      <c r="Y44" s="178" t="s">
        <v>277</v>
      </c>
      <c r="Z44" s="215"/>
      <c r="AA44" s="216"/>
      <c r="AB44" s="216"/>
      <c r="AC44" s="217" t="str">
        <f t="shared" si="20"/>
        <v xml:space="preserve"> </v>
      </c>
      <c r="AD44" s="215"/>
      <c r="AE44" s="217"/>
      <c r="AF44" s="217"/>
      <c r="AG44" s="217" t="str">
        <f t="shared" si="21"/>
        <v xml:space="preserve"> </v>
      </c>
      <c r="AH44" s="215"/>
      <c r="AI44" s="218"/>
      <c r="AJ44" s="218"/>
      <c r="AK44" s="217" t="str">
        <f t="shared" si="22"/>
        <v xml:space="preserve"> </v>
      </c>
      <c r="AL44" s="172">
        <v>1</v>
      </c>
      <c r="AM44" s="182">
        <v>80</v>
      </c>
      <c r="AN44" s="182">
        <v>80</v>
      </c>
      <c r="AO44" s="183">
        <f t="shared" si="23"/>
        <v>1</v>
      </c>
      <c r="AP44" s="215"/>
      <c r="AQ44" s="217"/>
      <c r="AR44" s="217"/>
      <c r="AS44" s="217" t="str">
        <f t="shared" si="24"/>
        <v xml:space="preserve"> </v>
      </c>
      <c r="AT44" s="215"/>
      <c r="AU44" s="218"/>
      <c r="AV44" s="218"/>
      <c r="AW44" s="217" t="str">
        <f t="shared" si="28"/>
        <v xml:space="preserve"> </v>
      </c>
      <c r="AX44" s="215"/>
      <c r="AY44" s="219"/>
      <c r="AZ44" s="219"/>
      <c r="BA44" s="219"/>
      <c r="BB44" s="220"/>
      <c r="BC44" s="187"/>
      <c r="BD44" s="187"/>
      <c r="BE44" s="188"/>
      <c r="BF44" s="220"/>
      <c r="BG44" s="219"/>
      <c r="BH44" s="219"/>
      <c r="BI44" s="219"/>
      <c r="BJ44" s="220"/>
      <c r="BK44" s="219"/>
      <c r="BL44" s="219"/>
      <c r="BM44" s="219"/>
      <c r="BN44" s="220"/>
      <c r="BO44" s="219"/>
      <c r="BP44" s="219"/>
      <c r="BQ44" s="219"/>
      <c r="BR44" s="220"/>
      <c r="BS44" s="182"/>
      <c r="BT44" s="182"/>
      <c r="BU44" s="183" t="str">
        <f t="shared" si="26"/>
        <v xml:space="preserve"> </v>
      </c>
      <c r="BV44" s="189">
        <f t="shared" si="17"/>
        <v>1</v>
      </c>
      <c r="BW44" s="190">
        <f t="shared" si="18"/>
        <v>1.0526315789473684</v>
      </c>
      <c r="BX44" s="146" t="str">
        <f t="shared" si="27"/>
        <v>CUMPLE</v>
      </c>
      <c r="BY44" s="59"/>
    </row>
    <row r="45" spans="1:77" ht="99.75" customHeight="1" outlineLevel="1" x14ac:dyDescent="0.2">
      <c r="A45" s="126">
        <v>14</v>
      </c>
      <c r="B45" s="290" t="s">
        <v>198</v>
      </c>
      <c r="C45" s="148">
        <v>5</v>
      </c>
      <c r="D45" s="148" t="s">
        <v>278</v>
      </c>
      <c r="E45" s="170" t="s">
        <v>200</v>
      </c>
      <c r="F45" s="149" t="s">
        <v>201</v>
      </c>
      <c r="G45" s="171" t="s">
        <v>212</v>
      </c>
      <c r="H45" s="172" t="s">
        <v>203</v>
      </c>
      <c r="I45" s="173" t="s">
        <v>279</v>
      </c>
      <c r="J45" s="191" t="s">
        <v>76</v>
      </c>
      <c r="K45" s="175" t="s">
        <v>61</v>
      </c>
      <c r="L45" s="175" t="s">
        <v>280</v>
      </c>
      <c r="M45" s="175" t="s">
        <v>206</v>
      </c>
      <c r="N45" s="175" t="s">
        <v>281</v>
      </c>
      <c r="O45" s="175" t="s">
        <v>208</v>
      </c>
      <c r="P45" s="175" t="s">
        <v>282</v>
      </c>
      <c r="Q45" s="175" t="s">
        <v>67</v>
      </c>
      <c r="R45" s="175" t="s">
        <v>210</v>
      </c>
      <c r="S45" s="175" t="s">
        <v>109</v>
      </c>
      <c r="T45" s="176">
        <v>1</v>
      </c>
      <c r="U45" s="177">
        <v>1</v>
      </c>
      <c r="V45" s="175" t="s">
        <v>71</v>
      </c>
      <c r="W45" s="177">
        <v>0.9</v>
      </c>
      <c r="X45" s="177">
        <v>1</v>
      </c>
      <c r="Y45" s="178" t="s">
        <v>283</v>
      </c>
      <c r="Z45" s="215"/>
      <c r="AA45" s="216"/>
      <c r="AB45" s="216"/>
      <c r="AC45" s="217" t="str">
        <f t="shared" si="20"/>
        <v xml:space="preserve"> </v>
      </c>
      <c r="AD45" s="215"/>
      <c r="AE45" s="217"/>
      <c r="AF45" s="217"/>
      <c r="AG45" s="217" t="str">
        <f t="shared" si="21"/>
        <v xml:space="preserve"> </v>
      </c>
      <c r="AH45" s="215"/>
      <c r="AI45" s="218"/>
      <c r="AJ45" s="218"/>
      <c r="AK45" s="217" t="str">
        <f t="shared" si="22"/>
        <v xml:space="preserve"> </v>
      </c>
      <c r="AL45" s="215"/>
      <c r="AM45" s="217"/>
      <c r="AN45" s="217"/>
      <c r="AO45" s="217" t="str">
        <f t="shared" si="23"/>
        <v xml:space="preserve"> </v>
      </c>
      <c r="AP45" s="215"/>
      <c r="AQ45" s="217"/>
      <c r="AR45" s="217"/>
      <c r="AS45" s="217" t="str">
        <f t="shared" si="24"/>
        <v xml:space="preserve"> </v>
      </c>
      <c r="AT45" s="172">
        <v>1</v>
      </c>
      <c r="AU45" s="182">
        <v>15</v>
      </c>
      <c r="AV45" s="182">
        <v>15</v>
      </c>
      <c r="AW45" s="183">
        <f t="shared" si="28"/>
        <v>1</v>
      </c>
      <c r="AX45" s="215"/>
      <c r="AY45" s="219"/>
      <c r="AZ45" s="219"/>
      <c r="BA45" s="219"/>
      <c r="BB45" s="220"/>
      <c r="BC45" s="219"/>
      <c r="BD45" s="219"/>
      <c r="BE45" s="219"/>
      <c r="BF45" s="220"/>
      <c r="BG45" s="219"/>
      <c r="BH45" s="219"/>
      <c r="BI45" s="219"/>
      <c r="BJ45" s="220"/>
      <c r="BK45" s="219"/>
      <c r="BL45" s="219"/>
      <c r="BM45" s="219"/>
      <c r="BN45" s="220"/>
      <c r="BO45" s="219"/>
      <c r="BP45" s="219"/>
      <c r="BQ45" s="219"/>
      <c r="BR45" s="220"/>
      <c r="BS45" s="182"/>
      <c r="BT45" s="182"/>
      <c r="BU45" s="183" t="str">
        <f t="shared" si="26"/>
        <v xml:space="preserve"> </v>
      </c>
      <c r="BV45" s="189">
        <f t="shared" si="17"/>
        <v>1</v>
      </c>
      <c r="BW45" s="190">
        <f t="shared" si="18"/>
        <v>1</v>
      </c>
      <c r="BX45" s="146" t="str">
        <f t="shared" si="27"/>
        <v>CUMPLE</v>
      </c>
      <c r="BY45" s="59"/>
    </row>
    <row r="46" spans="1:77" ht="99.75" customHeight="1" outlineLevel="1" x14ac:dyDescent="0.2">
      <c r="A46" s="126">
        <v>15</v>
      </c>
      <c r="B46" s="290" t="s">
        <v>198</v>
      </c>
      <c r="C46" s="148">
        <v>5</v>
      </c>
      <c r="D46" s="148" t="s">
        <v>278</v>
      </c>
      <c r="E46" s="170" t="s">
        <v>200</v>
      </c>
      <c r="F46" s="149" t="s">
        <v>201</v>
      </c>
      <c r="G46" s="171" t="s">
        <v>212</v>
      </c>
      <c r="H46" s="172" t="s">
        <v>203</v>
      </c>
      <c r="I46" s="173" t="s">
        <v>284</v>
      </c>
      <c r="J46" s="174" t="s">
        <v>76</v>
      </c>
      <c r="K46" s="175" t="s">
        <v>285</v>
      </c>
      <c r="L46" s="175" t="s">
        <v>286</v>
      </c>
      <c r="M46" s="175" t="s">
        <v>206</v>
      </c>
      <c r="N46" s="175" t="s">
        <v>222</v>
      </c>
      <c r="O46" s="175" t="s">
        <v>273</v>
      </c>
      <c r="P46" s="175" t="s">
        <v>287</v>
      </c>
      <c r="Q46" s="175" t="s">
        <v>67</v>
      </c>
      <c r="R46" s="175" t="s">
        <v>210</v>
      </c>
      <c r="S46" s="175" t="s">
        <v>91</v>
      </c>
      <c r="T46" s="176">
        <v>1</v>
      </c>
      <c r="U46" s="177">
        <v>0.8</v>
      </c>
      <c r="V46" s="175" t="s">
        <v>71</v>
      </c>
      <c r="W46" s="177">
        <v>0.8</v>
      </c>
      <c r="X46" s="177">
        <v>1</v>
      </c>
      <c r="Y46" s="178" t="s">
        <v>288</v>
      </c>
      <c r="Z46" s="215"/>
      <c r="AA46" s="216"/>
      <c r="AB46" s="216"/>
      <c r="AC46" s="217" t="str">
        <f t="shared" si="20"/>
        <v xml:space="preserve"> </v>
      </c>
      <c r="AD46" s="215"/>
      <c r="AE46" s="217"/>
      <c r="AF46" s="217"/>
      <c r="AG46" s="217" t="str">
        <f t="shared" si="21"/>
        <v xml:space="preserve"> </v>
      </c>
      <c r="AH46" s="172">
        <v>1</v>
      </c>
      <c r="AI46" s="182">
        <v>59</v>
      </c>
      <c r="AJ46" s="182">
        <v>59</v>
      </c>
      <c r="AK46" s="183">
        <f t="shared" si="22"/>
        <v>1</v>
      </c>
      <c r="AL46" s="215"/>
      <c r="AM46" s="217"/>
      <c r="AN46" s="217"/>
      <c r="AO46" s="217" t="str">
        <f t="shared" si="23"/>
        <v xml:space="preserve"> </v>
      </c>
      <c r="AP46" s="215"/>
      <c r="AQ46" s="217"/>
      <c r="AR46" s="217"/>
      <c r="AS46" s="217" t="str">
        <f t="shared" si="24"/>
        <v xml:space="preserve"> </v>
      </c>
      <c r="AT46" s="172">
        <v>1</v>
      </c>
      <c r="AU46" s="182">
        <v>1</v>
      </c>
      <c r="AV46" s="182">
        <v>1</v>
      </c>
      <c r="AW46" s="183">
        <f t="shared" si="28"/>
        <v>1</v>
      </c>
      <c r="AX46" s="215"/>
      <c r="AY46" s="219"/>
      <c r="AZ46" s="219"/>
      <c r="BA46" s="219"/>
      <c r="BB46" s="220"/>
      <c r="BC46" s="219"/>
      <c r="BD46" s="219"/>
      <c r="BE46" s="219"/>
      <c r="BF46" s="220"/>
      <c r="BG46" s="221"/>
      <c r="BH46" s="221"/>
      <c r="BI46" s="222"/>
      <c r="BJ46" s="185"/>
      <c r="BK46" s="184"/>
      <c r="BL46" s="184"/>
      <c r="BM46" s="184"/>
      <c r="BN46" s="185"/>
      <c r="BO46" s="184"/>
      <c r="BP46" s="184"/>
      <c r="BQ46" s="184"/>
      <c r="BR46" s="185"/>
      <c r="BS46" s="182"/>
      <c r="BT46" s="182"/>
      <c r="BU46" s="183" t="str">
        <f t="shared" si="26"/>
        <v xml:space="preserve"> </v>
      </c>
      <c r="BV46" s="189">
        <f t="shared" si="17"/>
        <v>1</v>
      </c>
      <c r="BW46" s="190">
        <f t="shared" si="18"/>
        <v>1</v>
      </c>
      <c r="BX46" s="146" t="str">
        <f t="shared" si="27"/>
        <v>CUMPLE</v>
      </c>
      <c r="BY46" s="59"/>
    </row>
    <row r="47" spans="1:77" ht="99.75" customHeight="1" outlineLevel="1" x14ac:dyDescent="0.2">
      <c r="A47" s="126">
        <v>16</v>
      </c>
      <c r="B47" s="290" t="s">
        <v>198</v>
      </c>
      <c r="C47" s="148">
        <v>5</v>
      </c>
      <c r="D47" s="148" t="s">
        <v>278</v>
      </c>
      <c r="E47" s="170" t="s">
        <v>200</v>
      </c>
      <c r="F47" s="149" t="s">
        <v>201</v>
      </c>
      <c r="G47" s="171" t="s">
        <v>250</v>
      </c>
      <c r="H47" s="172" t="s">
        <v>251</v>
      </c>
      <c r="I47" s="173" t="s">
        <v>289</v>
      </c>
      <c r="J47" s="191" t="s">
        <v>76</v>
      </c>
      <c r="K47" s="175" t="s">
        <v>136</v>
      </c>
      <c r="L47" s="175" t="s">
        <v>290</v>
      </c>
      <c r="M47" s="175" t="s">
        <v>254</v>
      </c>
      <c r="N47" s="196" t="s">
        <v>255</v>
      </c>
      <c r="O47" s="175" t="s">
        <v>291</v>
      </c>
      <c r="P47" s="175" t="s">
        <v>292</v>
      </c>
      <c r="Q47" s="175" t="s">
        <v>263</v>
      </c>
      <c r="R47" s="175" t="s">
        <v>293</v>
      </c>
      <c r="S47" s="175" t="s">
        <v>109</v>
      </c>
      <c r="T47" s="197">
        <v>30</v>
      </c>
      <c r="U47" s="175" t="s">
        <v>294</v>
      </c>
      <c r="V47" s="175" t="s">
        <v>71</v>
      </c>
      <c r="W47" s="175">
        <v>25</v>
      </c>
      <c r="X47" s="175">
        <v>30</v>
      </c>
      <c r="Y47" s="178" t="s">
        <v>288</v>
      </c>
      <c r="Z47" s="179"/>
      <c r="AA47" s="180"/>
      <c r="AB47" s="180"/>
      <c r="AC47" s="181" t="str">
        <f t="shared" si="20"/>
        <v xml:space="preserve"> </v>
      </c>
      <c r="AD47" s="179"/>
      <c r="AE47" s="181"/>
      <c r="AF47" s="181"/>
      <c r="AG47" s="181" t="str">
        <f t="shared" si="21"/>
        <v xml:space="preserve"> </v>
      </c>
      <c r="AH47" s="179"/>
      <c r="AI47" s="192"/>
      <c r="AJ47" s="192"/>
      <c r="AK47" s="181" t="str">
        <f t="shared" si="22"/>
        <v xml:space="preserve"> </v>
      </c>
      <c r="AL47" s="179"/>
      <c r="AM47" s="181"/>
      <c r="AN47" s="181"/>
      <c r="AO47" s="181" t="str">
        <f t="shared" si="23"/>
        <v xml:space="preserve"> </v>
      </c>
      <c r="AP47" s="179"/>
      <c r="AQ47" s="181"/>
      <c r="AR47" s="181"/>
      <c r="AS47" s="181" t="str">
        <f t="shared" si="24"/>
        <v xml:space="preserve"> </v>
      </c>
      <c r="AT47" s="172">
        <v>1</v>
      </c>
      <c r="AU47" s="182">
        <v>53778</v>
      </c>
      <c r="AV47" s="182">
        <v>1227</v>
      </c>
      <c r="AW47" s="183">
        <f>AU47/AV47/100</f>
        <v>0.43828850855745721</v>
      </c>
      <c r="AX47" s="179"/>
      <c r="AY47" s="223"/>
      <c r="AZ47" s="223"/>
      <c r="BA47" s="184"/>
      <c r="BB47" s="185"/>
      <c r="BC47" s="223"/>
      <c r="BD47" s="223"/>
      <c r="BE47" s="184"/>
      <c r="BF47" s="185"/>
      <c r="BG47" s="187"/>
      <c r="BH47" s="187"/>
      <c r="BI47" s="188"/>
      <c r="BJ47" s="185"/>
      <c r="BK47" s="224"/>
      <c r="BL47" s="224"/>
      <c r="BM47" s="184"/>
      <c r="BN47" s="185"/>
      <c r="BO47" s="224"/>
      <c r="BP47" s="224"/>
      <c r="BQ47" s="184"/>
      <c r="BR47" s="186"/>
      <c r="BS47" s="225"/>
      <c r="BT47" s="225"/>
      <c r="BU47" s="183" t="str">
        <f t="shared" si="26"/>
        <v xml:space="preserve"> </v>
      </c>
      <c r="BV47" s="189">
        <f t="shared" si="17"/>
        <v>0.43828850855745721</v>
      </c>
      <c r="BW47" s="190">
        <f t="shared" si="18"/>
        <v>1.460961695191524E-2</v>
      </c>
      <c r="BX47" s="146" t="str">
        <f t="shared" si="27"/>
        <v>NO CUMPLE</v>
      </c>
      <c r="BY47" s="59"/>
    </row>
    <row r="48" spans="1:77" ht="99.75" customHeight="1" thickBot="1" x14ac:dyDescent="0.25">
      <c r="A48" s="104"/>
      <c r="B48" s="327"/>
      <c r="C48" s="105"/>
      <c r="D48" s="105"/>
      <c r="E48" s="105"/>
      <c r="F48" s="106"/>
      <c r="G48" s="106"/>
      <c r="H48" s="107"/>
      <c r="I48" s="108"/>
      <c r="J48" s="109"/>
      <c r="K48" s="110"/>
      <c r="L48" s="110"/>
      <c r="M48" s="110"/>
      <c r="N48" s="110"/>
      <c r="O48" s="110"/>
      <c r="P48" s="110"/>
      <c r="Q48" s="110"/>
      <c r="R48" s="110"/>
      <c r="S48" s="110"/>
      <c r="T48" s="111"/>
      <c r="U48" s="112"/>
      <c r="V48" s="110"/>
      <c r="W48" s="112"/>
      <c r="X48" s="112"/>
      <c r="Y48" s="113"/>
      <c r="Z48" s="107"/>
      <c r="AA48" s="105"/>
      <c r="AB48" s="105"/>
      <c r="AC48" s="38"/>
      <c r="AD48" s="107"/>
      <c r="AE48" s="38"/>
      <c r="AF48" s="38"/>
      <c r="AG48" s="38"/>
      <c r="AH48" s="107"/>
      <c r="AI48" s="38"/>
      <c r="AJ48" s="38"/>
      <c r="AK48" s="38"/>
      <c r="AL48" s="107"/>
      <c r="AM48" s="38"/>
      <c r="AN48" s="38"/>
      <c r="AO48" s="38"/>
      <c r="AP48" s="107"/>
      <c r="AQ48" s="38"/>
      <c r="AR48" s="38"/>
      <c r="AS48" s="38"/>
      <c r="AT48" s="107"/>
      <c r="AU48" s="38"/>
      <c r="AV48" s="38"/>
      <c r="AW48" s="38"/>
      <c r="AX48" s="107"/>
      <c r="AY48" s="114"/>
      <c r="AZ48" s="114"/>
      <c r="BA48" s="114"/>
      <c r="BB48" s="115"/>
      <c r="BC48" s="114"/>
      <c r="BD48" s="114"/>
      <c r="BE48" s="114"/>
      <c r="BF48" s="115"/>
      <c r="BG48" s="114"/>
      <c r="BH48" s="114"/>
      <c r="BI48" s="114"/>
      <c r="BJ48" s="115"/>
      <c r="BK48" s="114"/>
      <c r="BL48" s="114"/>
      <c r="BM48" s="114"/>
      <c r="BN48" s="115"/>
      <c r="BO48" s="114"/>
      <c r="BP48" s="114"/>
      <c r="BQ48" s="114"/>
      <c r="BR48" s="115"/>
      <c r="BS48" s="38"/>
      <c r="BT48" s="38"/>
      <c r="BU48" s="38"/>
      <c r="BV48" s="38"/>
      <c r="BW48" s="226"/>
    </row>
    <row r="49" spans="1:76" ht="99.75" customHeight="1" x14ac:dyDescent="0.2">
      <c r="A49" s="33" t="s">
        <v>295</v>
      </c>
      <c r="B49" s="325"/>
      <c r="C49" s="34"/>
      <c r="D49" s="34"/>
      <c r="E49" s="35"/>
      <c r="F49" s="227"/>
      <c r="G49" s="120"/>
      <c r="H49" s="120"/>
      <c r="I49" s="121"/>
      <c r="J49" s="37"/>
      <c r="K49" s="122"/>
      <c r="L49" s="122"/>
      <c r="M49" s="122"/>
      <c r="N49" s="122"/>
      <c r="O49" s="122"/>
      <c r="P49" s="122"/>
      <c r="Q49" s="122"/>
      <c r="R49" s="122"/>
      <c r="S49" s="122"/>
      <c r="T49" s="122"/>
      <c r="U49" s="122"/>
      <c r="V49" s="122"/>
      <c r="W49" s="122"/>
      <c r="X49" s="122"/>
      <c r="Y49" s="123"/>
      <c r="Z49" s="124"/>
      <c r="AA49" s="1"/>
      <c r="AB49" s="1"/>
      <c r="AC49" s="38"/>
      <c r="AD49" s="124"/>
      <c r="AE49" s="38"/>
      <c r="AF49" s="38"/>
      <c r="AG49" s="38"/>
      <c r="AH49" s="124"/>
      <c r="AI49" s="38"/>
      <c r="AJ49" s="38"/>
      <c r="AK49" s="38"/>
      <c r="AL49" s="124"/>
      <c r="AM49" s="38"/>
      <c r="AN49" s="38"/>
      <c r="AO49" s="38"/>
      <c r="AP49" s="124"/>
      <c r="AQ49" s="38"/>
      <c r="AR49" s="38"/>
      <c r="AS49" s="38"/>
      <c r="AT49" s="124"/>
      <c r="AU49" s="38"/>
      <c r="AV49" s="38"/>
      <c r="AW49" s="38"/>
      <c r="AX49" s="124"/>
      <c r="AY49" s="114"/>
      <c r="AZ49" s="114"/>
      <c r="BA49" s="114"/>
      <c r="BB49" s="125"/>
      <c r="BC49" s="114"/>
      <c r="BD49" s="114"/>
      <c r="BE49" s="114"/>
      <c r="BF49" s="125"/>
      <c r="BG49" s="114"/>
      <c r="BH49" s="114"/>
      <c r="BI49" s="114"/>
      <c r="BJ49" s="125"/>
      <c r="BK49" s="114"/>
      <c r="BL49" s="114"/>
      <c r="BM49" s="114"/>
      <c r="BN49" s="125"/>
      <c r="BO49" s="114"/>
      <c r="BP49" s="114"/>
      <c r="BQ49" s="114"/>
      <c r="BR49" s="125"/>
      <c r="BS49" s="38"/>
      <c r="BT49" s="38"/>
      <c r="BU49" s="38"/>
      <c r="BV49" s="38"/>
      <c r="BW49" s="38"/>
    </row>
    <row r="50" spans="1:76" ht="99.75" customHeight="1" outlineLevel="1" x14ac:dyDescent="0.2">
      <c r="A50" s="228">
        <v>1</v>
      </c>
      <c r="B50" s="331" t="s">
        <v>296</v>
      </c>
      <c r="C50" s="40">
        <v>6</v>
      </c>
      <c r="D50" s="40" t="s">
        <v>297</v>
      </c>
      <c r="E50" s="229" t="s">
        <v>298</v>
      </c>
      <c r="F50" s="230" t="s">
        <v>56</v>
      </c>
      <c r="G50" s="230" t="s">
        <v>299</v>
      </c>
      <c r="H50" s="231" t="s">
        <v>300</v>
      </c>
      <c r="I50" s="43" t="s">
        <v>301</v>
      </c>
      <c r="J50" s="232" t="s">
        <v>60</v>
      </c>
      <c r="K50" s="233" t="s">
        <v>128</v>
      </c>
      <c r="L50" s="234" t="s">
        <v>302</v>
      </c>
      <c r="M50" s="233" t="s">
        <v>180</v>
      </c>
      <c r="N50" s="233" t="s">
        <v>303</v>
      </c>
      <c r="O50" s="233" t="s">
        <v>304</v>
      </c>
      <c r="P50" s="233" t="s">
        <v>305</v>
      </c>
      <c r="Q50" s="233" t="s">
        <v>67</v>
      </c>
      <c r="R50" s="233" t="s">
        <v>306</v>
      </c>
      <c r="S50" s="233" t="s">
        <v>83</v>
      </c>
      <c r="T50" s="235">
        <v>4.0000000000000001E-3</v>
      </c>
      <c r="U50" s="236">
        <v>4.8999999999999998E-3</v>
      </c>
      <c r="V50" s="233" t="s">
        <v>307</v>
      </c>
      <c r="W50" s="236">
        <v>0</v>
      </c>
      <c r="X50" s="236">
        <v>5.0000000000000001E-3</v>
      </c>
      <c r="Y50" s="237" t="s">
        <v>308</v>
      </c>
      <c r="Z50" s="231">
        <v>1</v>
      </c>
      <c r="AA50" s="52">
        <v>59</v>
      </c>
      <c r="AB50" s="52">
        <v>3707</v>
      </c>
      <c r="AC50" s="53">
        <f t="shared" ref="AC50:AC98" si="29">IFERROR(AA50/AB50," ")</f>
        <v>1.5915834906932831E-2</v>
      </c>
      <c r="AD50" s="231">
        <v>1</v>
      </c>
      <c r="AE50" s="52">
        <v>39</v>
      </c>
      <c r="AF50" s="52">
        <v>3214</v>
      </c>
      <c r="AG50" s="53">
        <f t="shared" ref="AG50:AG98" si="30">IFERROR(AE50/AF50," ")</f>
        <v>1.2134411947728687E-2</v>
      </c>
      <c r="AH50" s="231">
        <v>2</v>
      </c>
      <c r="AI50" s="238">
        <v>67</v>
      </c>
      <c r="AJ50" s="238">
        <v>3030</v>
      </c>
      <c r="AK50" s="53">
        <f t="shared" ref="AK50:AK98" si="31">IFERROR(AI50/AJ50," ")</f>
        <v>2.2112211221122113E-2</v>
      </c>
      <c r="AL50" s="231">
        <v>1</v>
      </c>
      <c r="AM50" s="238">
        <v>28</v>
      </c>
      <c r="AN50" s="238">
        <v>3412</v>
      </c>
      <c r="AO50" s="53">
        <f t="shared" ref="AO50:AO98" si="32">IFERROR(AM50/AN50," ")</f>
        <v>8.2063305978898014E-3</v>
      </c>
      <c r="AP50" s="231">
        <v>1</v>
      </c>
      <c r="AQ50" s="238">
        <v>76</v>
      </c>
      <c r="AR50" s="238">
        <v>3422</v>
      </c>
      <c r="AS50" s="53">
        <f t="shared" ref="AS50:AS98" si="33">IFERROR(AQ50/AR50," ")</f>
        <v>2.2209234365867914E-2</v>
      </c>
      <c r="AT50" s="231">
        <v>2</v>
      </c>
      <c r="AU50" s="238">
        <v>33</v>
      </c>
      <c r="AV50" s="238">
        <v>2139</v>
      </c>
      <c r="AW50" s="53">
        <f t="shared" ref="AW50:AW98" si="34">IFERROR(AU50/AV50," ")</f>
        <v>1.5427769985974754E-2</v>
      </c>
      <c r="AX50" s="231"/>
      <c r="AY50" s="239"/>
      <c r="AZ50" s="239"/>
      <c r="BA50" s="57"/>
      <c r="BB50" s="240"/>
      <c r="BC50" s="239"/>
      <c r="BD50" s="239"/>
      <c r="BE50" s="57"/>
      <c r="BF50" s="240"/>
      <c r="BG50" s="239"/>
      <c r="BH50" s="239"/>
      <c r="BI50" s="57"/>
      <c r="BJ50" s="240"/>
      <c r="BK50" s="239"/>
      <c r="BL50" s="239"/>
      <c r="BM50" s="57"/>
      <c r="BN50" s="240"/>
      <c r="BO50" s="64"/>
      <c r="BP50" s="64"/>
      <c r="BQ50" s="57"/>
      <c r="BR50" s="240"/>
      <c r="BS50" s="52"/>
      <c r="BT50" s="52"/>
      <c r="BU50" s="53" t="str">
        <f t="shared" ref="BU50:BU95" si="35">IFERROR(BS50/BT50," ")</f>
        <v xml:space="preserve"> </v>
      </c>
      <c r="BV50" s="241">
        <f t="shared" ref="BV50:BV64" si="36">IF(SUM(AC50,AG50,AK50,AO50,AS50,AW50,BA50,BE50,BI50,BM50,BQ50,BU50)=0," ",AVERAGE(AC50,AG50,AK50,AO50,AS50,AW50,BA50,BE50,BI50,BM50,BQ50,BU50))</f>
        <v>1.6000965504252684E-2</v>
      </c>
      <c r="BW50" s="58">
        <f t="shared" ref="BW50:BW51" si="37">IF(BV50=" ",BV50,IF(AND(BV50&gt;=W50,BV50&lt;=X50),100%,50%))</f>
        <v>0.5</v>
      </c>
      <c r="BX50" s="58" t="str">
        <f t="shared" ref="BX50:BX95" si="38">IF(AND(BV50&gt;=W50,BV50&lt;=X50),"CUMPLE",IF(BV50=" ","NO APLICA","NO CUMPLE"))</f>
        <v>NO CUMPLE</v>
      </c>
    </row>
    <row r="51" spans="1:76" ht="99.75" customHeight="1" outlineLevel="1" x14ac:dyDescent="0.2">
      <c r="A51" s="228">
        <v>2</v>
      </c>
      <c r="B51" s="331" t="s">
        <v>296</v>
      </c>
      <c r="C51" s="40">
        <v>6</v>
      </c>
      <c r="D51" s="40" t="s">
        <v>297</v>
      </c>
      <c r="E51" s="229" t="s">
        <v>298</v>
      </c>
      <c r="F51" s="230" t="s">
        <v>309</v>
      </c>
      <c r="G51" s="230" t="s">
        <v>299</v>
      </c>
      <c r="H51" s="231" t="s">
        <v>300</v>
      </c>
      <c r="I51" s="43" t="s">
        <v>310</v>
      </c>
      <c r="J51" s="232" t="s">
        <v>60</v>
      </c>
      <c r="K51" s="233" t="s">
        <v>128</v>
      </c>
      <c r="L51" s="234" t="s">
        <v>302</v>
      </c>
      <c r="M51" s="233" t="s">
        <v>180</v>
      </c>
      <c r="N51" s="233" t="s">
        <v>303</v>
      </c>
      <c r="O51" s="233" t="s">
        <v>304</v>
      </c>
      <c r="P51" s="233" t="s">
        <v>311</v>
      </c>
      <c r="Q51" s="233" t="s">
        <v>263</v>
      </c>
      <c r="R51" s="233" t="s">
        <v>312</v>
      </c>
      <c r="S51" s="233" t="s">
        <v>83</v>
      </c>
      <c r="T51" s="242">
        <v>5</v>
      </c>
      <c r="U51" s="233">
        <v>5</v>
      </c>
      <c r="V51" s="233" t="s">
        <v>71</v>
      </c>
      <c r="W51" s="242">
        <v>0</v>
      </c>
      <c r="X51" s="242">
        <v>7</v>
      </c>
      <c r="Y51" s="237" t="s">
        <v>313</v>
      </c>
      <c r="Z51" s="231">
        <v>1</v>
      </c>
      <c r="AA51" s="229">
        <v>1</v>
      </c>
      <c r="AB51" s="229">
        <v>1</v>
      </c>
      <c r="AC51" s="52">
        <f t="shared" si="29"/>
        <v>1</v>
      </c>
      <c r="AD51" s="243">
        <v>1</v>
      </c>
      <c r="AE51" s="244">
        <v>1</v>
      </c>
      <c r="AF51" s="244">
        <v>1</v>
      </c>
      <c r="AG51" s="52">
        <f t="shared" si="30"/>
        <v>1</v>
      </c>
      <c r="AH51" s="231">
        <v>1</v>
      </c>
      <c r="AI51" s="229">
        <v>1</v>
      </c>
      <c r="AJ51" s="229">
        <v>1</v>
      </c>
      <c r="AK51" s="52">
        <f t="shared" si="31"/>
        <v>1</v>
      </c>
      <c r="AL51" s="231">
        <v>1</v>
      </c>
      <c r="AM51" s="229">
        <v>1</v>
      </c>
      <c r="AN51" s="229">
        <v>1</v>
      </c>
      <c r="AO51" s="53">
        <f t="shared" si="32"/>
        <v>1</v>
      </c>
      <c r="AP51" s="231">
        <v>1</v>
      </c>
      <c r="AQ51" s="229">
        <v>1</v>
      </c>
      <c r="AR51" s="229">
        <v>1</v>
      </c>
      <c r="AS51" s="53">
        <f t="shared" si="33"/>
        <v>1</v>
      </c>
      <c r="AT51" s="231">
        <v>2</v>
      </c>
      <c r="AU51" s="229">
        <v>1</v>
      </c>
      <c r="AV51" s="229">
        <v>1</v>
      </c>
      <c r="AW51" s="53">
        <f t="shared" si="34"/>
        <v>1</v>
      </c>
      <c r="AX51" s="231"/>
      <c r="AY51" s="245"/>
      <c r="AZ51" s="245"/>
      <c r="BA51" s="57"/>
      <c r="BB51" s="240"/>
      <c r="BC51" s="245"/>
      <c r="BD51" s="245"/>
      <c r="BE51" s="57"/>
      <c r="BF51" s="240"/>
      <c r="BG51" s="245"/>
      <c r="BH51" s="245"/>
      <c r="BI51" s="57"/>
      <c r="BJ51" s="240"/>
      <c r="BK51" s="245"/>
      <c r="BL51" s="245"/>
      <c r="BM51" s="57"/>
      <c r="BN51" s="240"/>
      <c r="BO51" s="64"/>
      <c r="BP51" s="64"/>
      <c r="BQ51" s="57"/>
      <c r="BR51" s="240"/>
      <c r="BS51" s="52"/>
      <c r="BT51" s="52"/>
      <c r="BU51" s="53" t="str">
        <f t="shared" si="35"/>
        <v xml:space="preserve"> </v>
      </c>
      <c r="BV51" s="246">
        <f t="shared" si="36"/>
        <v>1</v>
      </c>
      <c r="BW51" s="58">
        <f t="shared" si="37"/>
        <v>1</v>
      </c>
      <c r="BX51" s="58" t="str">
        <f t="shared" si="38"/>
        <v>CUMPLE</v>
      </c>
    </row>
    <row r="52" spans="1:76" ht="99.75" customHeight="1" outlineLevel="1" x14ac:dyDescent="0.2">
      <c r="A52" s="228">
        <v>3</v>
      </c>
      <c r="B52" s="331" t="s">
        <v>296</v>
      </c>
      <c r="C52" s="40">
        <v>6</v>
      </c>
      <c r="D52" s="40" t="s">
        <v>314</v>
      </c>
      <c r="E52" s="229" t="s">
        <v>298</v>
      </c>
      <c r="F52" s="230" t="s">
        <v>56</v>
      </c>
      <c r="G52" s="230" t="s">
        <v>315</v>
      </c>
      <c r="H52" s="231" t="s">
        <v>300</v>
      </c>
      <c r="I52" s="43" t="s">
        <v>316</v>
      </c>
      <c r="J52" s="232" t="s">
        <v>76</v>
      </c>
      <c r="K52" s="233" t="s">
        <v>87</v>
      </c>
      <c r="L52" s="234" t="s">
        <v>317</v>
      </c>
      <c r="M52" s="233" t="s">
        <v>180</v>
      </c>
      <c r="N52" s="233" t="s">
        <v>303</v>
      </c>
      <c r="O52" s="233" t="s">
        <v>304</v>
      </c>
      <c r="P52" s="233" t="s">
        <v>318</v>
      </c>
      <c r="Q52" s="233" t="s">
        <v>67</v>
      </c>
      <c r="R52" s="233" t="s">
        <v>319</v>
      </c>
      <c r="S52" s="233" t="s">
        <v>83</v>
      </c>
      <c r="T52" s="247">
        <v>1</v>
      </c>
      <c r="U52" s="233" t="s">
        <v>70</v>
      </c>
      <c r="V52" s="233" t="s">
        <v>71</v>
      </c>
      <c r="W52" s="248">
        <v>0.9</v>
      </c>
      <c r="X52" s="248">
        <v>1</v>
      </c>
      <c r="Y52" s="237" t="s">
        <v>320</v>
      </c>
      <c r="Z52" s="231">
        <v>1</v>
      </c>
      <c r="AA52" s="229">
        <v>1</v>
      </c>
      <c r="AB52" s="229">
        <v>1</v>
      </c>
      <c r="AC52" s="53">
        <f t="shared" si="29"/>
        <v>1</v>
      </c>
      <c r="AD52" s="231">
        <v>1</v>
      </c>
      <c r="AE52" s="229">
        <v>1</v>
      </c>
      <c r="AF52" s="229">
        <v>1</v>
      </c>
      <c r="AG52" s="53">
        <f t="shared" si="30"/>
        <v>1</v>
      </c>
      <c r="AH52" s="231">
        <v>1</v>
      </c>
      <c r="AI52" s="229">
        <v>1</v>
      </c>
      <c r="AJ52" s="229">
        <v>1</v>
      </c>
      <c r="AK52" s="53">
        <f t="shared" si="31"/>
        <v>1</v>
      </c>
      <c r="AL52" s="231">
        <v>1</v>
      </c>
      <c r="AM52" s="229">
        <v>1</v>
      </c>
      <c r="AN52" s="229">
        <v>1</v>
      </c>
      <c r="AO52" s="53">
        <f t="shared" si="32"/>
        <v>1</v>
      </c>
      <c r="AP52" s="231">
        <v>1</v>
      </c>
      <c r="AQ52" s="229">
        <v>1</v>
      </c>
      <c r="AR52" s="229">
        <v>1</v>
      </c>
      <c r="AS52" s="53">
        <f t="shared" si="33"/>
        <v>1</v>
      </c>
      <c r="AT52" s="231">
        <v>2</v>
      </c>
      <c r="AU52" s="229">
        <v>1</v>
      </c>
      <c r="AV52" s="229">
        <v>1</v>
      </c>
      <c r="AW52" s="53">
        <f t="shared" si="34"/>
        <v>1</v>
      </c>
      <c r="AX52" s="231"/>
      <c r="AY52" s="245"/>
      <c r="AZ52" s="245"/>
      <c r="BA52" s="57"/>
      <c r="BB52" s="240"/>
      <c r="BC52" s="245"/>
      <c r="BD52" s="245"/>
      <c r="BE52" s="57"/>
      <c r="BF52" s="240"/>
      <c r="BG52" s="245"/>
      <c r="BH52" s="245"/>
      <c r="BI52" s="57"/>
      <c r="BJ52" s="240"/>
      <c r="BK52" s="245"/>
      <c r="BL52" s="245"/>
      <c r="BM52" s="57"/>
      <c r="BN52" s="240"/>
      <c r="BO52" s="245"/>
      <c r="BP52" s="245"/>
      <c r="BQ52" s="57"/>
      <c r="BR52" s="240"/>
      <c r="BS52" s="229"/>
      <c r="BT52" s="229"/>
      <c r="BU52" s="53" t="str">
        <f t="shared" si="35"/>
        <v xml:space="preserve"> </v>
      </c>
      <c r="BV52" s="246">
        <f t="shared" si="36"/>
        <v>1</v>
      </c>
      <c r="BW52" s="58">
        <f>IF(X52=0,BV52,BV52/T52)</f>
        <v>1</v>
      </c>
      <c r="BX52" s="58" t="str">
        <f t="shared" si="38"/>
        <v>CUMPLE</v>
      </c>
    </row>
    <row r="53" spans="1:76" ht="99.75" customHeight="1" outlineLevel="1" x14ac:dyDescent="0.2">
      <c r="A53" s="228">
        <v>4</v>
      </c>
      <c r="B53" s="331" t="s">
        <v>296</v>
      </c>
      <c r="C53" s="40">
        <v>6</v>
      </c>
      <c r="D53" s="40" t="s">
        <v>314</v>
      </c>
      <c r="E53" s="229" t="s">
        <v>298</v>
      </c>
      <c r="F53" s="249" t="s">
        <v>321</v>
      </c>
      <c r="G53" s="231" t="s">
        <v>322</v>
      </c>
      <c r="H53" s="231" t="s">
        <v>300</v>
      </c>
      <c r="I53" s="43" t="s">
        <v>323</v>
      </c>
      <c r="J53" s="232" t="s">
        <v>76</v>
      </c>
      <c r="K53" s="233" t="s">
        <v>61</v>
      </c>
      <c r="L53" s="233" t="s">
        <v>324</v>
      </c>
      <c r="M53" s="233" t="s">
        <v>180</v>
      </c>
      <c r="N53" s="233" t="s">
        <v>325</v>
      </c>
      <c r="O53" s="233" t="s">
        <v>304</v>
      </c>
      <c r="P53" s="233" t="s">
        <v>326</v>
      </c>
      <c r="Q53" s="233" t="s">
        <v>67</v>
      </c>
      <c r="R53" s="233" t="s">
        <v>327</v>
      </c>
      <c r="S53" s="233" t="s">
        <v>83</v>
      </c>
      <c r="T53" s="247">
        <v>1</v>
      </c>
      <c r="U53" s="248">
        <v>1</v>
      </c>
      <c r="V53" s="233" t="s">
        <v>71</v>
      </c>
      <c r="W53" s="248">
        <v>1</v>
      </c>
      <c r="X53" s="248">
        <v>1</v>
      </c>
      <c r="Y53" s="237" t="s">
        <v>328</v>
      </c>
      <c r="Z53" s="231">
        <v>1</v>
      </c>
      <c r="AA53" s="229">
        <v>40</v>
      </c>
      <c r="AB53" s="229">
        <v>40</v>
      </c>
      <c r="AC53" s="53">
        <f t="shared" si="29"/>
        <v>1</v>
      </c>
      <c r="AD53" s="231">
        <v>1</v>
      </c>
      <c r="AE53" s="229">
        <v>300</v>
      </c>
      <c r="AF53" s="229">
        <v>300</v>
      </c>
      <c r="AG53" s="53">
        <f t="shared" si="30"/>
        <v>1</v>
      </c>
      <c r="AH53" s="231">
        <v>1</v>
      </c>
      <c r="AI53" s="229">
        <v>267</v>
      </c>
      <c r="AJ53" s="229">
        <v>267</v>
      </c>
      <c r="AK53" s="53">
        <f t="shared" si="31"/>
        <v>1</v>
      </c>
      <c r="AL53" s="231">
        <v>1</v>
      </c>
      <c r="AM53" s="229">
        <v>106</v>
      </c>
      <c r="AN53" s="229">
        <v>106</v>
      </c>
      <c r="AO53" s="53">
        <f t="shared" si="32"/>
        <v>1</v>
      </c>
      <c r="AP53" s="231">
        <v>1</v>
      </c>
      <c r="AQ53" s="229">
        <v>160</v>
      </c>
      <c r="AR53" s="229">
        <v>160</v>
      </c>
      <c r="AS53" s="53">
        <f t="shared" si="33"/>
        <v>1</v>
      </c>
      <c r="AT53" s="231">
        <v>2</v>
      </c>
      <c r="AU53" s="229">
        <v>27</v>
      </c>
      <c r="AV53" s="229">
        <v>27</v>
      </c>
      <c r="AW53" s="53">
        <f t="shared" si="34"/>
        <v>1</v>
      </c>
      <c r="AX53" s="231"/>
      <c r="AY53" s="245"/>
      <c r="AZ53" s="245"/>
      <c r="BA53" s="57"/>
      <c r="BB53" s="240"/>
      <c r="BC53" s="245"/>
      <c r="BD53" s="245"/>
      <c r="BE53" s="57"/>
      <c r="BF53" s="240"/>
      <c r="BG53" s="245"/>
      <c r="BH53" s="245"/>
      <c r="BI53" s="57"/>
      <c r="BJ53" s="240"/>
      <c r="BK53" s="245"/>
      <c r="BL53" s="245"/>
      <c r="BM53" s="57"/>
      <c r="BN53" s="240"/>
      <c r="BO53" s="245"/>
      <c r="BP53" s="245"/>
      <c r="BQ53" s="57"/>
      <c r="BR53" s="240"/>
      <c r="BS53" s="229"/>
      <c r="BT53" s="229"/>
      <c r="BU53" s="53" t="str">
        <f t="shared" si="35"/>
        <v xml:space="preserve"> </v>
      </c>
      <c r="BV53" s="58">
        <f t="shared" si="36"/>
        <v>1</v>
      </c>
      <c r="BW53" s="58">
        <f t="shared" ref="BW53:BW61" si="39">IF(BV53=" ",BV53,BV53/T53)</f>
        <v>1</v>
      </c>
      <c r="BX53" s="58" t="str">
        <f t="shared" si="38"/>
        <v>CUMPLE</v>
      </c>
    </row>
    <row r="54" spans="1:76" ht="99.75" customHeight="1" outlineLevel="1" x14ac:dyDescent="0.2">
      <c r="A54" s="228">
        <v>5</v>
      </c>
      <c r="B54" s="331" t="s">
        <v>296</v>
      </c>
      <c r="C54" s="40">
        <v>6</v>
      </c>
      <c r="D54" s="40" t="s">
        <v>314</v>
      </c>
      <c r="E54" s="229" t="s">
        <v>298</v>
      </c>
      <c r="F54" s="249" t="s">
        <v>309</v>
      </c>
      <c r="G54" s="231" t="s">
        <v>322</v>
      </c>
      <c r="H54" s="231" t="s">
        <v>300</v>
      </c>
      <c r="I54" s="43" t="s">
        <v>329</v>
      </c>
      <c r="J54" s="232" t="s">
        <v>76</v>
      </c>
      <c r="K54" s="233" t="s">
        <v>61</v>
      </c>
      <c r="L54" s="233" t="s">
        <v>330</v>
      </c>
      <c r="M54" s="233" t="s">
        <v>180</v>
      </c>
      <c r="N54" s="233" t="s">
        <v>331</v>
      </c>
      <c r="O54" s="233" t="s">
        <v>304</v>
      </c>
      <c r="P54" s="233" t="s">
        <v>332</v>
      </c>
      <c r="Q54" s="233" t="s">
        <v>67</v>
      </c>
      <c r="R54" s="233" t="s">
        <v>333</v>
      </c>
      <c r="S54" s="233" t="s">
        <v>91</v>
      </c>
      <c r="T54" s="247">
        <v>0</v>
      </c>
      <c r="U54" s="248">
        <v>2.0000000000000001E-4</v>
      </c>
      <c r="V54" s="233" t="s">
        <v>307</v>
      </c>
      <c r="W54" s="248">
        <v>0</v>
      </c>
      <c r="X54" s="248">
        <v>0</v>
      </c>
      <c r="Y54" s="237"/>
      <c r="Z54" s="250"/>
      <c r="AA54" s="251"/>
      <c r="AB54" s="251"/>
      <c r="AC54" s="51" t="str">
        <f t="shared" si="29"/>
        <v xml:space="preserve"> </v>
      </c>
      <c r="AD54" s="250"/>
      <c r="AE54" s="252"/>
      <c r="AF54" s="252"/>
      <c r="AG54" s="51" t="str">
        <f t="shared" si="30"/>
        <v xml:space="preserve"> </v>
      </c>
      <c r="AH54" s="231">
        <v>2</v>
      </c>
      <c r="AI54" s="238">
        <v>0</v>
      </c>
      <c r="AJ54" s="238">
        <v>77</v>
      </c>
      <c r="AK54" s="53">
        <f t="shared" si="31"/>
        <v>0</v>
      </c>
      <c r="AL54" s="250"/>
      <c r="AM54" s="252"/>
      <c r="AN54" s="252"/>
      <c r="AO54" s="51" t="str">
        <f t="shared" si="32"/>
        <v xml:space="preserve"> </v>
      </c>
      <c r="AP54" s="250"/>
      <c r="AQ54" s="252"/>
      <c r="AR54" s="252"/>
      <c r="AS54" s="51" t="str">
        <f t="shared" si="33"/>
        <v xml:space="preserve"> </v>
      </c>
      <c r="AT54" s="231">
        <v>2</v>
      </c>
      <c r="AU54" s="229">
        <v>0</v>
      </c>
      <c r="AV54" s="229">
        <v>267</v>
      </c>
      <c r="AW54" s="53">
        <f t="shared" si="34"/>
        <v>0</v>
      </c>
      <c r="AX54" s="250"/>
      <c r="AY54" s="76"/>
      <c r="AZ54" s="76"/>
      <c r="BA54" s="54"/>
      <c r="BB54" s="253"/>
      <c r="BC54" s="54"/>
      <c r="BD54" s="54"/>
      <c r="BE54" s="54"/>
      <c r="BF54" s="240"/>
      <c r="BG54" s="245"/>
      <c r="BH54" s="245"/>
      <c r="BI54" s="57"/>
      <c r="BJ54" s="253"/>
      <c r="BK54" s="54"/>
      <c r="BL54" s="54"/>
      <c r="BM54" s="54"/>
      <c r="BN54" s="253"/>
      <c r="BO54" s="57"/>
      <c r="BP54" s="57"/>
      <c r="BQ54" s="57"/>
      <c r="BR54" s="240"/>
      <c r="BS54" s="229"/>
      <c r="BT54" s="229"/>
      <c r="BU54" s="53" t="str">
        <f t="shared" si="35"/>
        <v xml:space="preserve"> </v>
      </c>
      <c r="BV54" s="58" t="str">
        <f t="shared" si="36"/>
        <v xml:space="preserve"> </v>
      </c>
      <c r="BW54" s="58" t="str">
        <f t="shared" si="39"/>
        <v xml:space="preserve"> </v>
      </c>
      <c r="BX54" s="58" t="str">
        <f t="shared" si="38"/>
        <v>NO APLICA</v>
      </c>
    </row>
    <row r="55" spans="1:76" ht="99.75" customHeight="1" outlineLevel="1" x14ac:dyDescent="0.2">
      <c r="A55" s="228">
        <v>6</v>
      </c>
      <c r="B55" s="331" t="s">
        <v>334</v>
      </c>
      <c r="C55" s="40">
        <v>7</v>
      </c>
      <c r="D55" s="40" t="s">
        <v>335</v>
      </c>
      <c r="E55" s="229" t="s">
        <v>336</v>
      </c>
      <c r="F55" s="230" t="s">
        <v>56</v>
      </c>
      <c r="G55" s="230" t="s">
        <v>337</v>
      </c>
      <c r="H55" s="231" t="s">
        <v>203</v>
      </c>
      <c r="I55" s="43" t="s">
        <v>338</v>
      </c>
      <c r="J55" s="232" t="s">
        <v>60</v>
      </c>
      <c r="K55" s="233" t="s">
        <v>136</v>
      </c>
      <c r="L55" s="233" t="s">
        <v>339</v>
      </c>
      <c r="M55" s="233" t="s">
        <v>180</v>
      </c>
      <c r="N55" s="233" t="s">
        <v>340</v>
      </c>
      <c r="O55" s="233" t="s">
        <v>341</v>
      </c>
      <c r="P55" s="233" t="s">
        <v>342</v>
      </c>
      <c r="Q55" s="233" t="s">
        <v>67</v>
      </c>
      <c r="R55" s="233" t="s">
        <v>343</v>
      </c>
      <c r="S55" s="233" t="s">
        <v>91</v>
      </c>
      <c r="T55" s="247">
        <v>0.75</v>
      </c>
      <c r="U55" s="248">
        <v>0.8</v>
      </c>
      <c r="V55" s="233" t="s">
        <v>71</v>
      </c>
      <c r="W55" s="248">
        <v>0.7</v>
      </c>
      <c r="X55" s="248">
        <v>1</v>
      </c>
      <c r="Y55" s="237" t="s">
        <v>344</v>
      </c>
      <c r="Z55" s="250"/>
      <c r="AA55" s="251"/>
      <c r="AB55" s="251"/>
      <c r="AC55" s="51" t="str">
        <f t="shared" si="29"/>
        <v xml:space="preserve"> </v>
      </c>
      <c r="AD55" s="250"/>
      <c r="AE55" s="51"/>
      <c r="AF55" s="51"/>
      <c r="AG55" s="51" t="str">
        <f t="shared" si="30"/>
        <v xml:space="preserve"> </v>
      </c>
      <c r="AH55" s="231">
        <v>1</v>
      </c>
      <c r="AI55" s="238">
        <v>234</v>
      </c>
      <c r="AJ55" s="238">
        <v>234</v>
      </c>
      <c r="AK55" s="53">
        <f t="shared" si="31"/>
        <v>1</v>
      </c>
      <c r="AL55" s="250"/>
      <c r="AM55" s="51"/>
      <c r="AN55" s="51"/>
      <c r="AO55" s="51" t="str">
        <f t="shared" si="32"/>
        <v xml:space="preserve"> </v>
      </c>
      <c r="AP55" s="250"/>
      <c r="AQ55" s="51"/>
      <c r="AR55" s="51"/>
      <c r="AS55" s="51" t="str">
        <f t="shared" si="33"/>
        <v xml:space="preserve"> </v>
      </c>
      <c r="AT55" s="231">
        <v>1</v>
      </c>
      <c r="AU55" s="238">
        <v>73</v>
      </c>
      <c r="AV55" s="238">
        <v>73</v>
      </c>
      <c r="AW55" s="53">
        <f t="shared" si="34"/>
        <v>1</v>
      </c>
      <c r="AX55" s="250"/>
      <c r="AY55" s="54"/>
      <c r="AZ55" s="54"/>
      <c r="BA55" s="54"/>
      <c r="BB55" s="253"/>
      <c r="BC55" s="54"/>
      <c r="BD55" s="54"/>
      <c r="BE55" s="54"/>
      <c r="BF55" s="240"/>
      <c r="BG55" s="239"/>
      <c r="BH55" s="239"/>
      <c r="BI55" s="57"/>
      <c r="BJ55" s="253"/>
      <c r="BK55" s="54"/>
      <c r="BL55" s="54"/>
      <c r="BM55" s="54"/>
      <c r="BN55" s="253"/>
      <c r="BO55" s="57"/>
      <c r="BP55" s="57"/>
      <c r="BQ55" s="57"/>
      <c r="BR55" s="240"/>
      <c r="BS55" s="229"/>
      <c r="BT55" s="229"/>
      <c r="BU55" s="53" t="str">
        <f t="shared" si="35"/>
        <v xml:space="preserve"> </v>
      </c>
      <c r="BV55" s="58">
        <f t="shared" si="36"/>
        <v>1</v>
      </c>
      <c r="BW55" s="58">
        <f t="shared" si="39"/>
        <v>1.3333333333333333</v>
      </c>
      <c r="BX55" s="58" t="str">
        <f t="shared" si="38"/>
        <v>CUMPLE</v>
      </c>
    </row>
    <row r="56" spans="1:76" ht="99.75" customHeight="1" outlineLevel="1" x14ac:dyDescent="0.2">
      <c r="A56" s="228">
        <v>7</v>
      </c>
      <c r="B56" s="331" t="s">
        <v>334</v>
      </c>
      <c r="C56" s="40">
        <v>7</v>
      </c>
      <c r="D56" s="40" t="s">
        <v>345</v>
      </c>
      <c r="E56" s="229" t="s">
        <v>336</v>
      </c>
      <c r="F56" s="230" t="s">
        <v>346</v>
      </c>
      <c r="G56" s="230" t="s">
        <v>347</v>
      </c>
      <c r="H56" s="231" t="s">
        <v>348</v>
      </c>
      <c r="I56" s="43" t="s">
        <v>349</v>
      </c>
      <c r="J56" s="254" t="s">
        <v>76</v>
      </c>
      <c r="K56" s="233" t="s">
        <v>61</v>
      </c>
      <c r="L56" s="255" t="s">
        <v>350</v>
      </c>
      <c r="M56" s="233" t="s">
        <v>180</v>
      </c>
      <c r="N56" s="233" t="s">
        <v>340</v>
      </c>
      <c r="O56" s="233" t="s">
        <v>341</v>
      </c>
      <c r="P56" s="233" t="s">
        <v>351</v>
      </c>
      <c r="Q56" s="233" t="s">
        <v>67</v>
      </c>
      <c r="R56" s="233" t="s">
        <v>352</v>
      </c>
      <c r="S56" s="233" t="s">
        <v>353</v>
      </c>
      <c r="T56" s="247">
        <v>0.6</v>
      </c>
      <c r="U56" s="233" t="s">
        <v>354</v>
      </c>
      <c r="V56" s="233" t="s">
        <v>71</v>
      </c>
      <c r="W56" s="248">
        <v>0.5</v>
      </c>
      <c r="X56" s="248">
        <v>1</v>
      </c>
      <c r="Y56" s="256"/>
      <c r="Z56" s="250"/>
      <c r="AA56" s="251"/>
      <c r="AB56" s="251"/>
      <c r="AC56" s="51" t="str">
        <f t="shared" si="29"/>
        <v xml:space="preserve"> </v>
      </c>
      <c r="AD56" s="250"/>
      <c r="AE56" s="51"/>
      <c r="AF56" s="51"/>
      <c r="AG56" s="51" t="str">
        <f t="shared" si="30"/>
        <v xml:space="preserve"> </v>
      </c>
      <c r="AH56" s="250"/>
      <c r="AI56" s="51"/>
      <c r="AJ56" s="51"/>
      <c r="AK56" s="51" t="str">
        <f t="shared" si="31"/>
        <v xml:space="preserve"> </v>
      </c>
      <c r="AL56" s="250"/>
      <c r="AM56" s="51"/>
      <c r="AN56" s="51"/>
      <c r="AO56" s="51" t="str">
        <f t="shared" si="32"/>
        <v xml:space="preserve"> </v>
      </c>
      <c r="AP56" s="250"/>
      <c r="AQ56" s="51"/>
      <c r="AR56" s="51"/>
      <c r="AS56" s="51" t="str">
        <f t="shared" si="33"/>
        <v xml:space="preserve"> </v>
      </c>
      <c r="AT56" s="231">
        <v>1</v>
      </c>
      <c r="AU56" s="238">
        <v>22</v>
      </c>
      <c r="AV56" s="238">
        <v>22</v>
      </c>
      <c r="AW56" s="53">
        <f t="shared" si="34"/>
        <v>1</v>
      </c>
      <c r="AX56" s="250"/>
      <c r="AY56" s="54"/>
      <c r="AZ56" s="54"/>
      <c r="BA56" s="54"/>
      <c r="BB56" s="253"/>
      <c r="BC56" s="54"/>
      <c r="BD56" s="54"/>
      <c r="BE56" s="54"/>
      <c r="BF56" s="253"/>
      <c r="BG56" s="54"/>
      <c r="BH56" s="54"/>
      <c r="BI56" s="54"/>
      <c r="BJ56" s="253"/>
      <c r="BK56" s="54"/>
      <c r="BL56" s="54"/>
      <c r="BM56" s="54"/>
      <c r="BN56" s="253"/>
      <c r="BO56" s="57"/>
      <c r="BP56" s="57"/>
      <c r="BQ56" s="57"/>
      <c r="BR56" s="240"/>
      <c r="BS56" s="229"/>
      <c r="BT56" s="229"/>
      <c r="BU56" s="53" t="str">
        <f t="shared" si="35"/>
        <v xml:space="preserve"> </v>
      </c>
      <c r="BV56" s="58">
        <f t="shared" si="36"/>
        <v>1</v>
      </c>
      <c r="BW56" s="58">
        <f t="shared" si="39"/>
        <v>1.6666666666666667</v>
      </c>
      <c r="BX56" s="58" t="str">
        <f t="shared" si="38"/>
        <v>CUMPLE</v>
      </c>
    </row>
    <row r="57" spans="1:76" ht="99.75" customHeight="1" outlineLevel="1" x14ac:dyDescent="0.2">
      <c r="A57" s="228">
        <v>8</v>
      </c>
      <c r="B57" s="331" t="s">
        <v>334</v>
      </c>
      <c r="C57" s="40">
        <v>7</v>
      </c>
      <c r="D57" s="40" t="s">
        <v>345</v>
      </c>
      <c r="E57" s="229" t="s">
        <v>336</v>
      </c>
      <c r="F57" s="230" t="s">
        <v>346</v>
      </c>
      <c r="G57" s="230" t="s">
        <v>347</v>
      </c>
      <c r="H57" s="231" t="s">
        <v>348</v>
      </c>
      <c r="I57" s="43" t="s">
        <v>355</v>
      </c>
      <c r="J57" s="254" t="s">
        <v>76</v>
      </c>
      <c r="K57" s="233" t="s">
        <v>61</v>
      </c>
      <c r="L57" s="255" t="s">
        <v>356</v>
      </c>
      <c r="M57" s="233" t="s">
        <v>180</v>
      </c>
      <c r="N57" s="233" t="s">
        <v>340</v>
      </c>
      <c r="O57" s="233" t="s">
        <v>341</v>
      </c>
      <c r="P57" s="233" t="s">
        <v>357</v>
      </c>
      <c r="Q57" s="233" t="s">
        <v>67</v>
      </c>
      <c r="R57" s="233" t="s">
        <v>358</v>
      </c>
      <c r="S57" s="233" t="s">
        <v>353</v>
      </c>
      <c r="T57" s="247">
        <v>0.65</v>
      </c>
      <c r="U57" s="233" t="s">
        <v>354</v>
      </c>
      <c r="V57" s="233" t="s">
        <v>71</v>
      </c>
      <c r="W57" s="248">
        <v>0.5</v>
      </c>
      <c r="X57" s="248">
        <v>1</v>
      </c>
      <c r="Y57" s="256"/>
      <c r="Z57" s="250"/>
      <c r="AA57" s="251"/>
      <c r="AB57" s="251"/>
      <c r="AC57" s="51" t="str">
        <f t="shared" si="29"/>
        <v xml:space="preserve"> </v>
      </c>
      <c r="AD57" s="250"/>
      <c r="AE57" s="51"/>
      <c r="AF57" s="51"/>
      <c r="AG57" s="51" t="str">
        <f t="shared" si="30"/>
        <v xml:space="preserve"> </v>
      </c>
      <c r="AH57" s="250"/>
      <c r="AI57" s="51"/>
      <c r="AJ57" s="51"/>
      <c r="AK57" s="51" t="str">
        <f t="shared" si="31"/>
        <v xml:space="preserve"> </v>
      </c>
      <c r="AL57" s="250"/>
      <c r="AM57" s="51"/>
      <c r="AN57" s="51"/>
      <c r="AO57" s="51" t="str">
        <f t="shared" si="32"/>
        <v xml:space="preserve"> </v>
      </c>
      <c r="AP57" s="250"/>
      <c r="AQ57" s="51"/>
      <c r="AR57" s="51"/>
      <c r="AS57" s="51" t="str">
        <f t="shared" si="33"/>
        <v xml:space="preserve"> </v>
      </c>
      <c r="AT57" s="231">
        <v>1</v>
      </c>
      <c r="AU57" s="238">
        <v>339</v>
      </c>
      <c r="AV57" s="238">
        <v>344</v>
      </c>
      <c r="AW57" s="53">
        <f t="shared" si="34"/>
        <v>0.98546511627906974</v>
      </c>
      <c r="AX57" s="250"/>
      <c r="AY57" s="54"/>
      <c r="AZ57" s="54"/>
      <c r="BA57" s="54"/>
      <c r="BB57" s="253"/>
      <c r="BC57" s="54"/>
      <c r="BD57" s="54"/>
      <c r="BE57" s="54"/>
      <c r="BF57" s="253"/>
      <c r="BG57" s="54"/>
      <c r="BH57" s="54"/>
      <c r="BI57" s="54"/>
      <c r="BJ57" s="253"/>
      <c r="BK57" s="54"/>
      <c r="BL57" s="54"/>
      <c r="BM57" s="54"/>
      <c r="BN57" s="253"/>
      <c r="BO57" s="57"/>
      <c r="BP57" s="57"/>
      <c r="BQ57" s="57"/>
      <c r="BR57" s="240"/>
      <c r="BS57" s="229"/>
      <c r="BT57" s="229"/>
      <c r="BU57" s="53" t="str">
        <f t="shared" si="35"/>
        <v xml:space="preserve"> </v>
      </c>
      <c r="BV57" s="58">
        <f t="shared" si="36"/>
        <v>0.98546511627906974</v>
      </c>
      <c r="BW57" s="58">
        <f t="shared" si="39"/>
        <v>1.5161001788908766</v>
      </c>
      <c r="BX57" s="58" t="str">
        <f t="shared" si="38"/>
        <v>CUMPLE</v>
      </c>
    </row>
    <row r="58" spans="1:76" ht="99.75" customHeight="1" outlineLevel="1" x14ac:dyDescent="0.2">
      <c r="A58" s="228">
        <v>9</v>
      </c>
      <c r="B58" s="331" t="s">
        <v>334</v>
      </c>
      <c r="C58" s="40">
        <v>7</v>
      </c>
      <c r="D58" s="40" t="s">
        <v>345</v>
      </c>
      <c r="E58" s="229" t="s">
        <v>336</v>
      </c>
      <c r="F58" s="230" t="s">
        <v>346</v>
      </c>
      <c r="G58" s="230" t="s">
        <v>347</v>
      </c>
      <c r="H58" s="231" t="s">
        <v>348</v>
      </c>
      <c r="I58" s="43" t="s">
        <v>359</v>
      </c>
      <c r="J58" s="254" t="s">
        <v>76</v>
      </c>
      <c r="K58" s="233" t="s">
        <v>61</v>
      </c>
      <c r="L58" s="255" t="s">
        <v>360</v>
      </c>
      <c r="M58" s="233" t="s">
        <v>180</v>
      </c>
      <c r="N58" s="233" t="s">
        <v>340</v>
      </c>
      <c r="O58" s="233" t="s">
        <v>341</v>
      </c>
      <c r="P58" s="233" t="s">
        <v>361</v>
      </c>
      <c r="Q58" s="233" t="s">
        <v>67</v>
      </c>
      <c r="R58" s="233" t="s">
        <v>362</v>
      </c>
      <c r="S58" s="233" t="s">
        <v>353</v>
      </c>
      <c r="T58" s="247">
        <v>0.8</v>
      </c>
      <c r="U58" s="233" t="s">
        <v>354</v>
      </c>
      <c r="V58" s="233" t="s">
        <v>71</v>
      </c>
      <c r="W58" s="248">
        <v>0.7</v>
      </c>
      <c r="X58" s="248">
        <v>1</v>
      </c>
      <c r="Y58" s="256"/>
      <c r="Z58" s="250"/>
      <c r="AA58" s="251"/>
      <c r="AB58" s="251"/>
      <c r="AC58" s="51" t="str">
        <f t="shared" si="29"/>
        <v xml:space="preserve"> </v>
      </c>
      <c r="AD58" s="250"/>
      <c r="AE58" s="51"/>
      <c r="AF58" s="51"/>
      <c r="AG58" s="51" t="str">
        <f t="shared" si="30"/>
        <v xml:space="preserve"> </v>
      </c>
      <c r="AH58" s="250"/>
      <c r="AI58" s="51"/>
      <c r="AJ58" s="51"/>
      <c r="AK58" s="51" t="str">
        <f t="shared" si="31"/>
        <v xml:space="preserve"> </v>
      </c>
      <c r="AL58" s="250"/>
      <c r="AM58" s="51"/>
      <c r="AN58" s="51"/>
      <c r="AO58" s="51" t="str">
        <f t="shared" si="32"/>
        <v xml:space="preserve"> </v>
      </c>
      <c r="AP58" s="250"/>
      <c r="AQ58" s="51"/>
      <c r="AR58" s="51"/>
      <c r="AS58" s="51" t="str">
        <f t="shared" si="33"/>
        <v xml:space="preserve"> </v>
      </c>
      <c r="AT58" s="231">
        <v>1</v>
      </c>
      <c r="AU58" s="238">
        <v>1</v>
      </c>
      <c r="AV58" s="238">
        <v>1</v>
      </c>
      <c r="AW58" s="53">
        <f t="shared" si="34"/>
        <v>1</v>
      </c>
      <c r="AX58" s="250"/>
      <c r="AY58" s="54"/>
      <c r="AZ58" s="54"/>
      <c r="BA58" s="54"/>
      <c r="BB58" s="253"/>
      <c r="BC58" s="54"/>
      <c r="BD58" s="54"/>
      <c r="BE58" s="54"/>
      <c r="BF58" s="253"/>
      <c r="BG58" s="54"/>
      <c r="BH58" s="54"/>
      <c r="BI58" s="54"/>
      <c r="BJ58" s="253"/>
      <c r="BK58" s="54"/>
      <c r="BL58" s="54"/>
      <c r="BM58" s="54"/>
      <c r="BN58" s="253"/>
      <c r="BO58" s="57"/>
      <c r="BP58" s="57"/>
      <c r="BQ58" s="57"/>
      <c r="BR58" s="240"/>
      <c r="BS58" s="229"/>
      <c r="BT58" s="229"/>
      <c r="BU58" s="53" t="str">
        <f t="shared" si="35"/>
        <v xml:space="preserve"> </v>
      </c>
      <c r="BV58" s="58">
        <f t="shared" si="36"/>
        <v>1</v>
      </c>
      <c r="BW58" s="58">
        <f t="shared" si="39"/>
        <v>1.25</v>
      </c>
      <c r="BX58" s="58" t="str">
        <f t="shared" si="38"/>
        <v>CUMPLE</v>
      </c>
    </row>
    <row r="59" spans="1:76" ht="99.75" customHeight="1" outlineLevel="1" x14ac:dyDescent="0.2">
      <c r="A59" s="228">
        <v>10</v>
      </c>
      <c r="B59" s="331" t="s">
        <v>363</v>
      </c>
      <c r="C59" s="40">
        <v>9</v>
      </c>
      <c r="D59" s="40" t="s">
        <v>364</v>
      </c>
      <c r="E59" s="229" t="s">
        <v>365</v>
      </c>
      <c r="F59" s="230" t="s">
        <v>175</v>
      </c>
      <c r="G59" s="230" t="s">
        <v>366</v>
      </c>
      <c r="H59" s="231" t="s">
        <v>367</v>
      </c>
      <c r="I59" s="43" t="s">
        <v>368</v>
      </c>
      <c r="J59" s="254" t="s">
        <v>60</v>
      </c>
      <c r="K59" s="233" t="s">
        <v>136</v>
      </c>
      <c r="L59" s="234" t="s">
        <v>369</v>
      </c>
      <c r="M59" s="233" t="s">
        <v>180</v>
      </c>
      <c r="N59" s="233" t="s">
        <v>370</v>
      </c>
      <c r="O59" s="233" t="s">
        <v>304</v>
      </c>
      <c r="P59" s="233" t="s">
        <v>371</v>
      </c>
      <c r="Q59" s="233" t="s">
        <v>67</v>
      </c>
      <c r="R59" s="233" t="s">
        <v>372</v>
      </c>
      <c r="S59" s="233" t="s">
        <v>118</v>
      </c>
      <c r="T59" s="247">
        <v>0.95</v>
      </c>
      <c r="U59" s="248">
        <v>0.87</v>
      </c>
      <c r="V59" s="233" t="s">
        <v>71</v>
      </c>
      <c r="W59" s="248">
        <v>0.87</v>
      </c>
      <c r="X59" s="248">
        <v>1</v>
      </c>
      <c r="Y59" s="237" t="s">
        <v>373</v>
      </c>
      <c r="Z59" s="250"/>
      <c r="AA59" s="251"/>
      <c r="AB59" s="251"/>
      <c r="AC59" s="51" t="str">
        <f t="shared" si="29"/>
        <v xml:space="preserve"> </v>
      </c>
      <c r="AD59" s="250"/>
      <c r="AE59" s="51"/>
      <c r="AF59" s="51"/>
      <c r="AG59" s="51" t="str">
        <f t="shared" si="30"/>
        <v xml:space="preserve"> </v>
      </c>
      <c r="AH59" s="250"/>
      <c r="AI59" s="51"/>
      <c r="AJ59" s="51"/>
      <c r="AK59" s="51" t="str">
        <f t="shared" si="31"/>
        <v xml:space="preserve"> </v>
      </c>
      <c r="AL59" s="250"/>
      <c r="AM59" s="51"/>
      <c r="AN59" s="51"/>
      <c r="AO59" s="51" t="str">
        <f t="shared" si="32"/>
        <v xml:space="preserve"> </v>
      </c>
      <c r="AP59" s="250"/>
      <c r="AQ59" s="51"/>
      <c r="AR59" s="51"/>
      <c r="AS59" s="51" t="str">
        <f t="shared" si="33"/>
        <v xml:space="preserve"> </v>
      </c>
      <c r="AT59" s="250"/>
      <c r="AU59" s="51"/>
      <c r="AV59" s="51"/>
      <c r="AW59" s="51" t="str">
        <f t="shared" si="34"/>
        <v xml:space="preserve"> </v>
      </c>
      <c r="AX59" s="250"/>
      <c r="AY59" s="54"/>
      <c r="AZ59" s="54"/>
      <c r="BA59" s="54"/>
      <c r="BB59" s="253"/>
      <c r="BC59" s="257"/>
      <c r="BD59" s="257"/>
      <c r="BE59" s="54"/>
      <c r="BF59" s="253"/>
      <c r="BG59" s="257"/>
      <c r="BH59" s="257"/>
      <c r="BI59" s="54"/>
      <c r="BJ59" s="253"/>
      <c r="BK59" s="54"/>
      <c r="BL59" s="54"/>
      <c r="BM59" s="54"/>
      <c r="BN59" s="253"/>
      <c r="BO59" s="57"/>
      <c r="BP59" s="57"/>
      <c r="BQ59" s="57"/>
      <c r="BR59" s="240"/>
      <c r="BS59" s="53"/>
      <c r="BT59" s="53"/>
      <c r="BU59" s="53" t="str">
        <f t="shared" si="35"/>
        <v xml:space="preserve"> </v>
      </c>
      <c r="BV59" s="58" t="str">
        <f t="shared" si="36"/>
        <v xml:space="preserve"> </v>
      </c>
      <c r="BW59" s="58" t="str">
        <f t="shared" si="39"/>
        <v xml:space="preserve"> </v>
      </c>
      <c r="BX59" s="58" t="str">
        <f t="shared" si="38"/>
        <v>NO APLICA</v>
      </c>
    </row>
    <row r="60" spans="1:76" ht="99.75" customHeight="1" outlineLevel="1" x14ac:dyDescent="0.2">
      <c r="A60" s="228">
        <v>11</v>
      </c>
      <c r="B60" s="331" t="s">
        <v>363</v>
      </c>
      <c r="C60" s="40">
        <v>9</v>
      </c>
      <c r="D60" s="40" t="s">
        <v>374</v>
      </c>
      <c r="E60" s="229" t="s">
        <v>365</v>
      </c>
      <c r="F60" s="230" t="s">
        <v>175</v>
      </c>
      <c r="G60" s="230" t="s">
        <v>375</v>
      </c>
      <c r="H60" s="231" t="s">
        <v>367</v>
      </c>
      <c r="I60" s="43" t="s">
        <v>376</v>
      </c>
      <c r="J60" s="232" t="s">
        <v>76</v>
      </c>
      <c r="K60" s="233" t="s">
        <v>61</v>
      </c>
      <c r="L60" s="234" t="s">
        <v>377</v>
      </c>
      <c r="M60" s="233" t="s">
        <v>180</v>
      </c>
      <c r="N60" s="233" t="s">
        <v>370</v>
      </c>
      <c r="O60" s="233" t="s">
        <v>378</v>
      </c>
      <c r="P60" s="233" t="s">
        <v>379</v>
      </c>
      <c r="Q60" s="233" t="s">
        <v>67</v>
      </c>
      <c r="R60" s="233" t="s">
        <v>380</v>
      </c>
      <c r="S60" s="233" t="s">
        <v>91</v>
      </c>
      <c r="T60" s="247">
        <v>0.95</v>
      </c>
      <c r="U60" s="248">
        <v>1</v>
      </c>
      <c r="V60" s="233" t="s">
        <v>71</v>
      </c>
      <c r="W60" s="248">
        <v>0.9</v>
      </c>
      <c r="X60" s="248">
        <v>1</v>
      </c>
      <c r="Y60" s="237" t="s">
        <v>381</v>
      </c>
      <c r="Z60" s="250"/>
      <c r="AA60" s="251"/>
      <c r="AB60" s="251"/>
      <c r="AC60" s="51" t="str">
        <f t="shared" si="29"/>
        <v xml:space="preserve"> </v>
      </c>
      <c r="AD60" s="250"/>
      <c r="AE60" s="51"/>
      <c r="AF60" s="51"/>
      <c r="AG60" s="51" t="str">
        <f t="shared" si="30"/>
        <v xml:space="preserve"> </v>
      </c>
      <c r="AH60" s="231">
        <v>2</v>
      </c>
      <c r="AI60" s="229">
        <v>3</v>
      </c>
      <c r="AJ60" s="229">
        <v>3</v>
      </c>
      <c r="AK60" s="53">
        <f t="shared" si="31"/>
        <v>1</v>
      </c>
      <c r="AL60" s="250"/>
      <c r="AM60" s="51"/>
      <c r="AN60" s="51"/>
      <c r="AO60" s="51" t="str">
        <f t="shared" si="32"/>
        <v xml:space="preserve"> </v>
      </c>
      <c r="AP60" s="250"/>
      <c r="AQ60" s="51"/>
      <c r="AR60" s="51"/>
      <c r="AS60" s="51" t="str">
        <f t="shared" si="33"/>
        <v xml:space="preserve"> </v>
      </c>
      <c r="AT60" s="231">
        <v>2</v>
      </c>
      <c r="AU60" s="229">
        <v>18</v>
      </c>
      <c r="AV60" s="229">
        <v>18</v>
      </c>
      <c r="AW60" s="53">
        <f t="shared" si="34"/>
        <v>1</v>
      </c>
      <c r="AX60" s="250"/>
      <c r="AY60" s="54"/>
      <c r="AZ60" s="54"/>
      <c r="BA60" s="54"/>
      <c r="BB60" s="253"/>
      <c r="BC60" s="54"/>
      <c r="BD60" s="54"/>
      <c r="BE60" s="54"/>
      <c r="BF60" s="240"/>
      <c r="BG60" s="245"/>
      <c r="BH60" s="245"/>
      <c r="BI60" s="57"/>
      <c r="BJ60" s="253"/>
      <c r="BK60" s="54"/>
      <c r="BL60" s="54"/>
      <c r="BM60" s="54"/>
      <c r="BN60" s="253"/>
      <c r="BO60" s="57"/>
      <c r="BP60" s="57"/>
      <c r="BQ60" s="57"/>
      <c r="BR60" s="240"/>
      <c r="BS60" s="229"/>
      <c r="BT60" s="229"/>
      <c r="BU60" s="53" t="str">
        <f t="shared" si="35"/>
        <v xml:space="preserve"> </v>
      </c>
      <c r="BV60" s="58">
        <f t="shared" si="36"/>
        <v>1</v>
      </c>
      <c r="BW60" s="58">
        <f t="shared" si="39"/>
        <v>1.0526315789473684</v>
      </c>
      <c r="BX60" s="58" t="str">
        <f t="shared" si="38"/>
        <v>CUMPLE</v>
      </c>
    </row>
    <row r="61" spans="1:76" ht="99.75" customHeight="1" outlineLevel="1" x14ac:dyDescent="0.2">
      <c r="A61" s="228">
        <v>12</v>
      </c>
      <c r="B61" s="331" t="s">
        <v>363</v>
      </c>
      <c r="C61" s="40">
        <v>9</v>
      </c>
      <c r="D61" s="40" t="s">
        <v>374</v>
      </c>
      <c r="E61" s="229" t="s">
        <v>365</v>
      </c>
      <c r="F61" s="230" t="s">
        <v>175</v>
      </c>
      <c r="G61" s="230" t="s">
        <v>382</v>
      </c>
      <c r="H61" s="231" t="s">
        <v>367</v>
      </c>
      <c r="I61" s="43" t="s">
        <v>383</v>
      </c>
      <c r="J61" s="254" t="s">
        <v>76</v>
      </c>
      <c r="K61" s="233" t="s">
        <v>61</v>
      </c>
      <c r="L61" s="234" t="s">
        <v>384</v>
      </c>
      <c r="M61" s="233" t="s">
        <v>180</v>
      </c>
      <c r="N61" s="233" t="s">
        <v>370</v>
      </c>
      <c r="O61" s="233" t="s">
        <v>378</v>
      </c>
      <c r="P61" s="233" t="s">
        <v>385</v>
      </c>
      <c r="Q61" s="233" t="s">
        <v>67</v>
      </c>
      <c r="R61" s="233" t="s">
        <v>386</v>
      </c>
      <c r="S61" s="233" t="s">
        <v>109</v>
      </c>
      <c r="T61" s="247">
        <v>1</v>
      </c>
      <c r="U61" s="248">
        <v>1</v>
      </c>
      <c r="V61" s="233" t="s">
        <v>71</v>
      </c>
      <c r="W61" s="248">
        <v>0.9</v>
      </c>
      <c r="X61" s="248">
        <v>1</v>
      </c>
      <c r="Y61" s="256" t="s">
        <v>387</v>
      </c>
      <c r="Z61" s="250"/>
      <c r="AA61" s="251"/>
      <c r="AB61" s="251"/>
      <c r="AC61" s="51" t="str">
        <f t="shared" si="29"/>
        <v xml:space="preserve"> </v>
      </c>
      <c r="AD61" s="250"/>
      <c r="AE61" s="51"/>
      <c r="AF61" s="51"/>
      <c r="AG61" s="51" t="str">
        <f t="shared" si="30"/>
        <v xml:space="preserve"> </v>
      </c>
      <c r="AH61" s="250"/>
      <c r="AI61" s="51"/>
      <c r="AJ61" s="51"/>
      <c r="AK61" s="51" t="str">
        <f t="shared" si="31"/>
        <v xml:space="preserve"> </v>
      </c>
      <c r="AL61" s="250"/>
      <c r="AM61" s="51"/>
      <c r="AN61" s="51"/>
      <c r="AO61" s="51" t="str">
        <f t="shared" si="32"/>
        <v xml:space="preserve"> </v>
      </c>
      <c r="AP61" s="250"/>
      <c r="AQ61" s="51"/>
      <c r="AR61" s="51"/>
      <c r="AS61" s="51" t="str">
        <f t="shared" si="33"/>
        <v xml:space="preserve"> </v>
      </c>
      <c r="AT61" s="231">
        <v>2</v>
      </c>
      <c r="AU61" s="229">
        <v>10</v>
      </c>
      <c r="AV61" s="229">
        <v>10</v>
      </c>
      <c r="AW61" s="53">
        <f t="shared" si="34"/>
        <v>1</v>
      </c>
      <c r="AX61" s="250"/>
      <c r="AY61" s="54"/>
      <c r="AZ61" s="54"/>
      <c r="BA61" s="54"/>
      <c r="BB61" s="253"/>
      <c r="BC61" s="54"/>
      <c r="BD61" s="54"/>
      <c r="BE61" s="54"/>
      <c r="BF61" s="253"/>
      <c r="BG61" s="54"/>
      <c r="BH61" s="54"/>
      <c r="BI61" s="54"/>
      <c r="BJ61" s="253"/>
      <c r="BK61" s="54"/>
      <c r="BL61" s="54"/>
      <c r="BM61" s="54"/>
      <c r="BN61" s="253"/>
      <c r="BO61" s="54"/>
      <c r="BP61" s="54"/>
      <c r="BQ61" s="54"/>
      <c r="BR61" s="253"/>
      <c r="BS61" s="229"/>
      <c r="BT61" s="229"/>
      <c r="BU61" s="53" t="str">
        <f t="shared" si="35"/>
        <v xml:space="preserve"> </v>
      </c>
      <c r="BV61" s="58">
        <f t="shared" si="36"/>
        <v>1</v>
      </c>
      <c r="BW61" s="58">
        <f t="shared" si="39"/>
        <v>1</v>
      </c>
      <c r="BX61" s="58" t="str">
        <f t="shared" si="38"/>
        <v>CUMPLE</v>
      </c>
    </row>
    <row r="62" spans="1:76" ht="99.75" customHeight="1" outlineLevel="1" x14ac:dyDescent="0.2">
      <c r="A62" s="228">
        <v>13</v>
      </c>
      <c r="B62" s="331" t="s">
        <v>363</v>
      </c>
      <c r="C62" s="40">
        <v>9</v>
      </c>
      <c r="D62" s="40" t="s">
        <v>374</v>
      </c>
      <c r="E62" s="229" t="s">
        <v>365</v>
      </c>
      <c r="F62" s="230" t="s">
        <v>175</v>
      </c>
      <c r="G62" s="230" t="s">
        <v>388</v>
      </c>
      <c r="H62" s="231" t="s">
        <v>367</v>
      </c>
      <c r="I62" s="43" t="s">
        <v>389</v>
      </c>
      <c r="J62" s="232" t="s">
        <v>76</v>
      </c>
      <c r="K62" s="233" t="s">
        <v>87</v>
      </c>
      <c r="L62" s="233" t="s">
        <v>390</v>
      </c>
      <c r="M62" s="233" t="s">
        <v>180</v>
      </c>
      <c r="N62" s="233" t="s">
        <v>391</v>
      </c>
      <c r="O62" s="233" t="s">
        <v>392</v>
      </c>
      <c r="P62" s="233" t="s">
        <v>393</v>
      </c>
      <c r="Q62" s="233" t="s">
        <v>67</v>
      </c>
      <c r="R62" s="233" t="s">
        <v>394</v>
      </c>
      <c r="S62" s="233" t="s">
        <v>83</v>
      </c>
      <c r="T62" s="247">
        <v>0.02</v>
      </c>
      <c r="U62" s="248">
        <v>0.02</v>
      </c>
      <c r="V62" s="233" t="s">
        <v>307</v>
      </c>
      <c r="W62" s="248">
        <v>0.01</v>
      </c>
      <c r="X62" s="248">
        <v>0.04</v>
      </c>
      <c r="Y62" s="237" t="s">
        <v>395</v>
      </c>
      <c r="Z62" s="231">
        <v>1</v>
      </c>
      <c r="AA62" s="229">
        <v>45</v>
      </c>
      <c r="AB62" s="229">
        <v>2814</v>
      </c>
      <c r="AC62" s="53">
        <f t="shared" si="29"/>
        <v>1.5991471215351813E-2</v>
      </c>
      <c r="AD62" s="231">
        <v>1</v>
      </c>
      <c r="AE62" s="229">
        <v>130</v>
      </c>
      <c r="AF62" s="229">
        <v>2660</v>
      </c>
      <c r="AG62" s="53">
        <f t="shared" si="30"/>
        <v>4.8872180451127817E-2</v>
      </c>
      <c r="AH62" s="231">
        <v>2</v>
      </c>
      <c r="AI62" s="229">
        <v>130</v>
      </c>
      <c r="AJ62" s="229">
        <v>2660</v>
      </c>
      <c r="AK62" s="53">
        <f t="shared" si="31"/>
        <v>4.8872180451127817E-2</v>
      </c>
      <c r="AL62" s="231">
        <v>1</v>
      </c>
      <c r="AM62" s="229">
        <v>107</v>
      </c>
      <c r="AN62" s="229">
        <v>2992</v>
      </c>
      <c r="AO62" s="53">
        <f t="shared" si="32"/>
        <v>3.5762032085561495E-2</v>
      </c>
      <c r="AP62" s="231">
        <v>2</v>
      </c>
      <c r="AQ62" s="229">
        <v>69</v>
      </c>
      <c r="AR62" s="229">
        <v>2660</v>
      </c>
      <c r="AS62" s="53">
        <f t="shared" si="33"/>
        <v>2.5939849624060152E-2</v>
      </c>
      <c r="AT62" s="231">
        <v>2</v>
      </c>
      <c r="AU62" s="229">
        <v>49</v>
      </c>
      <c r="AV62" s="229">
        <v>2660</v>
      </c>
      <c r="AW62" s="53">
        <f t="shared" si="34"/>
        <v>1.8421052631578946E-2</v>
      </c>
      <c r="AX62" s="231"/>
      <c r="AY62" s="245"/>
      <c r="AZ62" s="245"/>
      <c r="BA62" s="57"/>
      <c r="BB62" s="240"/>
      <c r="BC62" s="245"/>
      <c r="BD62" s="245"/>
      <c r="BE62" s="57"/>
      <c r="BF62" s="240"/>
      <c r="BG62" s="245"/>
      <c r="BH62" s="245"/>
      <c r="BI62" s="57"/>
      <c r="BJ62" s="240"/>
      <c r="BK62" s="57"/>
      <c r="BL62" s="57"/>
      <c r="BM62" s="57"/>
      <c r="BN62" s="240"/>
      <c r="BO62" s="57"/>
      <c r="BP62" s="57"/>
      <c r="BQ62" s="57"/>
      <c r="BR62" s="240"/>
      <c r="BS62" s="229"/>
      <c r="BT62" s="229"/>
      <c r="BU62" s="53" t="str">
        <f t="shared" si="35"/>
        <v xml:space="preserve"> </v>
      </c>
      <c r="BV62" s="58">
        <f t="shared" si="36"/>
        <v>3.2309794409801341E-2</v>
      </c>
      <c r="BW62" s="58">
        <f>IF(BV62=" ",BV62,IF(AND(BV62&gt;=W62,BV62&lt;=X62),100%,50%))</f>
        <v>1</v>
      </c>
      <c r="BX62" s="58" t="str">
        <f t="shared" si="38"/>
        <v>CUMPLE</v>
      </c>
    </row>
    <row r="63" spans="1:76" ht="99.75" customHeight="1" outlineLevel="1" x14ac:dyDescent="0.2">
      <c r="A63" s="228">
        <v>14</v>
      </c>
      <c r="B63" s="331" t="s">
        <v>363</v>
      </c>
      <c r="C63" s="40">
        <v>9</v>
      </c>
      <c r="D63" s="40" t="s">
        <v>374</v>
      </c>
      <c r="E63" s="229" t="s">
        <v>365</v>
      </c>
      <c r="F63" s="230" t="s">
        <v>175</v>
      </c>
      <c r="G63" s="230" t="s">
        <v>388</v>
      </c>
      <c r="H63" s="231" t="s">
        <v>367</v>
      </c>
      <c r="I63" s="43" t="s">
        <v>396</v>
      </c>
      <c r="J63" s="254" t="s">
        <v>76</v>
      </c>
      <c r="K63" s="233" t="s">
        <v>61</v>
      </c>
      <c r="L63" s="233" t="s">
        <v>397</v>
      </c>
      <c r="M63" s="233" t="s">
        <v>180</v>
      </c>
      <c r="N63" s="233" t="s">
        <v>391</v>
      </c>
      <c r="O63" s="233" t="s">
        <v>392</v>
      </c>
      <c r="P63" s="233" t="s">
        <v>398</v>
      </c>
      <c r="Q63" s="233" t="s">
        <v>67</v>
      </c>
      <c r="R63" s="233" t="s">
        <v>399</v>
      </c>
      <c r="S63" s="233" t="s">
        <v>109</v>
      </c>
      <c r="T63" s="247">
        <v>1</v>
      </c>
      <c r="U63" s="248">
        <v>0.98</v>
      </c>
      <c r="V63" s="233" t="s">
        <v>71</v>
      </c>
      <c r="W63" s="248">
        <v>0.98</v>
      </c>
      <c r="X63" s="248">
        <v>1</v>
      </c>
      <c r="Y63" s="237" t="s">
        <v>400</v>
      </c>
      <c r="Z63" s="250"/>
      <c r="AA63" s="251"/>
      <c r="AB63" s="251"/>
      <c r="AC63" s="51" t="str">
        <f t="shared" si="29"/>
        <v xml:space="preserve"> </v>
      </c>
      <c r="AD63" s="250"/>
      <c r="AE63" s="51"/>
      <c r="AF63" s="51"/>
      <c r="AG63" s="51" t="str">
        <f t="shared" si="30"/>
        <v xml:space="preserve"> </v>
      </c>
      <c r="AH63" s="250"/>
      <c r="AI63" s="51"/>
      <c r="AJ63" s="51"/>
      <c r="AK63" s="51" t="str">
        <f t="shared" si="31"/>
        <v xml:space="preserve"> </v>
      </c>
      <c r="AL63" s="250"/>
      <c r="AM63" s="51"/>
      <c r="AN63" s="51"/>
      <c r="AO63" s="51" t="str">
        <f t="shared" si="32"/>
        <v xml:space="preserve"> </v>
      </c>
      <c r="AP63" s="250"/>
      <c r="AQ63" s="51"/>
      <c r="AR63" s="51"/>
      <c r="AS63" s="51" t="str">
        <f t="shared" si="33"/>
        <v xml:space="preserve"> </v>
      </c>
      <c r="AT63" s="231">
        <v>2</v>
      </c>
      <c r="AU63" s="229">
        <v>39</v>
      </c>
      <c r="AV63" s="229">
        <v>39</v>
      </c>
      <c r="AW63" s="53">
        <f t="shared" si="34"/>
        <v>1</v>
      </c>
      <c r="AX63" s="250"/>
      <c r="AY63" s="54"/>
      <c r="AZ63" s="54"/>
      <c r="BA63" s="54"/>
      <c r="BB63" s="253"/>
      <c r="BC63" s="54"/>
      <c r="BD63" s="54"/>
      <c r="BE63" s="54"/>
      <c r="BF63" s="253"/>
      <c r="BG63" s="54"/>
      <c r="BH63" s="54"/>
      <c r="BI63" s="54"/>
      <c r="BJ63" s="253"/>
      <c r="BK63" s="54"/>
      <c r="BL63" s="54"/>
      <c r="BM63" s="54"/>
      <c r="BN63" s="253"/>
      <c r="BO63" s="54"/>
      <c r="BP63" s="54"/>
      <c r="BQ63" s="54"/>
      <c r="BR63" s="253"/>
      <c r="BS63" s="229"/>
      <c r="BT63" s="229"/>
      <c r="BU63" s="53" t="str">
        <f t="shared" si="35"/>
        <v xml:space="preserve"> </v>
      </c>
      <c r="BV63" s="58">
        <f t="shared" si="36"/>
        <v>1</v>
      </c>
      <c r="BW63" s="58">
        <f t="shared" ref="BW63:BW64" si="40">IF(BV63=" ",BV63,BV63/T63)</f>
        <v>1</v>
      </c>
      <c r="BX63" s="58" t="str">
        <f t="shared" si="38"/>
        <v>CUMPLE</v>
      </c>
    </row>
    <row r="64" spans="1:76" ht="99.75" customHeight="1" outlineLevel="1" x14ac:dyDescent="0.2">
      <c r="A64" s="228">
        <v>15</v>
      </c>
      <c r="B64" s="331" t="s">
        <v>363</v>
      </c>
      <c r="C64" s="40">
        <v>9</v>
      </c>
      <c r="D64" s="40" t="s">
        <v>374</v>
      </c>
      <c r="E64" s="229" t="s">
        <v>365</v>
      </c>
      <c r="F64" s="230" t="s">
        <v>175</v>
      </c>
      <c r="G64" s="230" t="s">
        <v>388</v>
      </c>
      <c r="H64" s="231" t="s">
        <v>401</v>
      </c>
      <c r="I64" s="43" t="s">
        <v>402</v>
      </c>
      <c r="J64" s="232" t="s">
        <v>76</v>
      </c>
      <c r="K64" s="233" t="s">
        <v>403</v>
      </c>
      <c r="L64" s="233" t="s">
        <v>404</v>
      </c>
      <c r="M64" s="233" t="s">
        <v>180</v>
      </c>
      <c r="N64" s="233" t="s">
        <v>391</v>
      </c>
      <c r="O64" s="233" t="s">
        <v>405</v>
      </c>
      <c r="P64" s="233" t="s">
        <v>406</v>
      </c>
      <c r="Q64" s="233" t="s">
        <v>81</v>
      </c>
      <c r="R64" s="233" t="s">
        <v>407</v>
      </c>
      <c r="S64" s="233" t="s">
        <v>91</v>
      </c>
      <c r="T64" s="247">
        <v>0.9</v>
      </c>
      <c r="U64" s="233" t="s">
        <v>354</v>
      </c>
      <c r="V64" s="233" t="s">
        <v>71</v>
      </c>
      <c r="W64" s="248">
        <v>0.8</v>
      </c>
      <c r="X64" s="248">
        <v>1</v>
      </c>
      <c r="Y64" s="237"/>
      <c r="Z64" s="250"/>
      <c r="AA64" s="251"/>
      <c r="AB64" s="251"/>
      <c r="AC64" s="51" t="str">
        <f t="shared" si="29"/>
        <v xml:space="preserve"> </v>
      </c>
      <c r="AD64" s="250"/>
      <c r="AE64" s="51"/>
      <c r="AF64" s="51"/>
      <c r="AG64" s="51" t="str">
        <f t="shared" si="30"/>
        <v xml:space="preserve"> </v>
      </c>
      <c r="AH64" s="231">
        <v>2</v>
      </c>
      <c r="AI64" s="229">
        <v>73</v>
      </c>
      <c r="AJ64" s="229">
        <v>81</v>
      </c>
      <c r="AK64" s="53">
        <f t="shared" si="31"/>
        <v>0.90123456790123457</v>
      </c>
      <c r="AL64" s="250"/>
      <c r="AM64" s="51"/>
      <c r="AN64" s="51"/>
      <c r="AO64" s="51" t="str">
        <f t="shared" si="32"/>
        <v xml:space="preserve"> </v>
      </c>
      <c r="AP64" s="250"/>
      <c r="AQ64" s="51"/>
      <c r="AR64" s="51"/>
      <c r="AS64" s="51" t="str">
        <f t="shared" si="33"/>
        <v xml:space="preserve"> </v>
      </c>
      <c r="AT64" s="231">
        <v>2</v>
      </c>
      <c r="AU64" s="229">
        <v>77</v>
      </c>
      <c r="AV64" s="229">
        <v>85</v>
      </c>
      <c r="AW64" s="53">
        <f t="shared" si="34"/>
        <v>0.90588235294117647</v>
      </c>
      <c r="AX64" s="250"/>
      <c r="AY64" s="54"/>
      <c r="AZ64" s="54"/>
      <c r="BA64" s="54"/>
      <c r="BB64" s="253"/>
      <c r="BC64" s="54"/>
      <c r="BD64" s="54"/>
      <c r="BE64" s="54"/>
      <c r="BF64" s="240"/>
      <c r="BG64" s="245"/>
      <c r="BH64" s="245"/>
      <c r="BI64" s="57"/>
      <c r="BJ64" s="253"/>
      <c r="BK64" s="54"/>
      <c r="BL64" s="54"/>
      <c r="BM64" s="54"/>
      <c r="BN64" s="253"/>
      <c r="BO64" s="54"/>
      <c r="BP64" s="54"/>
      <c r="BQ64" s="54"/>
      <c r="BR64" s="240"/>
      <c r="BS64" s="229"/>
      <c r="BT64" s="229"/>
      <c r="BU64" s="53" t="str">
        <f t="shared" si="35"/>
        <v xml:space="preserve"> </v>
      </c>
      <c r="BV64" s="58">
        <f t="shared" si="36"/>
        <v>0.90355846042120547</v>
      </c>
      <c r="BW64" s="58">
        <f t="shared" si="40"/>
        <v>1.0039538449124505</v>
      </c>
      <c r="BX64" s="58" t="str">
        <f t="shared" si="38"/>
        <v>CUMPLE</v>
      </c>
    </row>
    <row r="65" spans="1:76" ht="99.75" customHeight="1" outlineLevel="1" x14ac:dyDescent="0.2">
      <c r="A65" s="228">
        <v>16</v>
      </c>
      <c r="B65" s="331" t="s">
        <v>363</v>
      </c>
      <c r="C65" s="40">
        <v>9</v>
      </c>
      <c r="D65" s="40" t="s">
        <v>374</v>
      </c>
      <c r="E65" s="229" t="s">
        <v>365</v>
      </c>
      <c r="F65" s="230" t="s">
        <v>175</v>
      </c>
      <c r="G65" s="230" t="s">
        <v>388</v>
      </c>
      <c r="H65" s="231" t="s">
        <v>401</v>
      </c>
      <c r="I65" s="43" t="s">
        <v>408</v>
      </c>
      <c r="J65" s="254" t="s">
        <v>76</v>
      </c>
      <c r="K65" s="233" t="s">
        <v>61</v>
      </c>
      <c r="L65" s="233" t="s">
        <v>409</v>
      </c>
      <c r="M65" s="233" t="s">
        <v>180</v>
      </c>
      <c r="N65" s="233" t="s">
        <v>391</v>
      </c>
      <c r="O65" s="233" t="s">
        <v>392</v>
      </c>
      <c r="P65" s="233" t="s">
        <v>410</v>
      </c>
      <c r="Q65" s="233" t="s">
        <v>67</v>
      </c>
      <c r="R65" s="233" t="s">
        <v>411</v>
      </c>
      <c r="S65" s="233" t="s">
        <v>118</v>
      </c>
      <c r="T65" s="247">
        <v>1</v>
      </c>
      <c r="U65" s="248">
        <v>0.9</v>
      </c>
      <c r="V65" s="233" t="s">
        <v>71</v>
      </c>
      <c r="W65" s="248">
        <v>0.9</v>
      </c>
      <c r="X65" s="248">
        <v>1</v>
      </c>
      <c r="Y65" s="237" t="s">
        <v>412</v>
      </c>
      <c r="Z65" s="250"/>
      <c r="AA65" s="251"/>
      <c r="AB65" s="251"/>
      <c r="AC65" s="51" t="str">
        <f t="shared" si="29"/>
        <v xml:space="preserve"> </v>
      </c>
      <c r="AD65" s="250"/>
      <c r="AE65" s="51"/>
      <c r="AF65" s="51"/>
      <c r="AG65" s="51" t="str">
        <f t="shared" si="30"/>
        <v xml:space="preserve"> </v>
      </c>
      <c r="AH65" s="250"/>
      <c r="AI65" s="51"/>
      <c r="AJ65" s="51"/>
      <c r="AK65" s="51" t="str">
        <f t="shared" si="31"/>
        <v xml:space="preserve"> </v>
      </c>
      <c r="AL65" s="250"/>
      <c r="AM65" s="51"/>
      <c r="AN65" s="51"/>
      <c r="AO65" s="51" t="str">
        <f t="shared" si="32"/>
        <v xml:space="preserve"> </v>
      </c>
      <c r="AP65" s="250"/>
      <c r="AQ65" s="51"/>
      <c r="AR65" s="51"/>
      <c r="AS65" s="51" t="str">
        <f t="shared" si="33"/>
        <v xml:space="preserve"> </v>
      </c>
      <c r="AT65" s="250"/>
      <c r="AU65" s="51"/>
      <c r="AV65" s="51"/>
      <c r="AW65" s="51" t="str">
        <f t="shared" si="34"/>
        <v xml:space="preserve"> </v>
      </c>
      <c r="AX65" s="250"/>
      <c r="AY65" s="54"/>
      <c r="AZ65" s="54"/>
      <c r="BA65" s="54"/>
      <c r="BB65" s="253"/>
      <c r="BC65" s="54"/>
      <c r="BD65" s="54"/>
      <c r="BE65" s="54"/>
      <c r="BF65" s="253"/>
      <c r="BG65" s="54"/>
      <c r="BH65" s="54"/>
      <c r="BI65" s="54"/>
      <c r="BJ65" s="253"/>
      <c r="BK65" s="54"/>
      <c r="BL65" s="54"/>
      <c r="BM65" s="54"/>
      <c r="BN65" s="253"/>
      <c r="BO65" s="54"/>
      <c r="BP65" s="54"/>
      <c r="BQ65" s="54"/>
      <c r="BR65" s="253"/>
      <c r="BS65" s="229"/>
      <c r="BT65" s="229"/>
      <c r="BU65" s="53" t="str">
        <f t="shared" si="35"/>
        <v xml:space="preserve"> </v>
      </c>
      <c r="BV65" s="58" t="str">
        <f t="shared" ref="BV65:BV67" si="41">IF(IF(SUM(AC65,AG65,AK65,AO65,AS65,AW65,BA65,BE65,BI65,BM65,BQ65,BU65)=0,0,AVERAGE(AC65,AG65,AK65,AO65,AS65,AW65,BA65,BE65,BI65,BM65,BQ65,BU65))=0," ",IF(SUM(AC65,AG65,AK65,AO65,AS65,AW65,BA65,BE65,BI65,BM65,BQ65,BU65)=0,0,AVERAGE(AC65,AG65,AK65,AO65,AS65,AW65,BA65,BE65,BI65,BM65,BQ65,BU65)))</f>
        <v xml:space="preserve"> </v>
      </c>
      <c r="BW65" s="58" t="str">
        <f t="shared" ref="BW65:BW67" si="42">IFERROR(IF(X65=0,BV65,BV65/T65)," ")</f>
        <v xml:space="preserve"> </v>
      </c>
      <c r="BX65" s="58" t="str">
        <f t="shared" si="38"/>
        <v>NO APLICA</v>
      </c>
    </row>
    <row r="66" spans="1:76" ht="99.75" customHeight="1" outlineLevel="1" x14ac:dyDescent="0.2">
      <c r="A66" s="228">
        <v>17</v>
      </c>
      <c r="B66" s="331" t="s">
        <v>363</v>
      </c>
      <c r="C66" s="40">
        <v>9</v>
      </c>
      <c r="D66" s="40" t="s">
        <v>374</v>
      </c>
      <c r="E66" s="229" t="s">
        <v>365</v>
      </c>
      <c r="F66" s="230" t="s">
        <v>175</v>
      </c>
      <c r="G66" s="230" t="s">
        <v>388</v>
      </c>
      <c r="H66" s="231" t="s">
        <v>413</v>
      </c>
      <c r="I66" s="43" t="s">
        <v>414</v>
      </c>
      <c r="J66" s="254" t="s">
        <v>76</v>
      </c>
      <c r="K66" s="233" t="s">
        <v>61</v>
      </c>
      <c r="L66" s="233" t="s">
        <v>415</v>
      </c>
      <c r="M66" s="233" t="s">
        <v>180</v>
      </c>
      <c r="N66" s="233" t="s">
        <v>391</v>
      </c>
      <c r="O66" s="233" t="s">
        <v>392</v>
      </c>
      <c r="P66" s="233" t="s">
        <v>416</v>
      </c>
      <c r="Q66" s="233" t="s">
        <v>67</v>
      </c>
      <c r="R66" s="233" t="s">
        <v>417</v>
      </c>
      <c r="S66" s="233" t="s">
        <v>118</v>
      </c>
      <c r="T66" s="247">
        <v>1</v>
      </c>
      <c r="U66" s="248">
        <v>0.85</v>
      </c>
      <c r="V66" s="233" t="s">
        <v>71</v>
      </c>
      <c r="W66" s="248">
        <v>0.85</v>
      </c>
      <c r="X66" s="248">
        <v>1</v>
      </c>
      <c r="Y66" s="237" t="s">
        <v>418</v>
      </c>
      <c r="Z66" s="250"/>
      <c r="AA66" s="251"/>
      <c r="AB66" s="251"/>
      <c r="AC66" s="51" t="str">
        <f t="shared" si="29"/>
        <v xml:space="preserve"> </v>
      </c>
      <c r="AD66" s="250"/>
      <c r="AE66" s="51"/>
      <c r="AF66" s="51"/>
      <c r="AG66" s="51" t="str">
        <f t="shared" si="30"/>
        <v xml:space="preserve"> </v>
      </c>
      <c r="AH66" s="250"/>
      <c r="AI66" s="51"/>
      <c r="AJ66" s="51"/>
      <c r="AK66" s="51" t="str">
        <f t="shared" si="31"/>
        <v xml:space="preserve"> </v>
      </c>
      <c r="AL66" s="250"/>
      <c r="AM66" s="51"/>
      <c r="AN66" s="51"/>
      <c r="AO66" s="51" t="str">
        <f t="shared" si="32"/>
        <v xml:space="preserve"> </v>
      </c>
      <c r="AP66" s="250"/>
      <c r="AQ66" s="51"/>
      <c r="AR66" s="51"/>
      <c r="AS66" s="51" t="str">
        <f t="shared" si="33"/>
        <v xml:space="preserve"> </v>
      </c>
      <c r="AT66" s="250"/>
      <c r="AU66" s="51"/>
      <c r="AV66" s="51"/>
      <c r="AW66" s="51" t="str">
        <f t="shared" si="34"/>
        <v xml:space="preserve"> </v>
      </c>
      <c r="AX66" s="250"/>
      <c r="AY66" s="54"/>
      <c r="AZ66" s="54"/>
      <c r="BA66" s="54"/>
      <c r="BB66" s="253"/>
      <c r="BC66" s="54"/>
      <c r="BD66" s="54"/>
      <c r="BE66" s="54"/>
      <c r="BF66" s="253"/>
      <c r="BG66" s="54"/>
      <c r="BH66" s="54"/>
      <c r="BI66" s="54"/>
      <c r="BJ66" s="253"/>
      <c r="BK66" s="54"/>
      <c r="BL66" s="54"/>
      <c r="BM66" s="54"/>
      <c r="BN66" s="253"/>
      <c r="BO66" s="54"/>
      <c r="BP66" s="54"/>
      <c r="BQ66" s="54"/>
      <c r="BR66" s="253"/>
      <c r="BS66" s="229"/>
      <c r="BT66" s="229"/>
      <c r="BU66" s="53" t="str">
        <f t="shared" si="35"/>
        <v xml:space="preserve"> </v>
      </c>
      <c r="BV66" s="58" t="str">
        <f t="shared" si="41"/>
        <v xml:space="preserve"> </v>
      </c>
      <c r="BW66" s="58" t="str">
        <f t="shared" si="42"/>
        <v xml:space="preserve"> </v>
      </c>
      <c r="BX66" s="58" t="str">
        <f t="shared" si="38"/>
        <v>NO APLICA</v>
      </c>
    </row>
    <row r="67" spans="1:76" ht="99.75" customHeight="1" outlineLevel="1" x14ac:dyDescent="0.2">
      <c r="A67" s="228">
        <v>18</v>
      </c>
      <c r="B67" s="331" t="s">
        <v>363</v>
      </c>
      <c r="C67" s="40">
        <v>9</v>
      </c>
      <c r="D67" s="40" t="s">
        <v>374</v>
      </c>
      <c r="E67" s="229" t="s">
        <v>365</v>
      </c>
      <c r="F67" s="230" t="s">
        <v>175</v>
      </c>
      <c r="G67" s="230" t="s">
        <v>388</v>
      </c>
      <c r="H67" s="231" t="s">
        <v>367</v>
      </c>
      <c r="I67" s="43" t="s">
        <v>419</v>
      </c>
      <c r="J67" s="254" t="s">
        <v>76</v>
      </c>
      <c r="K67" s="233" t="s">
        <v>61</v>
      </c>
      <c r="L67" s="233" t="s">
        <v>420</v>
      </c>
      <c r="M67" s="233" t="s">
        <v>180</v>
      </c>
      <c r="N67" s="233" t="s">
        <v>391</v>
      </c>
      <c r="O67" s="233" t="s">
        <v>392</v>
      </c>
      <c r="P67" s="233" t="s">
        <v>421</v>
      </c>
      <c r="Q67" s="233" t="s">
        <v>184</v>
      </c>
      <c r="R67" s="233" t="s">
        <v>422</v>
      </c>
      <c r="S67" s="233" t="s">
        <v>118</v>
      </c>
      <c r="T67" s="247">
        <v>1</v>
      </c>
      <c r="U67" s="248">
        <v>1</v>
      </c>
      <c r="V67" s="233" t="s">
        <v>71</v>
      </c>
      <c r="W67" s="248">
        <v>1</v>
      </c>
      <c r="X67" s="248">
        <v>1</v>
      </c>
      <c r="Y67" s="237" t="s">
        <v>423</v>
      </c>
      <c r="Z67" s="250"/>
      <c r="AA67" s="251"/>
      <c r="AB67" s="251"/>
      <c r="AC67" s="51" t="str">
        <f t="shared" si="29"/>
        <v xml:space="preserve"> </v>
      </c>
      <c r="AD67" s="250"/>
      <c r="AE67" s="51"/>
      <c r="AF67" s="51"/>
      <c r="AG67" s="51" t="str">
        <f t="shared" si="30"/>
        <v xml:space="preserve"> </v>
      </c>
      <c r="AH67" s="250"/>
      <c r="AI67" s="51"/>
      <c r="AJ67" s="51"/>
      <c r="AK67" s="51" t="str">
        <f t="shared" si="31"/>
        <v xml:space="preserve"> </v>
      </c>
      <c r="AL67" s="250"/>
      <c r="AM67" s="51"/>
      <c r="AN67" s="51"/>
      <c r="AO67" s="51" t="str">
        <f t="shared" si="32"/>
        <v xml:space="preserve"> </v>
      </c>
      <c r="AP67" s="250"/>
      <c r="AQ67" s="51"/>
      <c r="AR67" s="51"/>
      <c r="AS67" s="51" t="str">
        <f t="shared" si="33"/>
        <v xml:space="preserve"> </v>
      </c>
      <c r="AT67" s="250"/>
      <c r="AU67" s="51"/>
      <c r="AV67" s="51"/>
      <c r="AW67" s="51" t="str">
        <f t="shared" si="34"/>
        <v xml:space="preserve"> </v>
      </c>
      <c r="AX67" s="250"/>
      <c r="AY67" s="54"/>
      <c r="AZ67" s="54"/>
      <c r="BA67" s="54"/>
      <c r="BB67" s="253"/>
      <c r="BC67" s="54"/>
      <c r="BD67" s="54"/>
      <c r="BE67" s="54"/>
      <c r="BF67" s="253"/>
      <c r="BG67" s="54"/>
      <c r="BH67" s="54"/>
      <c r="BI67" s="54"/>
      <c r="BJ67" s="253"/>
      <c r="BK67" s="54"/>
      <c r="BL67" s="54"/>
      <c r="BM67" s="54"/>
      <c r="BN67" s="253"/>
      <c r="BO67" s="54"/>
      <c r="BP67" s="54"/>
      <c r="BQ67" s="54"/>
      <c r="BR67" s="253"/>
      <c r="BS67" s="229"/>
      <c r="BT67" s="229"/>
      <c r="BU67" s="53" t="str">
        <f t="shared" si="35"/>
        <v xml:space="preserve"> </v>
      </c>
      <c r="BV67" s="58" t="str">
        <f t="shared" si="41"/>
        <v xml:space="preserve"> </v>
      </c>
      <c r="BW67" s="58" t="str">
        <f t="shared" si="42"/>
        <v xml:space="preserve"> </v>
      </c>
      <c r="BX67" s="58" t="str">
        <f t="shared" si="38"/>
        <v>NO APLICA</v>
      </c>
    </row>
    <row r="68" spans="1:76" ht="99.75" customHeight="1" outlineLevel="1" x14ac:dyDescent="0.2">
      <c r="A68" s="228">
        <v>19</v>
      </c>
      <c r="B68" s="331" t="s">
        <v>363</v>
      </c>
      <c r="C68" s="40">
        <v>9</v>
      </c>
      <c r="D68" s="40" t="s">
        <v>374</v>
      </c>
      <c r="E68" s="229" t="s">
        <v>365</v>
      </c>
      <c r="F68" s="230" t="s">
        <v>175</v>
      </c>
      <c r="G68" s="230" t="s">
        <v>388</v>
      </c>
      <c r="H68" s="231" t="s">
        <v>401</v>
      </c>
      <c r="I68" s="43" t="s">
        <v>424</v>
      </c>
      <c r="J68" s="232" t="s">
        <v>425</v>
      </c>
      <c r="K68" s="233" t="s">
        <v>61</v>
      </c>
      <c r="L68" s="233" t="s">
        <v>426</v>
      </c>
      <c r="M68" s="233" t="s">
        <v>180</v>
      </c>
      <c r="N68" s="233" t="s">
        <v>391</v>
      </c>
      <c r="O68" s="233" t="s">
        <v>405</v>
      </c>
      <c r="P68" s="233" t="s">
        <v>427</v>
      </c>
      <c r="Q68" s="233" t="s">
        <v>81</v>
      </c>
      <c r="R68" s="233" t="s">
        <v>428</v>
      </c>
      <c r="S68" s="233" t="s">
        <v>91</v>
      </c>
      <c r="T68" s="247">
        <v>0.8</v>
      </c>
      <c r="U68" s="233" t="s">
        <v>354</v>
      </c>
      <c r="V68" s="233" t="s">
        <v>71</v>
      </c>
      <c r="W68" s="248">
        <v>0.7</v>
      </c>
      <c r="X68" s="248">
        <v>1</v>
      </c>
      <c r="Y68" s="237"/>
      <c r="Z68" s="250"/>
      <c r="AA68" s="251"/>
      <c r="AB68" s="251"/>
      <c r="AC68" s="51" t="str">
        <f t="shared" si="29"/>
        <v xml:space="preserve"> </v>
      </c>
      <c r="AD68" s="250"/>
      <c r="AE68" s="51"/>
      <c r="AF68" s="51"/>
      <c r="AG68" s="51" t="str">
        <f t="shared" si="30"/>
        <v xml:space="preserve"> </v>
      </c>
      <c r="AH68" s="231">
        <v>2</v>
      </c>
      <c r="AI68" s="229">
        <v>1</v>
      </c>
      <c r="AJ68" s="229">
        <v>1</v>
      </c>
      <c r="AK68" s="53">
        <f t="shared" si="31"/>
        <v>1</v>
      </c>
      <c r="AL68" s="250"/>
      <c r="AM68" s="51"/>
      <c r="AN68" s="51"/>
      <c r="AO68" s="51" t="str">
        <f t="shared" si="32"/>
        <v xml:space="preserve"> </v>
      </c>
      <c r="AP68" s="250"/>
      <c r="AQ68" s="51"/>
      <c r="AR68" s="51"/>
      <c r="AS68" s="51" t="str">
        <f t="shared" si="33"/>
        <v xml:space="preserve"> </v>
      </c>
      <c r="AT68" s="231">
        <v>2</v>
      </c>
      <c r="AU68" s="229">
        <v>9</v>
      </c>
      <c r="AV68" s="229">
        <v>9</v>
      </c>
      <c r="AW68" s="53">
        <f t="shared" si="34"/>
        <v>1</v>
      </c>
      <c r="AX68" s="250"/>
      <c r="AY68" s="54"/>
      <c r="AZ68" s="54"/>
      <c r="BA68" s="54"/>
      <c r="BB68" s="253"/>
      <c r="BC68" s="54"/>
      <c r="BD68" s="54"/>
      <c r="BE68" s="54"/>
      <c r="BF68" s="240"/>
      <c r="BG68" s="245"/>
      <c r="BH68" s="245"/>
      <c r="BI68" s="57"/>
      <c r="BJ68" s="253"/>
      <c r="BK68" s="54"/>
      <c r="BL68" s="54"/>
      <c r="BM68" s="54"/>
      <c r="BN68" s="253"/>
      <c r="BO68" s="57"/>
      <c r="BP68" s="57"/>
      <c r="BQ68" s="57"/>
      <c r="BR68" s="240"/>
      <c r="BS68" s="229"/>
      <c r="BT68" s="229"/>
      <c r="BU68" s="53" t="str">
        <f t="shared" si="35"/>
        <v xml:space="preserve"> </v>
      </c>
      <c r="BV68" s="58">
        <f t="shared" ref="BV68:BV74" si="43">IF(SUM(AC68,AG68,AK68,AO68,AS68,AW68,BA68,BE68,BI68,BM68,BQ68,BU68)=0," ",AVERAGE(AC68,AG68,AK68,AO68,AS68,AW68,BA68,BE68,BI68,BM68,BQ68,BU68))</f>
        <v>1</v>
      </c>
      <c r="BW68" s="58">
        <f t="shared" ref="BW68:BW74" si="44">IF(BV68=" ",BV68,BV68/T68)</f>
        <v>1.25</v>
      </c>
      <c r="BX68" s="58" t="str">
        <f t="shared" si="38"/>
        <v>CUMPLE</v>
      </c>
    </row>
    <row r="69" spans="1:76" ht="99.75" customHeight="1" outlineLevel="1" x14ac:dyDescent="0.2">
      <c r="A69" s="228">
        <v>20</v>
      </c>
      <c r="B69" s="331" t="s">
        <v>363</v>
      </c>
      <c r="C69" s="40">
        <v>9</v>
      </c>
      <c r="D69" s="40" t="s">
        <v>374</v>
      </c>
      <c r="E69" s="229" t="s">
        <v>365</v>
      </c>
      <c r="F69" s="230" t="s">
        <v>175</v>
      </c>
      <c r="G69" s="230" t="s">
        <v>388</v>
      </c>
      <c r="H69" s="231" t="s">
        <v>401</v>
      </c>
      <c r="I69" s="43" t="s">
        <v>429</v>
      </c>
      <c r="J69" s="254" t="s">
        <v>76</v>
      </c>
      <c r="K69" s="233" t="s">
        <v>403</v>
      </c>
      <c r="L69" s="233" t="s">
        <v>430</v>
      </c>
      <c r="M69" s="233" t="s">
        <v>180</v>
      </c>
      <c r="N69" s="233" t="s">
        <v>391</v>
      </c>
      <c r="O69" s="233" t="s">
        <v>304</v>
      </c>
      <c r="P69" s="233" t="s">
        <v>431</v>
      </c>
      <c r="Q69" s="233" t="s">
        <v>67</v>
      </c>
      <c r="R69" s="233" t="s">
        <v>432</v>
      </c>
      <c r="S69" s="233" t="s">
        <v>109</v>
      </c>
      <c r="T69" s="247">
        <v>0.8</v>
      </c>
      <c r="U69" s="233" t="s">
        <v>354</v>
      </c>
      <c r="V69" s="233" t="s">
        <v>71</v>
      </c>
      <c r="W69" s="248">
        <v>0.7</v>
      </c>
      <c r="X69" s="248">
        <v>0.9</v>
      </c>
      <c r="Y69" s="237"/>
      <c r="Z69" s="250"/>
      <c r="AA69" s="251"/>
      <c r="AB69" s="251"/>
      <c r="AC69" s="51" t="str">
        <f t="shared" si="29"/>
        <v xml:space="preserve"> </v>
      </c>
      <c r="AD69" s="250"/>
      <c r="AE69" s="51"/>
      <c r="AF69" s="51"/>
      <c r="AG69" s="51" t="str">
        <f t="shared" si="30"/>
        <v xml:space="preserve"> </v>
      </c>
      <c r="AH69" s="250"/>
      <c r="AI69" s="51"/>
      <c r="AJ69" s="51"/>
      <c r="AK69" s="51" t="str">
        <f t="shared" si="31"/>
        <v xml:space="preserve"> </v>
      </c>
      <c r="AL69" s="250"/>
      <c r="AM69" s="51"/>
      <c r="AN69" s="51"/>
      <c r="AO69" s="51" t="str">
        <f t="shared" si="32"/>
        <v xml:space="preserve"> </v>
      </c>
      <c r="AP69" s="250"/>
      <c r="AQ69" s="51"/>
      <c r="AR69" s="51"/>
      <c r="AS69" s="51" t="str">
        <f t="shared" si="33"/>
        <v xml:space="preserve"> </v>
      </c>
      <c r="AT69" s="231">
        <v>2</v>
      </c>
      <c r="AU69" s="229">
        <v>1</v>
      </c>
      <c r="AV69" s="229">
        <v>1</v>
      </c>
      <c r="AW69" s="53">
        <f t="shared" si="34"/>
        <v>1</v>
      </c>
      <c r="AX69" s="250"/>
      <c r="AY69" s="54"/>
      <c r="AZ69" s="54"/>
      <c r="BA69" s="54"/>
      <c r="BB69" s="253"/>
      <c r="BC69" s="54"/>
      <c r="BD69" s="54"/>
      <c r="BE69" s="54"/>
      <c r="BF69" s="253"/>
      <c r="BG69" s="54"/>
      <c r="BH69" s="54"/>
      <c r="BI69" s="54"/>
      <c r="BJ69" s="253"/>
      <c r="BK69" s="54"/>
      <c r="BL69" s="54"/>
      <c r="BM69" s="54"/>
      <c r="BN69" s="253"/>
      <c r="BO69" s="54"/>
      <c r="BP69" s="54"/>
      <c r="BQ69" s="54"/>
      <c r="BR69" s="240"/>
      <c r="BS69" s="53"/>
      <c r="BT69" s="53"/>
      <c r="BU69" s="53" t="str">
        <f t="shared" si="35"/>
        <v xml:space="preserve"> </v>
      </c>
      <c r="BV69" s="58">
        <f t="shared" si="43"/>
        <v>1</v>
      </c>
      <c r="BW69" s="58">
        <f t="shared" si="44"/>
        <v>1.25</v>
      </c>
      <c r="BX69" s="58" t="str">
        <f t="shared" si="38"/>
        <v>NO CUMPLE</v>
      </c>
    </row>
    <row r="70" spans="1:76" ht="99.75" customHeight="1" outlineLevel="1" x14ac:dyDescent="0.2">
      <c r="A70" s="228">
        <v>21</v>
      </c>
      <c r="B70" s="331" t="s">
        <v>363</v>
      </c>
      <c r="C70" s="40">
        <v>9</v>
      </c>
      <c r="D70" s="40" t="s">
        <v>374</v>
      </c>
      <c r="E70" s="229" t="s">
        <v>365</v>
      </c>
      <c r="F70" s="230" t="s">
        <v>175</v>
      </c>
      <c r="G70" s="230" t="s">
        <v>388</v>
      </c>
      <c r="H70" s="231" t="s">
        <v>401</v>
      </c>
      <c r="I70" s="43" t="s">
        <v>433</v>
      </c>
      <c r="J70" s="254" t="s">
        <v>425</v>
      </c>
      <c r="K70" s="233" t="s">
        <v>403</v>
      </c>
      <c r="L70" s="233" t="s">
        <v>434</v>
      </c>
      <c r="M70" s="233" t="s">
        <v>180</v>
      </c>
      <c r="N70" s="233" t="s">
        <v>391</v>
      </c>
      <c r="O70" s="233" t="s">
        <v>405</v>
      </c>
      <c r="P70" s="233" t="s">
        <v>435</v>
      </c>
      <c r="Q70" s="233" t="s">
        <v>81</v>
      </c>
      <c r="R70" s="233" t="s">
        <v>436</v>
      </c>
      <c r="S70" s="233" t="s">
        <v>109</v>
      </c>
      <c r="T70" s="247">
        <v>0.8</v>
      </c>
      <c r="U70" s="233" t="s">
        <v>354</v>
      </c>
      <c r="V70" s="233" t="s">
        <v>71</v>
      </c>
      <c r="W70" s="248">
        <v>0.7</v>
      </c>
      <c r="X70" s="248">
        <v>0.9</v>
      </c>
      <c r="Y70" s="237"/>
      <c r="Z70" s="250"/>
      <c r="AA70" s="251"/>
      <c r="AB70" s="251"/>
      <c r="AC70" s="51" t="str">
        <f t="shared" si="29"/>
        <v xml:space="preserve"> </v>
      </c>
      <c r="AD70" s="250"/>
      <c r="AE70" s="51"/>
      <c r="AF70" s="51"/>
      <c r="AG70" s="51" t="str">
        <f t="shared" si="30"/>
        <v xml:space="preserve"> </v>
      </c>
      <c r="AH70" s="250"/>
      <c r="AI70" s="51"/>
      <c r="AJ70" s="51"/>
      <c r="AK70" s="51" t="str">
        <f t="shared" si="31"/>
        <v xml:space="preserve"> </v>
      </c>
      <c r="AL70" s="250"/>
      <c r="AM70" s="51"/>
      <c r="AN70" s="51"/>
      <c r="AO70" s="51" t="str">
        <f t="shared" si="32"/>
        <v xml:space="preserve"> </v>
      </c>
      <c r="AP70" s="250"/>
      <c r="AQ70" s="51"/>
      <c r="AR70" s="51"/>
      <c r="AS70" s="51" t="str">
        <f t="shared" si="33"/>
        <v xml:space="preserve"> </v>
      </c>
      <c r="AT70" s="231">
        <v>2</v>
      </c>
      <c r="AU70" s="229">
        <v>8</v>
      </c>
      <c r="AV70" s="229">
        <v>8</v>
      </c>
      <c r="AW70" s="53">
        <f t="shared" si="34"/>
        <v>1</v>
      </c>
      <c r="AX70" s="250"/>
      <c r="AY70" s="54"/>
      <c r="AZ70" s="54"/>
      <c r="BA70" s="54"/>
      <c r="BB70" s="253"/>
      <c r="BC70" s="54"/>
      <c r="BD70" s="54"/>
      <c r="BE70" s="54"/>
      <c r="BF70" s="253"/>
      <c r="BG70" s="54"/>
      <c r="BH70" s="54"/>
      <c r="BI70" s="54"/>
      <c r="BJ70" s="253"/>
      <c r="BK70" s="54"/>
      <c r="BL70" s="54"/>
      <c r="BM70" s="54"/>
      <c r="BN70" s="253"/>
      <c r="BO70" s="54"/>
      <c r="BP70" s="54"/>
      <c r="BQ70" s="54"/>
      <c r="BR70" s="240"/>
      <c r="BS70" s="229"/>
      <c r="BT70" s="229"/>
      <c r="BU70" s="53" t="str">
        <f t="shared" si="35"/>
        <v xml:space="preserve"> </v>
      </c>
      <c r="BV70" s="58">
        <f t="shared" si="43"/>
        <v>1</v>
      </c>
      <c r="BW70" s="58">
        <f t="shared" si="44"/>
        <v>1.25</v>
      </c>
      <c r="BX70" s="58" t="str">
        <f t="shared" si="38"/>
        <v>NO CUMPLE</v>
      </c>
    </row>
    <row r="71" spans="1:76" ht="99.75" customHeight="1" outlineLevel="1" x14ac:dyDescent="0.2">
      <c r="A71" s="228">
        <v>22</v>
      </c>
      <c r="B71" s="332" t="s">
        <v>363</v>
      </c>
      <c r="C71" s="40">
        <v>9</v>
      </c>
      <c r="D71" s="40" t="s">
        <v>374</v>
      </c>
      <c r="E71" s="258" t="s">
        <v>365</v>
      </c>
      <c r="F71" s="259" t="s">
        <v>175</v>
      </c>
      <c r="G71" s="259" t="s">
        <v>388</v>
      </c>
      <c r="H71" s="260" t="s">
        <v>401</v>
      </c>
      <c r="I71" s="43" t="s">
        <v>437</v>
      </c>
      <c r="J71" s="232" t="s">
        <v>76</v>
      </c>
      <c r="K71" s="261" t="s">
        <v>61</v>
      </c>
      <c r="L71" s="261" t="s">
        <v>438</v>
      </c>
      <c r="M71" s="261" t="s">
        <v>180</v>
      </c>
      <c r="N71" s="261" t="s">
        <v>391</v>
      </c>
      <c r="O71" s="261" t="s">
        <v>405</v>
      </c>
      <c r="P71" s="261" t="s">
        <v>427</v>
      </c>
      <c r="Q71" s="261" t="s">
        <v>81</v>
      </c>
      <c r="R71" s="261" t="s">
        <v>439</v>
      </c>
      <c r="S71" s="261" t="s">
        <v>440</v>
      </c>
      <c r="T71" s="262">
        <v>0.8</v>
      </c>
      <c r="U71" s="261" t="s">
        <v>441</v>
      </c>
      <c r="V71" s="261" t="s">
        <v>71</v>
      </c>
      <c r="W71" s="263">
        <v>0.7</v>
      </c>
      <c r="X71" s="263">
        <v>1</v>
      </c>
      <c r="Y71" s="264"/>
      <c r="Z71" s="250"/>
      <c r="AA71" s="251"/>
      <c r="AB71" s="251"/>
      <c r="AC71" s="51" t="str">
        <f t="shared" si="29"/>
        <v xml:space="preserve"> </v>
      </c>
      <c r="AD71" s="250"/>
      <c r="AE71" s="51"/>
      <c r="AF71" s="51"/>
      <c r="AG71" s="51" t="str">
        <f t="shared" si="30"/>
        <v xml:space="preserve"> </v>
      </c>
      <c r="AH71" s="250"/>
      <c r="AI71" s="51"/>
      <c r="AJ71" s="51"/>
      <c r="AK71" s="51" t="str">
        <f t="shared" si="31"/>
        <v xml:space="preserve"> </v>
      </c>
      <c r="AL71" s="250"/>
      <c r="AM71" s="51"/>
      <c r="AN71" s="51"/>
      <c r="AO71" s="51" t="str">
        <f t="shared" si="32"/>
        <v xml:space="preserve"> </v>
      </c>
      <c r="AP71" s="250"/>
      <c r="AQ71" s="51"/>
      <c r="AR71" s="51"/>
      <c r="AS71" s="51" t="str">
        <f t="shared" si="33"/>
        <v xml:space="preserve"> </v>
      </c>
      <c r="AT71" s="250"/>
      <c r="AU71" s="51"/>
      <c r="AV71" s="51"/>
      <c r="AW71" s="51" t="str">
        <f t="shared" si="34"/>
        <v xml:space="preserve"> </v>
      </c>
      <c r="AX71" s="250"/>
      <c r="AY71" s="54"/>
      <c r="AZ71" s="54"/>
      <c r="BA71" s="54"/>
      <c r="BB71" s="253"/>
      <c r="BC71" s="54"/>
      <c r="BD71" s="54"/>
      <c r="BE71" s="54"/>
      <c r="BF71" s="253"/>
      <c r="BG71" s="265"/>
      <c r="BH71" s="265"/>
      <c r="BI71" s="54"/>
      <c r="BJ71" s="253"/>
      <c r="BK71" s="265"/>
      <c r="BL71" s="265"/>
      <c r="BM71" s="54"/>
      <c r="BN71" s="253"/>
      <c r="BO71" s="54"/>
      <c r="BP71" s="54"/>
      <c r="BQ71" s="54"/>
      <c r="BR71" s="253"/>
      <c r="BS71" s="266"/>
      <c r="BT71" s="266"/>
      <c r="BU71" s="266" t="str">
        <f t="shared" si="35"/>
        <v xml:space="preserve"> </v>
      </c>
      <c r="BV71" s="58" t="str">
        <f t="shared" si="43"/>
        <v xml:space="preserve"> </v>
      </c>
      <c r="BW71" s="58" t="str">
        <f t="shared" si="44"/>
        <v xml:space="preserve"> </v>
      </c>
      <c r="BX71" s="58" t="str">
        <f t="shared" si="38"/>
        <v>NO APLICA</v>
      </c>
    </row>
    <row r="72" spans="1:76" ht="99.75" customHeight="1" outlineLevel="1" x14ac:dyDescent="0.2">
      <c r="A72" s="228">
        <v>23</v>
      </c>
      <c r="B72" s="331" t="s">
        <v>363</v>
      </c>
      <c r="C72" s="40">
        <v>9</v>
      </c>
      <c r="D72" s="40" t="s">
        <v>374</v>
      </c>
      <c r="E72" s="229" t="s">
        <v>365</v>
      </c>
      <c r="F72" s="230" t="s">
        <v>175</v>
      </c>
      <c r="G72" s="230" t="s">
        <v>388</v>
      </c>
      <c r="H72" s="231" t="s">
        <v>367</v>
      </c>
      <c r="I72" s="43" t="s">
        <v>442</v>
      </c>
      <c r="J72" s="232" t="s">
        <v>76</v>
      </c>
      <c r="K72" s="233" t="s">
        <v>61</v>
      </c>
      <c r="L72" s="233" t="s">
        <v>443</v>
      </c>
      <c r="M72" s="233" t="s">
        <v>180</v>
      </c>
      <c r="N72" s="233" t="s">
        <v>391</v>
      </c>
      <c r="O72" s="233" t="s">
        <v>392</v>
      </c>
      <c r="P72" s="233" t="s">
        <v>444</v>
      </c>
      <c r="Q72" s="233" t="s">
        <v>67</v>
      </c>
      <c r="R72" s="233" t="s">
        <v>445</v>
      </c>
      <c r="S72" s="233" t="s">
        <v>91</v>
      </c>
      <c r="T72" s="247">
        <v>1</v>
      </c>
      <c r="U72" s="248">
        <v>0.9</v>
      </c>
      <c r="V72" s="233" t="s">
        <v>71</v>
      </c>
      <c r="W72" s="248">
        <v>0.9</v>
      </c>
      <c r="X72" s="248">
        <v>1</v>
      </c>
      <c r="Y72" s="237" t="s">
        <v>446</v>
      </c>
      <c r="Z72" s="250"/>
      <c r="AA72" s="251"/>
      <c r="AB72" s="251"/>
      <c r="AC72" s="51" t="str">
        <f t="shared" si="29"/>
        <v xml:space="preserve"> </v>
      </c>
      <c r="AD72" s="250"/>
      <c r="AE72" s="51"/>
      <c r="AF72" s="51"/>
      <c r="AG72" s="51" t="str">
        <f t="shared" si="30"/>
        <v xml:space="preserve"> </v>
      </c>
      <c r="AH72" s="231">
        <v>2</v>
      </c>
      <c r="AI72" s="229">
        <v>73</v>
      </c>
      <c r="AJ72" s="229">
        <v>81</v>
      </c>
      <c r="AK72" s="53">
        <f t="shared" si="31"/>
        <v>0.90123456790123457</v>
      </c>
      <c r="AL72" s="250"/>
      <c r="AM72" s="51"/>
      <c r="AN72" s="51"/>
      <c r="AO72" s="51" t="str">
        <f t="shared" si="32"/>
        <v xml:space="preserve"> </v>
      </c>
      <c r="AP72" s="250"/>
      <c r="AQ72" s="51"/>
      <c r="AR72" s="51"/>
      <c r="AS72" s="51" t="str">
        <f t="shared" si="33"/>
        <v xml:space="preserve"> </v>
      </c>
      <c r="AT72" s="231">
        <v>2</v>
      </c>
      <c r="AU72" s="229">
        <v>77</v>
      </c>
      <c r="AV72" s="229">
        <v>85</v>
      </c>
      <c r="AW72" s="53">
        <f t="shared" si="34"/>
        <v>0.90588235294117647</v>
      </c>
      <c r="AX72" s="250"/>
      <c r="AY72" s="54"/>
      <c r="AZ72" s="54"/>
      <c r="BA72" s="54"/>
      <c r="BB72" s="253"/>
      <c r="BC72" s="54"/>
      <c r="BD72" s="54"/>
      <c r="BE72" s="54"/>
      <c r="BF72" s="240"/>
      <c r="BG72" s="245"/>
      <c r="BH72" s="245"/>
      <c r="BI72" s="57"/>
      <c r="BJ72" s="253"/>
      <c r="BK72" s="54"/>
      <c r="BL72" s="54"/>
      <c r="BM72" s="54"/>
      <c r="BN72" s="253"/>
      <c r="BO72" s="54"/>
      <c r="BP72" s="54"/>
      <c r="BQ72" s="54"/>
      <c r="BR72" s="253"/>
      <c r="BS72" s="229"/>
      <c r="BT72" s="229"/>
      <c r="BU72" s="53" t="str">
        <f t="shared" si="35"/>
        <v xml:space="preserve"> </v>
      </c>
      <c r="BV72" s="58">
        <f t="shared" si="43"/>
        <v>0.90355846042120547</v>
      </c>
      <c r="BW72" s="58">
        <f t="shared" si="44"/>
        <v>0.90355846042120547</v>
      </c>
      <c r="BX72" s="58" t="str">
        <f t="shared" si="38"/>
        <v>CUMPLE</v>
      </c>
    </row>
    <row r="73" spans="1:76" ht="99.75" customHeight="1" outlineLevel="1" x14ac:dyDescent="0.2">
      <c r="A73" s="228">
        <v>24</v>
      </c>
      <c r="B73" s="331" t="s">
        <v>363</v>
      </c>
      <c r="C73" s="40">
        <v>9</v>
      </c>
      <c r="D73" s="40" t="s">
        <v>374</v>
      </c>
      <c r="E73" s="229" t="s">
        <v>365</v>
      </c>
      <c r="F73" s="230" t="s">
        <v>175</v>
      </c>
      <c r="G73" s="230" t="s">
        <v>388</v>
      </c>
      <c r="H73" s="231" t="s">
        <v>401</v>
      </c>
      <c r="I73" s="43" t="s">
        <v>447</v>
      </c>
      <c r="J73" s="232" t="s">
        <v>76</v>
      </c>
      <c r="K73" s="233" t="s">
        <v>403</v>
      </c>
      <c r="L73" s="233" t="s">
        <v>448</v>
      </c>
      <c r="M73" s="233" t="s">
        <v>180</v>
      </c>
      <c r="N73" s="233" t="s">
        <v>391</v>
      </c>
      <c r="O73" s="233" t="s">
        <v>405</v>
      </c>
      <c r="P73" s="233" t="s">
        <v>449</v>
      </c>
      <c r="Q73" s="233" t="s">
        <v>81</v>
      </c>
      <c r="R73" s="233" t="s">
        <v>450</v>
      </c>
      <c r="S73" s="233" t="s">
        <v>91</v>
      </c>
      <c r="T73" s="247">
        <v>0.9</v>
      </c>
      <c r="U73" s="233" t="s">
        <v>354</v>
      </c>
      <c r="V73" s="233" t="s">
        <v>71</v>
      </c>
      <c r="W73" s="248">
        <v>0.85</v>
      </c>
      <c r="X73" s="248">
        <v>1</v>
      </c>
      <c r="Y73" s="237"/>
      <c r="Z73" s="250"/>
      <c r="AA73" s="251"/>
      <c r="AB73" s="251"/>
      <c r="AC73" s="51" t="str">
        <f t="shared" si="29"/>
        <v xml:space="preserve"> </v>
      </c>
      <c r="AD73" s="250"/>
      <c r="AE73" s="51"/>
      <c r="AF73" s="51"/>
      <c r="AG73" s="51" t="str">
        <f t="shared" si="30"/>
        <v xml:space="preserve"> </v>
      </c>
      <c r="AH73" s="231">
        <v>2</v>
      </c>
      <c r="AI73" s="229">
        <v>1</v>
      </c>
      <c r="AJ73" s="229">
        <v>1</v>
      </c>
      <c r="AK73" s="53">
        <f t="shared" si="31"/>
        <v>1</v>
      </c>
      <c r="AL73" s="250"/>
      <c r="AM73" s="51"/>
      <c r="AN73" s="51"/>
      <c r="AO73" s="51" t="str">
        <f t="shared" si="32"/>
        <v xml:space="preserve"> </v>
      </c>
      <c r="AP73" s="250"/>
      <c r="AQ73" s="51"/>
      <c r="AR73" s="51"/>
      <c r="AS73" s="51" t="str">
        <f t="shared" si="33"/>
        <v xml:space="preserve"> </v>
      </c>
      <c r="AT73" s="231">
        <v>2</v>
      </c>
      <c r="AU73" s="229">
        <v>1</v>
      </c>
      <c r="AV73" s="229">
        <v>1</v>
      </c>
      <c r="AW73" s="53">
        <f t="shared" si="34"/>
        <v>1</v>
      </c>
      <c r="AX73" s="250"/>
      <c r="AY73" s="54"/>
      <c r="AZ73" s="54"/>
      <c r="BA73" s="54"/>
      <c r="BB73" s="253"/>
      <c r="BC73" s="54"/>
      <c r="BD73" s="54"/>
      <c r="BE73" s="54"/>
      <c r="BF73" s="253"/>
      <c r="BG73" s="245"/>
      <c r="BH73" s="245"/>
      <c r="BI73" s="57"/>
      <c r="BJ73" s="253"/>
      <c r="BK73" s="54"/>
      <c r="BL73" s="54"/>
      <c r="BM73" s="54"/>
      <c r="BN73" s="253"/>
      <c r="BO73" s="54"/>
      <c r="BP73" s="54"/>
      <c r="BQ73" s="54"/>
      <c r="BR73" s="253"/>
      <c r="BS73" s="229"/>
      <c r="BT73" s="229"/>
      <c r="BU73" s="53" t="str">
        <f t="shared" si="35"/>
        <v xml:space="preserve"> </v>
      </c>
      <c r="BV73" s="58">
        <f t="shared" si="43"/>
        <v>1</v>
      </c>
      <c r="BW73" s="58">
        <f t="shared" si="44"/>
        <v>1.1111111111111112</v>
      </c>
      <c r="BX73" s="58" t="str">
        <f t="shared" si="38"/>
        <v>CUMPLE</v>
      </c>
    </row>
    <row r="74" spans="1:76" ht="99.75" customHeight="1" outlineLevel="1" x14ac:dyDescent="0.2">
      <c r="A74" s="228">
        <v>25</v>
      </c>
      <c r="B74" s="331" t="s">
        <v>363</v>
      </c>
      <c r="C74" s="40">
        <v>9</v>
      </c>
      <c r="D74" s="40" t="s">
        <v>374</v>
      </c>
      <c r="E74" s="229" t="s">
        <v>365</v>
      </c>
      <c r="F74" s="230" t="s">
        <v>175</v>
      </c>
      <c r="G74" s="230" t="s">
        <v>388</v>
      </c>
      <c r="H74" s="231" t="s">
        <v>367</v>
      </c>
      <c r="I74" s="43" t="s">
        <v>451</v>
      </c>
      <c r="J74" s="254" t="s">
        <v>60</v>
      </c>
      <c r="K74" s="233" t="s">
        <v>61</v>
      </c>
      <c r="L74" s="233" t="s">
        <v>452</v>
      </c>
      <c r="M74" s="233" t="s">
        <v>180</v>
      </c>
      <c r="N74" s="233" t="s">
        <v>391</v>
      </c>
      <c r="O74" s="233" t="s">
        <v>392</v>
      </c>
      <c r="P74" s="233" t="s">
        <v>453</v>
      </c>
      <c r="Q74" s="233" t="s">
        <v>67</v>
      </c>
      <c r="R74" s="233" t="s">
        <v>417</v>
      </c>
      <c r="S74" s="233" t="s">
        <v>454</v>
      </c>
      <c r="T74" s="247">
        <v>1</v>
      </c>
      <c r="U74" s="248">
        <v>0.85</v>
      </c>
      <c r="V74" s="233" t="s">
        <v>71</v>
      </c>
      <c r="W74" s="248">
        <v>0.85</v>
      </c>
      <c r="X74" s="248">
        <v>1</v>
      </c>
      <c r="Y74" s="237" t="s">
        <v>455</v>
      </c>
      <c r="Z74" s="250"/>
      <c r="AA74" s="251"/>
      <c r="AB74" s="251"/>
      <c r="AC74" s="51" t="str">
        <f t="shared" si="29"/>
        <v xml:space="preserve"> </v>
      </c>
      <c r="AD74" s="250"/>
      <c r="AE74" s="51"/>
      <c r="AF74" s="51"/>
      <c r="AG74" s="51" t="str">
        <f t="shared" si="30"/>
        <v xml:space="preserve"> </v>
      </c>
      <c r="AH74" s="250"/>
      <c r="AI74" s="51"/>
      <c r="AJ74" s="51"/>
      <c r="AK74" s="51" t="str">
        <f t="shared" si="31"/>
        <v xml:space="preserve"> </v>
      </c>
      <c r="AL74" s="250"/>
      <c r="AM74" s="51"/>
      <c r="AN74" s="51"/>
      <c r="AO74" s="51" t="str">
        <f t="shared" si="32"/>
        <v xml:space="preserve"> </v>
      </c>
      <c r="AP74" s="250"/>
      <c r="AQ74" s="51"/>
      <c r="AR74" s="51"/>
      <c r="AS74" s="51" t="str">
        <f t="shared" si="33"/>
        <v xml:space="preserve"> </v>
      </c>
      <c r="AT74" s="250"/>
      <c r="AU74" s="51"/>
      <c r="AV74" s="51"/>
      <c r="AW74" s="51" t="str">
        <f t="shared" si="34"/>
        <v xml:space="preserve"> </v>
      </c>
      <c r="AX74" s="250"/>
      <c r="AY74" s="54"/>
      <c r="AZ74" s="54"/>
      <c r="BA74" s="54"/>
      <c r="BB74" s="253"/>
      <c r="BC74" s="54"/>
      <c r="BD74" s="54"/>
      <c r="BE74" s="54"/>
      <c r="BF74" s="253"/>
      <c r="BG74" s="54"/>
      <c r="BH74" s="54"/>
      <c r="BI74" s="54"/>
      <c r="BJ74" s="253"/>
      <c r="BK74" s="54"/>
      <c r="BL74" s="54"/>
      <c r="BM74" s="54"/>
      <c r="BN74" s="253"/>
      <c r="BO74" s="54"/>
      <c r="BP74" s="54"/>
      <c r="BQ74" s="54"/>
      <c r="BR74" s="253"/>
      <c r="BS74" s="53"/>
      <c r="BT74" s="53"/>
      <c r="BU74" s="53" t="str">
        <f t="shared" si="35"/>
        <v xml:space="preserve"> </v>
      </c>
      <c r="BV74" s="58" t="str">
        <f t="shared" si="43"/>
        <v xml:space="preserve"> </v>
      </c>
      <c r="BW74" s="58" t="str">
        <f t="shared" si="44"/>
        <v xml:space="preserve"> </v>
      </c>
      <c r="BX74" s="58" t="str">
        <f t="shared" si="38"/>
        <v>NO APLICA</v>
      </c>
    </row>
    <row r="75" spans="1:76" ht="99.75" customHeight="1" outlineLevel="1" x14ac:dyDescent="0.2">
      <c r="A75" s="228">
        <v>26</v>
      </c>
      <c r="B75" s="331" t="s">
        <v>363</v>
      </c>
      <c r="C75" s="40">
        <v>9</v>
      </c>
      <c r="D75" s="40" t="s">
        <v>374</v>
      </c>
      <c r="E75" s="229" t="s">
        <v>365</v>
      </c>
      <c r="F75" s="230" t="s">
        <v>175</v>
      </c>
      <c r="G75" s="230" t="s">
        <v>388</v>
      </c>
      <c r="H75" s="267" t="s">
        <v>367</v>
      </c>
      <c r="I75" s="43" t="s">
        <v>456</v>
      </c>
      <c r="J75" s="232" t="s">
        <v>76</v>
      </c>
      <c r="K75" s="233" t="s">
        <v>87</v>
      </c>
      <c r="L75" s="233" t="s">
        <v>457</v>
      </c>
      <c r="M75" s="233" t="s">
        <v>180</v>
      </c>
      <c r="N75" s="233" t="s">
        <v>391</v>
      </c>
      <c r="O75" s="233" t="s">
        <v>392</v>
      </c>
      <c r="P75" s="233" t="s">
        <v>458</v>
      </c>
      <c r="Q75" s="233" t="s">
        <v>67</v>
      </c>
      <c r="R75" s="233" t="s">
        <v>459</v>
      </c>
      <c r="S75" s="233" t="s">
        <v>83</v>
      </c>
      <c r="T75" s="247">
        <v>0</v>
      </c>
      <c r="U75" s="248">
        <v>0.02</v>
      </c>
      <c r="V75" s="233" t="s">
        <v>307</v>
      </c>
      <c r="W75" s="248">
        <v>0</v>
      </c>
      <c r="X75" s="248">
        <v>0.02</v>
      </c>
      <c r="Y75" s="237" t="s">
        <v>460</v>
      </c>
      <c r="Z75" s="231">
        <v>1</v>
      </c>
      <c r="AA75" s="229">
        <v>0</v>
      </c>
      <c r="AB75" s="229">
        <v>134</v>
      </c>
      <c r="AC75" s="53">
        <f t="shared" si="29"/>
        <v>0</v>
      </c>
      <c r="AD75" s="231">
        <v>1</v>
      </c>
      <c r="AE75" s="229">
        <v>0</v>
      </c>
      <c r="AF75" s="229">
        <v>133</v>
      </c>
      <c r="AG75" s="53">
        <f t="shared" si="30"/>
        <v>0</v>
      </c>
      <c r="AH75" s="231">
        <v>2</v>
      </c>
      <c r="AI75" s="229">
        <v>0</v>
      </c>
      <c r="AJ75" s="229">
        <v>131</v>
      </c>
      <c r="AK75" s="53">
        <f t="shared" si="31"/>
        <v>0</v>
      </c>
      <c r="AL75" s="231">
        <v>1</v>
      </c>
      <c r="AM75" s="229">
        <v>0</v>
      </c>
      <c r="AN75" s="229">
        <v>137</v>
      </c>
      <c r="AO75" s="53">
        <f t="shared" si="32"/>
        <v>0</v>
      </c>
      <c r="AP75" s="231">
        <v>2</v>
      </c>
      <c r="AQ75" s="229">
        <v>1</v>
      </c>
      <c r="AR75" s="229">
        <v>138</v>
      </c>
      <c r="AS75" s="53">
        <f t="shared" si="33"/>
        <v>7.246376811594203E-3</v>
      </c>
      <c r="AT75" s="231">
        <v>2</v>
      </c>
      <c r="AU75" s="229">
        <v>0</v>
      </c>
      <c r="AV75" s="229">
        <v>138</v>
      </c>
      <c r="AW75" s="53">
        <f t="shared" si="34"/>
        <v>0</v>
      </c>
      <c r="AX75" s="231"/>
      <c r="AY75" s="245"/>
      <c r="AZ75" s="245"/>
      <c r="BA75" s="57"/>
      <c r="BB75" s="240"/>
      <c r="BC75" s="245"/>
      <c r="BD75" s="245"/>
      <c r="BE75" s="57"/>
      <c r="BF75" s="240"/>
      <c r="BG75" s="245"/>
      <c r="BH75" s="245"/>
      <c r="BI75" s="57"/>
      <c r="BJ75" s="240"/>
      <c r="BK75" s="245"/>
      <c r="BL75" s="245"/>
      <c r="BM75" s="57"/>
      <c r="BN75" s="253"/>
      <c r="BO75" s="265"/>
      <c r="BP75" s="265"/>
      <c r="BQ75" s="54"/>
      <c r="BR75" s="253"/>
      <c r="BS75" s="229"/>
      <c r="BT75" s="229"/>
      <c r="BU75" s="53" t="str">
        <f t="shared" si="35"/>
        <v xml:space="preserve"> </v>
      </c>
      <c r="BV75" s="58">
        <f>IF(SUM(AC75,AG75,AK75,AO75,AS75,AW75,BA75,BE75,BI75,BM75,BQ75,BU75)=0,0%,AVERAGE(AC75,AG75,AK75,AO75,AS75,AW75,BA75,BE75,BI75,BM75,BQ75,BU75))</f>
        <v>1.2077294685990338E-3</v>
      </c>
      <c r="BW75" s="58">
        <f>IF(AND(BV75&gt;=W75,BV75&lt;=X75),100%,50%)</f>
        <v>1</v>
      </c>
      <c r="BX75" s="58" t="str">
        <f t="shared" si="38"/>
        <v>CUMPLE</v>
      </c>
    </row>
    <row r="76" spans="1:76" ht="99.75" customHeight="1" outlineLevel="1" x14ac:dyDescent="0.2">
      <c r="A76" s="228">
        <v>27</v>
      </c>
      <c r="B76" s="331" t="s">
        <v>363</v>
      </c>
      <c r="C76" s="40">
        <v>9</v>
      </c>
      <c r="D76" s="40" t="s">
        <v>374</v>
      </c>
      <c r="E76" s="229" t="s">
        <v>365</v>
      </c>
      <c r="F76" s="230" t="s">
        <v>175</v>
      </c>
      <c r="G76" s="230" t="s">
        <v>388</v>
      </c>
      <c r="H76" s="231" t="s">
        <v>367</v>
      </c>
      <c r="I76" s="43" t="s">
        <v>461</v>
      </c>
      <c r="J76" s="254" t="s">
        <v>76</v>
      </c>
      <c r="K76" s="233" t="s">
        <v>87</v>
      </c>
      <c r="L76" s="233" t="s">
        <v>462</v>
      </c>
      <c r="M76" s="233" t="s">
        <v>180</v>
      </c>
      <c r="N76" s="233" t="s">
        <v>391</v>
      </c>
      <c r="O76" s="233" t="s">
        <v>392</v>
      </c>
      <c r="P76" s="233" t="s">
        <v>463</v>
      </c>
      <c r="Q76" s="233" t="s">
        <v>184</v>
      </c>
      <c r="R76" s="233" t="s">
        <v>464</v>
      </c>
      <c r="S76" s="233" t="s">
        <v>118</v>
      </c>
      <c r="T76" s="247">
        <v>0</v>
      </c>
      <c r="U76" s="268">
        <v>0</v>
      </c>
      <c r="V76" s="233" t="s">
        <v>307</v>
      </c>
      <c r="W76" s="268">
        <v>0</v>
      </c>
      <c r="X76" s="268">
        <v>0</v>
      </c>
      <c r="Y76" s="237" t="s">
        <v>400</v>
      </c>
      <c r="Z76" s="250"/>
      <c r="AA76" s="251"/>
      <c r="AB76" s="251"/>
      <c r="AC76" s="51" t="str">
        <f t="shared" si="29"/>
        <v xml:space="preserve"> </v>
      </c>
      <c r="AD76" s="250"/>
      <c r="AE76" s="51"/>
      <c r="AF76" s="51"/>
      <c r="AG76" s="51" t="str">
        <f t="shared" si="30"/>
        <v xml:space="preserve"> </v>
      </c>
      <c r="AH76" s="250"/>
      <c r="AI76" s="51"/>
      <c r="AJ76" s="51"/>
      <c r="AK76" s="51" t="str">
        <f t="shared" si="31"/>
        <v xml:space="preserve"> </v>
      </c>
      <c r="AL76" s="250"/>
      <c r="AM76" s="51"/>
      <c r="AN76" s="51"/>
      <c r="AO76" s="51" t="str">
        <f t="shared" si="32"/>
        <v xml:space="preserve"> </v>
      </c>
      <c r="AP76" s="250"/>
      <c r="AQ76" s="51"/>
      <c r="AR76" s="51"/>
      <c r="AS76" s="51" t="str">
        <f t="shared" si="33"/>
        <v xml:space="preserve"> </v>
      </c>
      <c r="AT76" s="250"/>
      <c r="AU76" s="51"/>
      <c r="AV76" s="51"/>
      <c r="AW76" s="51" t="str">
        <f t="shared" si="34"/>
        <v xml:space="preserve"> </v>
      </c>
      <c r="AX76" s="250"/>
      <c r="AY76" s="54"/>
      <c r="AZ76" s="54"/>
      <c r="BA76" s="54"/>
      <c r="BB76" s="253"/>
      <c r="BC76" s="54"/>
      <c r="BD76" s="54"/>
      <c r="BE76" s="54"/>
      <c r="BF76" s="253"/>
      <c r="BG76" s="54"/>
      <c r="BH76" s="54"/>
      <c r="BI76" s="54"/>
      <c r="BJ76" s="253"/>
      <c r="BK76" s="54"/>
      <c r="BL76" s="54"/>
      <c r="BM76" s="54"/>
      <c r="BN76" s="253"/>
      <c r="BO76" s="54"/>
      <c r="BP76" s="54"/>
      <c r="BQ76" s="54"/>
      <c r="BR76" s="253"/>
      <c r="BS76" s="229"/>
      <c r="BT76" s="229"/>
      <c r="BU76" s="53" t="str">
        <f t="shared" si="35"/>
        <v xml:space="preserve"> </v>
      </c>
      <c r="BV76" s="58" t="str">
        <f t="shared" ref="BV76:BV80" si="45">IF(SUM(AC76,AG76,AK76,AO76,AS76,AW76,BA76,BE76,BI76,BM76,BQ76,BU76)=0," ",AVERAGE(AC76,AG76,AK76,AO76,AS76,AW76,BA76,BE76,BI76,BM76,BQ76,BU76))</f>
        <v xml:space="preserve"> </v>
      </c>
      <c r="BW76" s="58" t="str">
        <f t="shared" ref="BW76:BW80" si="46">IF(BV76=" ",BV76,BV76/T76)</f>
        <v xml:space="preserve"> </v>
      </c>
      <c r="BX76" s="58" t="str">
        <f t="shared" si="38"/>
        <v>NO APLICA</v>
      </c>
    </row>
    <row r="77" spans="1:76" ht="99.75" customHeight="1" outlineLevel="1" x14ac:dyDescent="0.2">
      <c r="A77" s="228">
        <v>28</v>
      </c>
      <c r="B77" s="331" t="s">
        <v>363</v>
      </c>
      <c r="C77" s="40">
        <v>9</v>
      </c>
      <c r="D77" s="40" t="s">
        <v>374</v>
      </c>
      <c r="E77" s="229" t="s">
        <v>365</v>
      </c>
      <c r="F77" s="230" t="s">
        <v>175</v>
      </c>
      <c r="G77" s="230" t="s">
        <v>388</v>
      </c>
      <c r="H77" s="231" t="s">
        <v>401</v>
      </c>
      <c r="I77" s="43" t="s">
        <v>465</v>
      </c>
      <c r="J77" s="254" t="s">
        <v>76</v>
      </c>
      <c r="K77" s="233" t="s">
        <v>466</v>
      </c>
      <c r="L77" s="233" t="s">
        <v>467</v>
      </c>
      <c r="M77" s="233" t="s">
        <v>180</v>
      </c>
      <c r="N77" s="233" t="s">
        <v>391</v>
      </c>
      <c r="O77" s="233" t="s">
        <v>304</v>
      </c>
      <c r="P77" s="233" t="s">
        <v>468</v>
      </c>
      <c r="Q77" s="233" t="s">
        <v>67</v>
      </c>
      <c r="R77" s="233" t="s">
        <v>469</v>
      </c>
      <c r="S77" s="233" t="s">
        <v>109</v>
      </c>
      <c r="T77" s="247">
        <v>0.8</v>
      </c>
      <c r="U77" s="233" t="s">
        <v>354</v>
      </c>
      <c r="V77" s="233" t="s">
        <v>71</v>
      </c>
      <c r="W77" s="248">
        <v>0.7</v>
      </c>
      <c r="X77" s="248">
        <v>1</v>
      </c>
      <c r="Y77" s="237"/>
      <c r="Z77" s="250"/>
      <c r="AA77" s="251"/>
      <c r="AB77" s="251"/>
      <c r="AC77" s="51" t="str">
        <f t="shared" si="29"/>
        <v xml:space="preserve"> </v>
      </c>
      <c r="AD77" s="250"/>
      <c r="AE77" s="51"/>
      <c r="AF77" s="51"/>
      <c r="AG77" s="51" t="str">
        <f t="shared" si="30"/>
        <v xml:space="preserve"> </v>
      </c>
      <c r="AH77" s="250"/>
      <c r="AI77" s="51"/>
      <c r="AJ77" s="51"/>
      <c r="AK77" s="51" t="str">
        <f t="shared" si="31"/>
        <v xml:space="preserve"> </v>
      </c>
      <c r="AL77" s="250"/>
      <c r="AM77" s="51"/>
      <c r="AN77" s="51"/>
      <c r="AO77" s="51" t="str">
        <f t="shared" si="32"/>
        <v xml:space="preserve"> </v>
      </c>
      <c r="AP77" s="250"/>
      <c r="AQ77" s="51"/>
      <c r="AR77" s="51"/>
      <c r="AS77" s="51" t="str">
        <f t="shared" si="33"/>
        <v xml:space="preserve"> </v>
      </c>
      <c r="AT77" s="231">
        <v>2</v>
      </c>
      <c r="AU77" s="229">
        <v>6</v>
      </c>
      <c r="AV77" s="229">
        <v>6</v>
      </c>
      <c r="AW77" s="53">
        <f t="shared" si="34"/>
        <v>1</v>
      </c>
      <c r="AX77" s="250"/>
      <c r="AY77" s="54"/>
      <c r="AZ77" s="54"/>
      <c r="BA77" s="54"/>
      <c r="BB77" s="253"/>
      <c r="BC77" s="54"/>
      <c r="BD77" s="54"/>
      <c r="BE77" s="54"/>
      <c r="BF77" s="253"/>
      <c r="BG77" s="54"/>
      <c r="BH77" s="54"/>
      <c r="BI77" s="54"/>
      <c r="BJ77" s="253"/>
      <c r="BK77" s="54"/>
      <c r="BL77" s="54"/>
      <c r="BM77" s="54"/>
      <c r="BN77" s="253"/>
      <c r="BO77" s="54"/>
      <c r="BP77" s="54"/>
      <c r="BQ77" s="54"/>
      <c r="BR77" s="253"/>
      <c r="BS77" s="229"/>
      <c r="BT77" s="229"/>
      <c r="BU77" s="53" t="str">
        <f t="shared" si="35"/>
        <v xml:space="preserve"> </v>
      </c>
      <c r="BV77" s="58">
        <f t="shared" si="45"/>
        <v>1</v>
      </c>
      <c r="BW77" s="58">
        <f t="shared" si="46"/>
        <v>1.25</v>
      </c>
      <c r="BX77" s="58" t="str">
        <f t="shared" si="38"/>
        <v>CUMPLE</v>
      </c>
    </row>
    <row r="78" spans="1:76" ht="99.75" customHeight="1" outlineLevel="1" x14ac:dyDescent="0.2">
      <c r="A78" s="228">
        <v>29</v>
      </c>
      <c r="B78" s="331" t="s">
        <v>363</v>
      </c>
      <c r="C78" s="40">
        <v>9</v>
      </c>
      <c r="D78" s="40" t="s">
        <v>374</v>
      </c>
      <c r="E78" s="229" t="s">
        <v>365</v>
      </c>
      <c r="F78" s="230" t="s">
        <v>175</v>
      </c>
      <c r="G78" s="230" t="s">
        <v>388</v>
      </c>
      <c r="H78" s="231" t="s">
        <v>367</v>
      </c>
      <c r="I78" s="43" t="s">
        <v>470</v>
      </c>
      <c r="J78" s="254" t="s">
        <v>76</v>
      </c>
      <c r="K78" s="233" t="s">
        <v>87</v>
      </c>
      <c r="L78" s="233" t="s">
        <v>471</v>
      </c>
      <c r="M78" s="233" t="s">
        <v>180</v>
      </c>
      <c r="N78" s="233" t="s">
        <v>391</v>
      </c>
      <c r="O78" s="233" t="s">
        <v>392</v>
      </c>
      <c r="P78" s="233" t="s">
        <v>472</v>
      </c>
      <c r="Q78" s="233" t="s">
        <v>184</v>
      </c>
      <c r="R78" s="233" t="s">
        <v>473</v>
      </c>
      <c r="S78" s="233" t="s">
        <v>118</v>
      </c>
      <c r="T78" s="247">
        <v>0</v>
      </c>
      <c r="U78" s="248">
        <v>0</v>
      </c>
      <c r="V78" s="233" t="s">
        <v>307</v>
      </c>
      <c r="W78" s="268">
        <v>0</v>
      </c>
      <c r="X78" s="268">
        <v>0</v>
      </c>
      <c r="Y78" s="237" t="s">
        <v>400</v>
      </c>
      <c r="Z78" s="250"/>
      <c r="AA78" s="251"/>
      <c r="AB78" s="251"/>
      <c r="AC78" s="51" t="str">
        <f t="shared" si="29"/>
        <v xml:space="preserve"> </v>
      </c>
      <c r="AD78" s="250"/>
      <c r="AE78" s="51"/>
      <c r="AF78" s="51"/>
      <c r="AG78" s="51" t="str">
        <f t="shared" si="30"/>
        <v xml:space="preserve"> </v>
      </c>
      <c r="AH78" s="250"/>
      <c r="AI78" s="51"/>
      <c r="AJ78" s="51"/>
      <c r="AK78" s="51" t="str">
        <f t="shared" si="31"/>
        <v xml:space="preserve"> </v>
      </c>
      <c r="AL78" s="250"/>
      <c r="AM78" s="51"/>
      <c r="AN78" s="51"/>
      <c r="AO78" s="51" t="str">
        <f t="shared" si="32"/>
        <v xml:space="preserve"> </v>
      </c>
      <c r="AP78" s="250"/>
      <c r="AQ78" s="51"/>
      <c r="AR78" s="51"/>
      <c r="AS78" s="51" t="str">
        <f t="shared" si="33"/>
        <v xml:space="preserve"> </v>
      </c>
      <c r="AT78" s="250"/>
      <c r="AU78" s="51"/>
      <c r="AV78" s="51"/>
      <c r="AW78" s="51" t="str">
        <f t="shared" si="34"/>
        <v xml:space="preserve"> </v>
      </c>
      <c r="AX78" s="250"/>
      <c r="AY78" s="54"/>
      <c r="AZ78" s="54"/>
      <c r="BA78" s="54"/>
      <c r="BB78" s="253"/>
      <c r="BC78" s="54"/>
      <c r="BD78" s="54"/>
      <c r="BE78" s="54"/>
      <c r="BF78" s="253"/>
      <c r="BG78" s="54"/>
      <c r="BH78" s="54"/>
      <c r="BI78" s="54"/>
      <c r="BJ78" s="253"/>
      <c r="BK78" s="54"/>
      <c r="BL78" s="54"/>
      <c r="BM78" s="54"/>
      <c r="BN78" s="253"/>
      <c r="BO78" s="54"/>
      <c r="BP78" s="54"/>
      <c r="BQ78" s="54"/>
      <c r="BR78" s="253"/>
      <c r="BS78" s="229"/>
      <c r="BT78" s="229"/>
      <c r="BU78" s="53" t="str">
        <f t="shared" si="35"/>
        <v xml:space="preserve"> </v>
      </c>
      <c r="BV78" s="58" t="str">
        <f t="shared" si="45"/>
        <v xml:space="preserve"> </v>
      </c>
      <c r="BW78" s="58" t="str">
        <f t="shared" si="46"/>
        <v xml:space="preserve"> </v>
      </c>
      <c r="BX78" s="58" t="str">
        <f t="shared" si="38"/>
        <v>NO APLICA</v>
      </c>
    </row>
    <row r="79" spans="1:76" ht="99.75" customHeight="1" outlineLevel="1" x14ac:dyDescent="0.2">
      <c r="A79" s="228">
        <v>30</v>
      </c>
      <c r="B79" s="331" t="s">
        <v>363</v>
      </c>
      <c r="C79" s="40">
        <v>9</v>
      </c>
      <c r="D79" s="40" t="s">
        <v>374</v>
      </c>
      <c r="E79" s="229" t="s">
        <v>365</v>
      </c>
      <c r="F79" s="230" t="s">
        <v>175</v>
      </c>
      <c r="G79" s="230" t="s">
        <v>388</v>
      </c>
      <c r="H79" s="231" t="s">
        <v>367</v>
      </c>
      <c r="I79" s="43" t="s">
        <v>474</v>
      </c>
      <c r="J79" s="254" t="s">
        <v>76</v>
      </c>
      <c r="K79" s="233" t="s">
        <v>87</v>
      </c>
      <c r="L79" s="233" t="s">
        <v>475</v>
      </c>
      <c r="M79" s="233" t="s">
        <v>180</v>
      </c>
      <c r="N79" s="233" t="s">
        <v>391</v>
      </c>
      <c r="O79" s="233" t="s">
        <v>392</v>
      </c>
      <c r="P79" s="233" t="s">
        <v>476</v>
      </c>
      <c r="Q79" s="233" t="s">
        <v>67</v>
      </c>
      <c r="R79" s="233" t="s">
        <v>477</v>
      </c>
      <c r="S79" s="233" t="s">
        <v>118</v>
      </c>
      <c r="T79" s="247">
        <v>0</v>
      </c>
      <c r="U79" s="248">
        <v>0</v>
      </c>
      <c r="V79" s="233" t="s">
        <v>307</v>
      </c>
      <c r="W79" s="248">
        <v>0</v>
      </c>
      <c r="X79" s="248">
        <v>0</v>
      </c>
      <c r="Y79" s="237" t="s">
        <v>460</v>
      </c>
      <c r="Z79" s="250"/>
      <c r="AA79" s="251"/>
      <c r="AB79" s="251"/>
      <c r="AC79" s="51" t="str">
        <f t="shared" si="29"/>
        <v xml:space="preserve"> </v>
      </c>
      <c r="AD79" s="250"/>
      <c r="AE79" s="51"/>
      <c r="AF79" s="51"/>
      <c r="AG79" s="51" t="str">
        <f t="shared" si="30"/>
        <v xml:space="preserve"> </v>
      </c>
      <c r="AH79" s="250"/>
      <c r="AI79" s="51"/>
      <c r="AJ79" s="51"/>
      <c r="AK79" s="51" t="str">
        <f t="shared" si="31"/>
        <v xml:space="preserve"> </v>
      </c>
      <c r="AL79" s="250"/>
      <c r="AM79" s="51"/>
      <c r="AN79" s="51"/>
      <c r="AO79" s="51" t="str">
        <f t="shared" si="32"/>
        <v xml:space="preserve"> </v>
      </c>
      <c r="AP79" s="250"/>
      <c r="AQ79" s="51"/>
      <c r="AR79" s="51"/>
      <c r="AS79" s="51" t="str">
        <f t="shared" si="33"/>
        <v xml:space="preserve"> </v>
      </c>
      <c r="AT79" s="250"/>
      <c r="AU79" s="51"/>
      <c r="AV79" s="51"/>
      <c r="AW79" s="51" t="str">
        <f t="shared" si="34"/>
        <v xml:space="preserve"> </v>
      </c>
      <c r="AX79" s="250"/>
      <c r="AY79" s="54"/>
      <c r="AZ79" s="54"/>
      <c r="BA79" s="54"/>
      <c r="BB79" s="253"/>
      <c r="BC79" s="54"/>
      <c r="BD79" s="54"/>
      <c r="BE79" s="54"/>
      <c r="BF79" s="253"/>
      <c r="BG79" s="54"/>
      <c r="BH79" s="54"/>
      <c r="BI79" s="54"/>
      <c r="BJ79" s="253"/>
      <c r="BK79" s="54"/>
      <c r="BL79" s="54"/>
      <c r="BM79" s="54"/>
      <c r="BN79" s="253"/>
      <c r="BO79" s="54"/>
      <c r="BP79" s="54"/>
      <c r="BQ79" s="54"/>
      <c r="BR79" s="253"/>
      <c r="BS79" s="229"/>
      <c r="BT79" s="229"/>
      <c r="BU79" s="53" t="str">
        <f t="shared" si="35"/>
        <v xml:space="preserve"> </v>
      </c>
      <c r="BV79" s="58" t="str">
        <f t="shared" si="45"/>
        <v xml:space="preserve"> </v>
      </c>
      <c r="BW79" s="58" t="str">
        <f t="shared" si="46"/>
        <v xml:space="preserve"> </v>
      </c>
      <c r="BX79" s="58" t="str">
        <f t="shared" si="38"/>
        <v>NO APLICA</v>
      </c>
    </row>
    <row r="80" spans="1:76" ht="99.75" customHeight="1" outlineLevel="1" x14ac:dyDescent="0.2">
      <c r="A80" s="228">
        <v>31</v>
      </c>
      <c r="B80" s="331" t="s">
        <v>363</v>
      </c>
      <c r="C80" s="40">
        <v>9</v>
      </c>
      <c r="D80" s="40" t="s">
        <v>374</v>
      </c>
      <c r="E80" s="229" t="s">
        <v>365</v>
      </c>
      <c r="F80" s="230" t="s">
        <v>175</v>
      </c>
      <c r="G80" s="230" t="s">
        <v>388</v>
      </c>
      <c r="H80" s="231" t="s">
        <v>401</v>
      </c>
      <c r="I80" s="43" t="s">
        <v>478</v>
      </c>
      <c r="J80" s="254" t="s">
        <v>76</v>
      </c>
      <c r="K80" s="233" t="s">
        <v>61</v>
      </c>
      <c r="L80" s="233" t="s">
        <v>479</v>
      </c>
      <c r="M80" s="233" t="s">
        <v>180</v>
      </c>
      <c r="N80" s="233" t="s">
        <v>391</v>
      </c>
      <c r="O80" s="233" t="s">
        <v>405</v>
      </c>
      <c r="P80" s="233" t="s">
        <v>480</v>
      </c>
      <c r="Q80" s="233" t="s">
        <v>67</v>
      </c>
      <c r="R80" s="233" t="s">
        <v>481</v>
      </c>
      <c r="S80" s="233" t="s">
        <v>440</v>
      </c>
      <c r="T80" s="247">
        <v>1</v>
      </c>
      <c r="U80" s="248">
        <v>1</v>
      </c>
      <c r="V80" s="233" t="s">
        <v>71</v>
      </c>
      <c r="W80" s="248">
        <v>1</v>
      </c>
      <c r="X80" s="248">
        <v>1</v>
      </c>
      <c r="Y80" s="237"/>
      <c r="Z80" s="250"/>
      <c r="AA80" s="251"/>
      <c r="AB80" s="251"/>
      <c r="AC80" s="51" t="str">
        <f t="shared" si="29"/>
        <v xml:space="preserve"> </v>
      </c>
      <c r="AD80" s="250"/>
      <c r="AE80" s="51"/>
      <c r="AF80" s="51"/>
      <c r="AG80" s="51" t="str">
        <f t="shared" si="30"/>
        <v xml:space="preserve"> </v>
      </c>
      <c r="AH80" s="250"/>
      <c r="AI80" s="51"/>
      <c r="AJ80" s="51"/>
      <c r="AK80" s="51" t="str">
        <f t="shared" si="31"/>
        <v xml:space="preserve"> </v>
      </c>
      <c r="AL80" s="250"/>
      <c r="AM80" s="51"/>
      <c r="AN80" s="51"/>
      <c r="AO80" s="51" t="str">
        <f t="shared" si="32"/>
        <v xml:space="preserve"> </v>
      </c>
      <c r="AP80" s="231">
        <v>1</v>
      </c>
      <c r="AQ80" s="229">
        <v>1</v>
      </c>
      <c r="AR80" s="229">
        <v>1</v>
      </c>
      <c r="AS80" s="53">
        <f t="shared" si="33"/>
        <v>1</v>
      </c>
      <c r="AT80" s="250"/>
      <c r="AU80" s="51"/>
      <c r="AV80" s="51"/>
      <c r="AW80" s="51" t="str">
        <f t="shared" si="34"/>
        <v xml:space="preserve"> </v>
      </c>
      <c r="AX80" s="250"/>
      <c r="AY80" s="57"/>
      <c r="AZ80" s="57"/>
      <c r="BA80" s="57"/>
      <c r="BB80" s="253"/>
      <c r="BC80" s="265"/>
      <c r="BD80" s="265"/>
      <c r="BE80" s="269"/>
      <c r="BF80" s="253"/>
      <c r="BG80" s="54"/>
      <c r="BH80" s="54"/>
      <c r="BI80" s="54"/>
      <c r="BJ80" s="253"/>
      <c r="BK80" s="54"/>
      <c r="BL80" s="54"/>
      <c r="BM80" s="54"/>
      <c r="BN80" s="253"/>
      <c r="BO80" s="54"/>
      <c r="BP80" s="54"/>
      <c r="BQ80" s="54"/>
      <c r="BR80" s="253"/>
      <c r="BS80" s="229"/>
      <c r="BT80" s="229"/>
      <c r="BU80" s="53" t="str">
        <f t="shared" si="35"/>
        <v xml:space="preserve"> </v>
      </c>
      <c r="BV80" s="58">
        <f t="shared" si="45"/>
        <v>1</v>
      </c>
      <c r="BW80" s="58">
        <f t="shared" si="46"/>
        <v>1</v>
      </c>
      <c r="BX80" s="58" t="str">
        <f t="shared" si="38"/>
        <v>CUMPLE</v>
      </c>
    </row>
    <row r="81" spans="1:76" ht="99.75" customHeight="1" outlineLevel="1" x14ac:dyDescent="0.2">
      <c r="A81" s="228">
        <v>32</v>
      </c>
      <c r="B81" s="333" t="s">
        <v>363</v>
      </c>
      <c r="C81" s="148">
        <v>9</v>
      </c>
      <c r="D81" s="148" t="s">
        <v>374</v>
      </c>
      <c r="E81" s="270" t="s">
        <v>365</v>
      </c>
      <c r="F81" s="271" t="s">
        <v>175</v>
      </c>
      <c r="G81" s="271" t="s">
        <v>388</v>
      </c>
      <c r="H81" s="272" t="s">
        <v>367</v>
      </c>
      <c r="I81" s="173" t="s">
        <v>482</v>
      </c>
      <c r="J81" s="273" t="s">
        <v>76</v>
      </c>
      <c r="K81" s="274" t="s">
        <v>87</v>
      </c>
      <c r="L81" s="274" t="s">
        <v>483</v>
      </c>
      <c r="M81" s="274" t="s">
        <v>180</v>
      </c>
      <c r="N81" s="274" t="s">
        <v>391</v>
      </c>
      <c r="O81" s="274" t="s">
        <v>392</v>
      </c>
      <c r="P81" s="274" t="s">
        <v>484</v>
      </c>
      <c r="Q81" s="274" t="s">
        <v>67</v>
      </c>
      <c r="R81" s="274" t="s">
        <v>485</v>
      </c>
      <c r="S81" s="274" t="s">
        <v>83</v>
      </c>
      <c r="T81" s="275">
        <v>0</v>
      </c>
      <c r="U81" s="276">
        <v>0.09</v>
      </c>
      <c r="V81" s="274" t="s">
        <v>307</v>
      </c>
      <c r="W81" s="276">
        <v>0</v>
      </c>
      <c r="X81" s="276">
        <v>0.09</v>
      </c>
      <c r="Y81" s="277" t="s">
        <v>460</v>
      </c>
      <c r="Z81" s="272">
        <v>1</v>
      </c>
      <c r="AA81" s="270">
        <f>0+0</f>
        <v>0</v>
      </c>
      <c r="AB81" s="270">
        <v>134</v>
      </c>
      <c r="AC81" s="183">
        <f t="shared" si="29"/>
        <v>0</v>
      </c>
      <c r="AD81" s="272">
        <v>1</v>
      </c>
      <c r="AE81" s="270">
        <v>0</v>
      </c>
      <c r="AF81" s="270">
        <v>133</v>
      </c>
      <c r="AG81" s="183">
        <f t="shared" si="30"/>
        <v>0</v>
      </c>
      <c r="AH81" s="272">
        <v>2</v>
      </c>
      <c r="AI81" s="270">
        <v>0</v>
      </c>
      <c r="AJ81" s="270">
        <v>131</v>
      </c>
      <c r="AK81" s="183">
        <f t="shared" si="31"/>
        <v>0</v>
      </c>
      <c r="AL81" s="272">
        <v>1</v>
      </c>
      <c r="AM81" s="270">
        <v>0</v>
      </c>
      <c r="AN81" s="270">
        <v>137</v>
      </c>
      <c r="AO81" s="183">
        <f t="shared" si="32"/>
        <v>0</v>
      </c>
      <c r="AP81" s="272">
        <v>2</v>
      </c>
      <c r="AQ81" s="270"/>
      <c r="AR81" s="270"/>
      <c r="AS81" s="183" t="str">
        <f t="shared" si="33"/>
        <v xml:space="preserve"> </v>
      </c>
      <c r="AT81" s="272">
        <v>2</v>
      </c>
      <c r="AU81" s="270"/>
      <c r="AV81" s="270"/>
      <c r="AW81" s="183" t="str">
        <f t="shared" si="34"/>
        <v xml:space="preserve"> </v>
      </c>
      <c r="AX81" s="272"/>
      <c r="AY81" s="278"/>
      <c r="AZ81" s="278"/>
      <c r="BA81" s="188"/>
      <c r="BB81" s="279"/>
      <c r="BC81" s="278"/>
      <c r="BD81" s="278"/>
      <c r="BE81" s="188"/>
      <c r="BF81" s="279"/>
      <c r="BG81" s="278"/>
      <c r="BH81" s="278"/>
      <c r="BI81" s="188"/>
      <c r="BJ81" s="279"/>
      <c r="BK81" s="278"/>
      <c r="BL81" s="278"/>
      <c r="BM81" s="188"/>
      <c r="BN81" s="279"/>
      <c r="BO81" s="278"/>
      <c r="BP81" s="278"/>
      <c r="BQ81" s="188"/>
      <c r="BR81" s="279"/>
      <c r="BS81" s="270"/>
      <c r="BT81" s="270"/>
      <c r="BU81" s="183" t="str">
        <f t="shared" si="35"/>
        <v xml:space="preserve"> </v>
      </c>
      <c r="BV81" s="189">
        <f>IF(SUM(AC81,AG81,AK81,AO81,AS81,AW81,BA81,BE81,BI81,BM81,BQ81,BU81)=0,0%,AVERAGE(AC81,AG81,AK81,AO81,AS81,AW81,BA81,BE81,BI81,BM81,BQ81,BU81))</f>
        <v>0</v>
      </c>
      <c r="BW81" s="189">
        <f>IF(AND(BV81&gt;=W81,BV81&lt;=X81),100%,50%)</f>
        <v>1</v>
      </c>
      <c r="BX81" s="189" t="str">
        <f t="shared" si="38"/>
        <v>CUMPLE</v>
      </c>
    </row>
    <row r="82" spans="1:76" ht="99.75" customHeight="1" outlineLevel="1" x14ac:dyDescent="0.2">
      <c r="A82" s="228">
        <v>33</v>
      </c>
      <c r="B82" s="331" t="s">
        <v>486</v>
      </c>
      <c r="C82" s="40">
        <v>10</v>
      </c>
      <c r="D82" s="40" t="s">
        <v>487</v>
      </c>
      <c r="E82" s="229" t="s">
        <v>488</v>
      </c>
      <c r="F82" s="230" t="s">
        <v>489</v>
      </c>
      <c r="G82" s="230" t="s">
        <v>490</v>
      </c>
      <c r="H82" s="231" t="s">
        <v>203</v>
      </c>
      <c r="I82" s="43" t="s">
        <v>491</v>
      </c>
      <c r="J82" s="232" t="s">
        <v>60</v>
      </c>
      <c r="K82" s="233" t="s">
        <v>61</v>
      </c>
      <c r="L82" s="233" t="s">
        <v>492</v>
      </c>
      <c r="M82" s="233" t="s">
        <v>180</v>
      </c>
      <c r="N82" s="237" t="s">
        <v>493</v>
      </c>
      <c r="O82" s="233" t="s">
        <v>494</v>
      </c>
      <c r="P82" s="233" t="s">
        <v>495</v>
      </c>
      <c r="Q82" s="233" t="s">
        <v>67</v>
      </c>
      <c r="R82" s="233" t="s">
        <v>496</v>
      </c>
      <c r="S82" s="233" t="s">
        <v>91</v>
      </c>
      <c r="T82" s="247">
        <v>0.7</v>
      </c>
      <c r="U82" s="233" t="s">
        <v>70</v>
      </c>
      <c r="V82" s="233" t="s">
        <v>71</v>
      </c>
      <c r="W82" s="248">
        <v>0.6</v>
      </c>
      <c r="X82" s="248">
        <v>1</v>
      </c>
      <c r="Y82" s="237" t="s">
        <v>497</v>
      </c>
      <c r="Z82" s="231"/>
      <c r="AA82" s="251"/>
      <c r="AB82" s="251"/>
      <c r="AC82" s="51" t="str">
        <f t="shared" si="29"/>
        <v xml:space="preserve"> </v>
      </c>
      <c r="AD82" s="231"/>
      <c r="AE82" s="51"/>
      <c r="AF82" s="51"/>
      <c r="AG82" s="51" t="str">
        <f t="shared" si="30"/>
        <v xml:space="preserve"> </v>
      </c>
      <c r="AH82" s="231">
        <v>1</v>
      </c>
      <c r="AI82" s="229">
        <v>17</v>
      </c>
      <c r="AJ82" s="229">
        <v>17</v>
      </c>
      <c r="AK82" s="53">
        <f t="shared" si="31"/>
        <v>1</v>
      </c>
      <c r="AL82" s="231"/>
      <c r="AM82" s="51"/>
      <c r="AN82" s="51"/>
      <c r="AO82" s="51" t="str">
        <f t="shared" si="32"/>
        <v xml:space="preserve"> </v>
      </c>
      <c r="AP82" s="231"/>
      <c r="AQ82" s="51"/>
      <c r="AR82" s="51"/>
      <c r="AS82" s="51" t="str">
        <f t="shared" si="33"/>
        <v xml:space="preserve"> </v>
      </c>
      <c r="AT82" s="231">
        <v>1</v>
      </c>
      <c r="AU82" s="229">
        <v>27</v>
      </c>
      <c r="AV82" s="229">
        <v>27</v>
      </c>
      <c r="AW82" s="53">
        <f t="shared" si="34"/>
        <v>1</v>
      </c>
      <c r="AX82" s="231"/>
      <c r="AY82" s="54"/>
      <c r="AZ82" s="54"/>
      <c r="BA82" s="54"/>
      <c r="BB82" s="240"/>
      <c r="BC82" s="54"/>
      <c r="BD82" s="54"/>
      <c r="BE82" s="54"/>
      <c r="BF82" s="240"/>
      <c r="BG82" s="280"/>
      <c r="BH82" s="280"/>
      <c r="BI82" s="281"/>
      <c r="BJ82" s="240"/>
      <c r="BK82" s="57"/>
      <c r="BL82" s="57"/>
      <c r="BM82" s="57"/>
      <c r="BN82" s="240"/>
      <c r="BO82" s="57"/>
      <c r="BP82" s="57"/>
      <c r="BQ82" s="57"/>
      <c r="BR82" s="240"/>
      <c r="BS82" s="229"/>
      <c r="BT82" s="229"/>
      <c r="BU82" s="53" t="str">
        <f t="shared" si="35"/>
        <v xml:space="preserve"> </v>
      </c>
      <c r="BV82" s="58">
        <f t="shared" ref="BV82:BV84" si="47">IF(SUM(AC82,AG82,AK82,AO82,AS82,AW82,BA82,BE82,BI82,BM82,BQ82,BU82)=0," ",AVERAGE(AC82,AG82,AK82,AO82,AS82,AW82,BA82,BE82,BI82,BM82,BQ82,BU82))</f>
        <v>1</v>
      </c>
      <c r="BW82" s="58">
        <f t="shared" ref="BW82:BW83" si="48">IF(BV82=" ",BV82,BV82/T82)</f>
        <v>1.4285714285714286</v>
      </c>
      <c r="BX82" s="58" t="str">
        <f t="shared" si="38"/>
        <v>CUMPLE</v>
      </c>
    </row>
    <row r="83" spans="1:76" ht="99.75" customHeight="1" outlineLevel="1" x14ac:dyDescent="0.2">
      <c r="A83" s="228">
        <v>34</v>
      </c>
      <c r="B83" s="331" t="s">
        <v>486</v>
      </c>
      <c r="C83" s="40">
        <v>10</v>
      </c>
      <c r="D83" s="40" t="s">
        <v>487</v>
      </c>
      <c r="E83" s="229" t="s">
        <v>488</v>
      </c>
      <c r="F83" s="230" t="s">
        <v>56</v>
      </c>
      <c r="G83" s="230" t="s">
        <v>498</v>
      </c>
      <c r="H83" s="231" t="s">
        <v>203</v>
      </c>
      <c r="I83" s="43" t="s">
        <v>499</v>
      </c>
      <c r="J83" s="232" t="s">
        <v>60</v>
      </c>
      <c r="K83" s="233" t="s">
        <v>61</v>
      </c>
      <c r="L83" s="233" t="s">
        <v>500</v>
      </c>
      <c r="M83" s="233" t="s">
        <v>180</v>
      </c>
      <c r="N83" s="233" t="s">
        <v>501</v>
      </c>
      <c r="O83" s="233" t="s">
        <v>494</v>
      </c>
      <c r="P83" s="233" t="s">
        <v>495</v>
      </c>
      <c r="Q83" s="233" t="s">
        <v>67</v>
      </c>
      <c r="R83" s="233" t="s">
        <v>496</v>
      </c>
      <c r="S83" s="233" t="s">
        <v>91</v>
      </c>
      <c r="T83" s="247">
        <v>0.7</v>
      </c>
      <c r="U83" s="233" t="s">
        <v>70</v>
      </c>
      <c r="V83" s="233" t="s">
        <v>71</v>
      </c>
      <c r="W83" s="248">
        <v>0.6</v>
      </c>
      <c r="X83" s="248">
        <v>1</v>
      </c>
      <c r="Y83" s="237" t="s">
        <v>497</v>
      </c>
      <c r="Z83" s="231"/>
      <c r="AA83" s="251"/>
      <c r="AB83" s="251"/>
      <c r="AC83" s="51" t="str">
        <f t="shared" si="29"/>
        <v xml:space="preserve"> </v>
      </c>
      <c r="AD83" s="231"/>
      <c r="AE83" s="51"/>
      <c r="AF83" s="51"/>
      <c r="AG83" s="51" t="str">
        <f t="shared" si="30"/>
        <v xml:space="preserve"> </v>
      </c>
      <c r="AH83" s="231">
        <v>1</v>
      </c>
      <c r="AI83" s="229">
        <v>9</v>
      </c>
      <c r="AJ83" s="229">
        <v>9</v>
      </c>
      <c r="AK83" s="53">
        <f t="shared" si="31"/>
        <v>1</v>
      </c>
      <c r="AL83" s="231"/>
      <c r="AM83" s="51"/>
      <c r="AN83" s="51"/>
      <c r="AO83" s="51" t="str">
        <f t="shared" si="32"/>
        <v xml:space="preserve"> </v>
      </c>
      <c r="AP83" s="231"/>
      <c r="AQ83" s="51"/>
      <c r="AR83" s="51"/>
      <c r="AS83" s="51" t="str">
        <f t="shared" si="33"/>
        <v xml:space="preserve"> </v>
      </c>
      <c r="AT83" s="231">
        <v>1</v>
      </c>
      <c r="AU83" s="229">
        <v>12</v>
      </c>
      <c r="AV83" s="229">
        <v>12</v>
      </c>
      <c r="AW83" s="53">
        <f t="shared" si="34"/>
        <v>1</v>
      </c>
      <c r="AX83" s="231"/>
      <c r="AY83" s="54"/>
      <c r="AZ83" s="54"/>
      <c r="BA83" s="54"/>
      <c r="BB83" s="240"/>
      <c r="BC83" s="54"/>
      <c r="BD83" s="54"/>
      <c r="BE83" s="54"/>
      <c r="BF83" s="240"/>
      <c r="BG83" s="245"/>
      <c r="BH83" s="245"/>
      <c r="BI83" s="57"/>
      <c r="BJ83" s="240"/>
      <c r="BK83" s="57"/>
      <c r="BL83" s="57"/>
      <c r="BM83" s="57"/>
      <c r="BN83" s="240"/>
      <c r="BO83" s="57"/>
      <c r="BP83" s="57"/>
      <c r="BQ83" s="57"/>
      <c r="BR83" s="240"/>
      <c r="BS83" s="229"/>
      <c r="BT83" s="229"/>
      <c r="BU83" s="53" t="str">
        <f t="shared" si="35"/>
        <v xml:space="preserve"> </v>
      </c>
      <c r="BV83" s="58">
        <f t="shared" si="47"/>
        <v>1</v>
      </c>
      <c r="BW83" s="58">
        <f t="shared" si="48"/>
        <v>1.4285714285714286</v>
      </c>
      <c r="BX83" s="58" t="str">
        <f t="shared" si="38"/>
        <v>CUMPLE</v>
      </c>
    </row>
    <row r="84" spans="1:76" ht="99.75" customHeight="1" outlineLevel="1" x14ac:dyDescent="0.2">
      <c r="A84" s="228">
        <v>35</v>
      </c>
      <c r="B84" s="331" t="s">
        <v>486</v>
      </c>
      <c r="C84" s="40">
        <v>10</v>
      </c>
      <c r="D84" s="40" t="s">
        <v>487</v>
      </c>
      <c r="E84" s="229" t="s">
        <v>488</v>
      </c>
      <c r="F84" s="230" t="s">
        <v>502</v>
      </c>
      <c r="G84" s="230" t="s">
        <v>503</v>
      </c>
      <c r="H84" s="231" t="s">
        <v>504</v>
      </c>
      <c r="I84" s="43" t="s">
        <v>505</v>
      </c>
      <c r="J84" s="232" t="s">
        <v>60</v>
      </c>
      <c r="K84" s="233" t="s">
        <v>61</v>
      </c>
      <c r="L84" s="233" t="s">
        <v>506</v>
      </c>
      <c r="M84" s="233" t="s">
        <v>180</v>
      </c>
      <c r="N84" s="233" t="s">
        <v>507</v>
      </c>
      <c r="O84" s="233" t="s">
        <v>508</v>
      </c>
      <c r="P84" s="237" t="s">
        <v>509</v>
      </c>
      <c r="Q84" s="233" t="s">
        <v>67</v>
      </c>
      <c r="R84" s="237" t="s">
        <v>510</v>
      </c>
      <c r="S84" s="233" t="s">
        <v>83</v>
      </c>
      <c r="T84" s="247">
        <v>0.25</v>
      </c>
      <c r="U84" s="233" t="s">
        <v>633</v>
      </c>
      <c r="V84" s="233" t="s">
        <v>307</v>
      </c>
      <c r="W84" s="248">
        <v>0.01</v>
      </c>
      <c r="X84" s="248">
        <v>0.5</v>
      </c>
      <c r="Y84" s="237" t="s">
        <v>497</v>
      </c>
      <c r="Z84" s="231">
        <v>1</v>
      </c>
      <c r="AA84" s="229">
        <f>71-33</f>
        <v>38</v>
      </c>
      <c r="AB84" s="229">
        <v>71</v>
      </c>
      <c r="AC84" s="53">
        <f t="shared" si="29"/>
        <v>0.53521126760563376</v>
      </c>
      <c r="AD84" s="231">
        <v>1</v>
      </c>
      <c r="AE84" s="229">
        <f>71-44</f>
        <v>27</v>
      </c>
      <c r="AF84" s="229">
        <v>71</v>
      </c>
      <c r="AG84" s="53">
        <f t="shared" si="30"/>
        <v>0.38028169014084506</v>
      </c>
      <c r="AH84" s="231">
        <v>1</v>
      </c>
      <c r="AI84" s="229">
        <f>71-41</f>
        <v>30</v>
      </c>
      <c r="AJ84" s="229">
        <v>71</v>
      </c>
      <c r="AK84" s="53">
        <f t="shared" si="31"/>
        <v>0.42253521126760563</v>
      </c>
      <c r="AL84" s="231">
        <v>1</v>
      </c>
      <c r="AM84" s="229">
        <f>71-36</f>
        <v>35</v>
      </c>
      <c r="AN84" s="229">
        <v>71</v>
      </c>
      <c r="AO84" s="53">
        <f t="shared" si="32"/>
        <v>0.49295774647887325</v>
      </c>
      <c r="AP84" s="231">
        <v>1</v>
      </c>
      <c r="AQ84" s="229">
        <f>71-42</f>
        <v>29</v>
      </c>
      <c r="AR84" s="229">
        <v>71</v>
      </c>
      <c r="AS84" s="53">
        <f t="shared" si="33"/>
        <v>0.40845070422535212</v>
      </c>
      <c r="AT84" s="231">
        <v>1</v>
      </c>
      <c r="AU84" s="229">
        <f>AV84-44</f>
        <v>27</v>
      </c>
      <c r="AV84" s="229">
        <v>71</v>
      </c>
      <c r="AW84" s="53">
        <f t="shared" si="34"/>
        <v>0.38028169014084506</v>
      </c>
      <c r="AX84" s="231"/>
      <c r="AY84" s="245"/>
      <c r="AZ84" s="245"/>
      <c r="BA84" s="57"/>
      <c r="BB84" s="240"/>
      <c r="BC84" s="245"/>
      <c r="BD84" s="245"/>
      <c r="BE84" s="57"/>
      <c r="BF84" s="240"/>
      <c r="BG84" s="245"/>
      <c r="BH84" s="245"/>
      <c r="BI84" s="57"/>
      <c r="BJ84" s="240"/>
      <c r="BK84" s="245"/>
      <c r="BL84" s="245"/>
      <c r="BM84" s="57"/>
      <c r="BN84" s="240"/>
      <c r="BO84" s="245"/>
      <c r="BP84" s="245"/>
      <c r="BQ84" s="57"/>
      <c r="BR84" s="240"/>
      <c r="BS84" s="229"/>
      <c r="BT84" s="229"/>
      <c r="BU84" s="53" t="str">
        <f t="shared" si="35"/>
        <v xml:space="preserve"> </v>
      </c>
      <c r="BV84" s="58">
        <f t="shared" si="47"/>
        <v>0.43661971830985918</v>
      </c>
      <c r="BW84" s="58">
        <f t="shared" ref="BW84:BW89" si="49">IF(BV84=" ",BV84,IF(AND(BV84&gt;=W84,BV84&lt;=X84),100%,50%))</f>
        <v>1</v>
      </c>
      <c r="BX84" s="58" t="str">
        <f t="shared" si="38"/>
        <v>CUMPLE</v>
      </c>
    </row>
    <row r="85" spans="1:76" ht="99.75" customHeight="1" outlineLevel="1" x14ac:dyDescent="0.2">
      <c r="A85" s="228">
        <v>36</v>
      </c>
      <c r="B85" s="331" t="s">
        <v>486</v>
      </c>
      <c r="C85" s="40">
        <v>10</v>
      </c>
      <c r="D85" s="40" t="s">
        <v>487</v>
      </c>
      <c r="E85" s="229" t="s">
        <v>488</v>
      </c>
      <c r="F85" s="230" t="s">
        <v>502</v>
      </c>
      <c r="G85" s="230" t="s">
        <v>503</v>
      </c>
      <c r="H85" s="231" t="s">
        <v>504</v>
      </c>
      <c r="I85" s="43" t="s">
        <v>511</v>
      </c>
      <c r="J85" s="232" t="s">
        <v>60</v>
      </c>
      <c r="K85" s="233" t="s">
        <v>61</v>
      </c>
      <c r="L85" s="233" t="s">
        <v>512</v>
      </c>
      <c r="M85" s="233" t="s">
        <v>180</v>
      </c>
      <c r="N85" s="233" t="s">
        <v>507</v>
      </c>
      <c r="O85" s="233" t="s">
        <v>508</v>
      </c>
      <c r="P85" s="237" t="s">
        <v>509</v>
      </c>
      <c r="Q85" s="233" t="s">
        <v>67</v>
      </c>
      <c r="R85" s="237" t="s">
        <v>510</v>
      </c>
      <c r="S85" s="233" t="s">
        <v>83</v>
      </c>
      <c r="T85" s="247">
        <v>0.25</v>
      </c>
      <c r="U85" s="233" t="s">
        <v>634</v>
      </c>
      <c r="V85" s="233" t="s">
        <v>307</v>
      </c>
      <c r="W85" s="248">
        <v>0.01</v>
      </c>
      <c r="X85" s="248">
        <v>0.5</v>
      </c>
      <c r="Y85" s="237" t="s">
        <v>497</v>
      </c>
      <c r="Z85" s="231">
        <v>1</v>
      </c>
      <c r="AA85" s="229">
        <f>93-56</f>
        <v>37</v>
      </c>
      <c r="AB85" s="229">
        <v>93</v>
      </c>
      <c r="AC85" s="53">
        <f t="shared" si="29"/>
        <v>0.39784946236559138</v>
      </c>
      <c r="AD85" s="231">
        <v>1</v>
      </c>
      <c r="AE85" s="229">
        <f>93-60</f>
        <v>33</v>
      </c>
      <c r="AF85" s="229">
        <v>93</v>
      </c>
      <c r="AG85" s="53">
        <f t="shared" si="30"/>
        <v>0.35483870967741937</v>
      </c>
      <c r="AH85" s="231">
        <v>1</v>
      </c>
      <c r="AI85" s="229">
        <f>93-64</f>
        <v>29</v>
      </c>
      <c r="AJ85" s="229">
        <v>93</v>
      </c>
      <c r="AK85" s="53">
        <f t="shared" si="31"/>
        <v>0.31182795698924731</v>
      </c>
      <c r="AL85" s="231">
        <v>1</v>
      </c>
      <c r="AM85" s="229">
        <f>93-49</f>
        <v>44</v>
      </c>
      <c r="AN85" s="229">
        <v>93</v>
      </c>
      <c r="AO85" s="53">
        <f t="shared" si="32"/>
        <v>0.4731182795698925</v>
      </c>
      <c r="AP85" s="231">
        <v>1</v>
      </c>
      <c r="AQ85" s="229">
        <f>93-54</f>
        <v>39</v>
      </c>
      <c r="AR85" s="229">
        <v>93</v>
      </c>
      <c r="AS85" s="53">
        <f t="shared" si="33"/>
        <v>0.41935483870967744</v>
      </c>
      <c r="AT85" s="231">
        <v>1</v>
      </c>
      <c r="AU85" s="229">
        <f>AV85-62</f>
        <v>31</v>
      </c>
      <c r="AV85" s="229">
        <v>93</v>
      </c>
      <c r="AW85" s="53">
        <f t="shared" si="34"/>
        <v>0.33333333333333331</v>
      </c>
      <c r="AX85" s="231"/>
      <c r="AY85" s="245"/>
      <c r="AZ85" s="245"/>
      <c r="BA85" s="57"/>
      <c r="BB85" s="240"/>
      <c r="BC85" s="245"/>
      <c r="BD85" s="245"/>
      <c r="BE85" s="57"/>
      <c r="BF85" s="240"/>
      <c r="BG85" s="245"/>
      <c r="BH85" s="245"/>
      <c r="BI85" s="57"/>
      <c r="BJ85" s="240"/>
      <c r="BK85" s="245"/>
      <c r="BL85" s="245"/>
      <c r="BM85" s="57"/>
      <c r="BN85" s="240"/>
      <c r="BO85" s="245"/>
      <c r="BP85" s="245"/>
      <c r="BQ85" s="57"/>
      <c r="BR85" s="240"/>
      <c r="BS85" s="229"/>
      <c r="BT85" s="229"/>
      <c r="BU85" s="53" t="str">
        <f t="shared" si="35"/>
        <v xml:space="preserve"> </v>
      </c>
      <c r="BV85" s="58">
        <f t="shared" ref="BV85:BV89" si="50">IF(SUM(AC85,AG85,AK85,AO85,AS85,AW85,BA85,BE85,BI85,BM85,BQ85,BU85)=0,0,AVERAGE(AC85,AG85,AK85,AO85,AS85,AW85,BA85,BE85,BI85,BM85,BQ85,BU85))</f>
        <v>0.38172043010752693</v>
      </c>
      <c r="BW85" s="58">
        <f t="shared" si="49"/>
        <v>1</v>
      </c>
      <c r="BX85" s="58" t="str">
        <f t="shared" si="38"/>
        <v>CUMPLE</v>
      </c>
    </row>
    <row r="86" spans="1:76" ht="99.75" customHeight="1" outlineLevel="1" x14ac:dyDescent="0.2">
      <c r="A86" s="228">
        <v>37</v>
      </c>
      <c r="B86" s="331" t="s">
        <v>486</v>
      </c>
      <c r="C86" s="40">
        <v>10</v>
      </c>
      <c r="D86" s="40" t="s">
        <v>487</v>
      </c>
      <c r="E86" s="229" t="s">
        <v>488</v>
      </c>
      <c r="F86" s="230" t="s">
        <v>502</v>
      </c>
      <c r="G86" s="230" t="s">
        <v>503</v>
      </c>
      <c r="H86" s="231" t="s">
        <v>504</v>
      </c>
      <c r="I86" s="43" t="s">
        <v>513</v>
      </c>
      <c r="J86" s="232" t="s">
        <v>60</v>
      </c>
      <c r="K86" s="233" t="s">
        <v>61</v>
      </c>
      <c r="L86" s="282" t="s">
        <v>514</v>
      </c>
      <c r="M86" s="233" t="s">
        <v>180</v>
      </c>
      <c r="N86" s="233" t="s">
        <v>507</v>
      </c>
      <c r="O86" s="233" t="s">
        <v>508</v>
      </c>
      <c r="P86" s="237" t="s">
        <v>515</v>
      </c>
      <c r="Q86" s="233" t="s">
        <v>67</v>
      </c>
      <c r="R86" s="237" t="s">
        <v>516</v>
      </c>
      <c r="S86" s="233" t="s">
        <v>83</v>
      </c>
      <c r="T86" s="247">
        <v>0.15</v>
      </c>
      <c r="U86" s="233" t="s">
        <v>517</v>
      </c>
      <c r="V86" s="233" t="s">
        <v>307</v>
      </c>
      <c r="W86" s="248">
        <v>0.01</v>
      </c>
      <c r="X86" s="248">
        <v>0.5</v>
      </c>
      <c r="Y86" s="237" t="s">
        <v>497</v>
      </c>
      <c r="Z86" s="231">
        <v>1</v>
      </c>
      <c r="AA86" s="229">
        <f>22078-14263</f>
        <v>7815</v>
      </c>
      <c r="AB86" s="229">
        <v>22078</v>
      </c>
      <c r="AC86" s="53">
        <f t="shared" si="29"/>
        <v>0.35397228009783493</v>
      </c>
      <c r="AD86" s="231">
        <v>1</v>
      </c>
      <c r="AE86" s="229">
        <f>22078-14263</f>
        <v>7815</v>
      </c>
      <c r="AF86" s="229">
        <v>22078</v>
      </c>
      <c r="AG86" s="53">
        <f t="shared" si="30"/>
        <v>0.35397228009783493</v>
      </c>
      <c r="AH86" s="231">
        <v>1</v>
      </c>
      <c r="AI86" s="229">
        <f>22078-15182</f>
        <v>6896</v>
      </c>
      <c r="AJ86" s="229">
        <v>22078</v>
      </c>
      <c r="AK86" s="53">
        <f t="shared" si="31"/>
        <v>0.31234713289247212</v>
      </c>
      <c r="AL86" s="231">
        <v>1</v>
      </c>
      <c r="AM86" s="229">
        <f>22078-15747</f>
        <v>6331</v>
      </c>
      <c r="AN86" s="229">
        <v>22078</v>
      </c>
      <c r="AO86" s="53">
        <f t="shared" si="32"/>
        <v>0.28675604674336441</v>
      </c>
      <c r="AP86" s="231">
        <v>1</v>
      </c>
      <c r="AQ86" s="229">
        <f>AR86-16053</f>
        <v>6025</v>
      </c>
      <c r="AR86" s="229">
        <v>22078</v>
      </c>
      <c r="AS86" s="53">
        <f t="shared" si="33"/>
        <v>0.27289609566083883</v>
      </c>
      <c r="AT86" s="231">
        <v>1</v>
      </c>
      <c r="AU86" s="229">
        <f>AV86-16212</f>
        <v>5866</v>
      </c>
      <c r="AV86" s="229">
        <v>22078</v>
      </c>
      <c r="AW86" s="53">
        <f t="shared" si="34"/>
        <v>0.26569435637285987</v>
      </c>
      <c r="AX86" s="231"/>
      <c r="AY86" s="245"/>
      <c r="AZ86" s="245"/>
      <c r="BA86" s="57"/>
      <c r="BB86" s="240"/>
      <c r="BC86" s="245"/>
      <c r="BD86" s="245"/>
      <c r="BE86" s="57"/>
      <c r="BF86" s="240"/>
      <c r="BG86" s="245"/>
      <c r="BH86" s="245"/>
      <c r="BI86" s="57"/>
      <c r="BJ86" s="240"/>
      <c r="BK86" s="245"/>
      <c r="BL86" s="245"/>
      <c r="BM86" s="57"/>
      <c r="BN86" s="240"/>
      <c r="BO86" s="245"/>
      <c r="BP86" s="245"/>
      <c r="BQ86" s="57"/>
      <c r="BR86" s="240"/>
      <c r="BS86" s="229"/>
      <c r="BT86" s="229"/>
      <c r="BU86" s="53" t="str">
        <f t="shared" si="35"/>
        <v xml:space="preserve"> </v>
      </c>
      <c r="BV86" s="58">
        <f t="shared" si="50"/>
        <v>0.30760636531086755</v>
      </c>
      <c r="BW86" s="58">
        <f t="shared" si="49"/>
        <v>1</v>
      </c>
      <c r="BX86" s="58" t="str">
        <f t="shared" si="38"/>
        <v>CUMPLE</v>
      </c>
    </row>
    <row r="87" spans="1:76" ht="99.75" customHeight="1" outlineLevel="1" x14ac:dyDescent="0.2">
      <c r="A87" s="228">
        <v>38</v>
      </c>
      <c r="B87" s="331" t="s">
        <v>486</v>
      </c>
      <c r="C87" s="40">
        <v>10</v>
      </c>
      <c r="D87" s="40" t="s">
        <v>487</v>
      </c>
      <c r="E87" s="229" t="s">
        <v>488</v>
      </c>
      <c r="F87" s="230" t="s">
        <v>502</v>
      </c>
      <c r="G87" s="230" t="s">
        <v>503</v>
      </c>
      <c r="H87" s="231" t="s">
        <v>504</v>
      </c>
      <c r="I87" s="43" t="s">
        <v>518</v>
      </c>
      <c r="J87" s="232" t="s">
        <v>60</v>
      </c>
      <c r="K87" s="233" t="s">
        <v>61</v>
      </c>
      <c r="L87" s="282" t="s">
        <v>514</v>
      </c>
      <c r="M87" s="233" t="s">
        <v>180</v>
      </c>
      <c r="N87" s="233" t="s">
        <v>507</v>
      </c>
      <c r="O87" s="233" t="s">
        <v>508</v>
      </c>
      <c r="P87" s="237" t="s">
        <v>515</v>
      </c>
      <c r="Q87" s="233" t="s">
        <v>67</v>
      </c>
      <c r="R87" s="237" t="s">
        <v>516</v>
      </c>
      <c r="S87" s="233" t="s">
        <v>83</v>
      </c>
      <c r="T87" s="247">
        <v>0.12</v>
      </c>
      <c r="U87" s="233" t="s">
        <v>519</v>
      </c>
      <c r="V87" s="233" t="s">
        <v>307</v>
      </c>
      <c r="W87" s="248">
        <v>0.01</v>
      </c>
      <c r="X87" s="248">
        <v>0.5</v>
      </c>
      <c r="Y87" s="237" t="s">
        <v>497</v>
      </c>
      <c r="Z87" s="231">
        <v>1</v>
      </c>
      <c r="AA87" s="229">
        <f>20676-12819</f>
        <v>7857</v>
      </c>
      <c r="AB87" s="229">
        <v>20676</v>
      </c>
      <c r="AC87" s="53">
        <f t="shared" si="29"/>
        <v>0.38000580383052812</v>
      </c>
      <c r="AD87" s="231">
        <v>1</v>
      </c>
      <c r="AE87" s="229">
        <f>20676-11520</f>
        <v>9156</v>
      </c>
      <c r="AF87" s="229">
        <v>20676</v>
      </c>
      <c r="AG87" s="53">
        <f t="shared" si="30"/>
        <v>0.4428322692977365</v>
      </c>
      <c r="AH87" s="231">
        <v>1</v>
      </c>
      <c r="AI87" s="229">
        <f>20676- 11700</f>
        <v>8976</v>
      </c>
      <c r="AJ87" s="229">
        <v>20676</v>
      </c>
      <c r="AK87" s="53">
        <f t="shared" si="31"/>
        <v>0.43412652350551362</v>
      </c>
      <c r="AL87" s="231">
        <v>1</v>
      </c>
      <c r="AM87" s="229">
        <f>20676-11995</f>
        <v>8681</v>
      </c>
      <c r="AN87" s="229">
        <v>20676</v>
      </c>
      <c r="AO87" s="53">
        <f t="shared" si="32"/>
        <v>0.41985877345714839</v>
      </c>
      <c r="AP87" s="231">
        <v>1</v>
      </c>
      <c r="AQ87" s="229">
        <f>AR87-11407</f>
        <v>9269</v>
      </c>
      <c r="AR87" s="229">
        <v>20676</v>
      </c>
      <c r="AS87" s="53">
        <f t="shared" si="33"/>
        <v>0.44829754304507641</v>
      </c>
      <c r="AT87" s="231">
        <v>1</v>
      </c>
      <c r="AU87" s="229">
        <f>AV87-11191</f>
        <v>9485</v>
      </c>
      <c r="AV87" s="229">
        <v>20676</v>
      </c>
      <c r="AW87" s="53">
        <f t="shared" si="34"/>
        <v>0.45874443799574388</v>
      </c>
      <c r="AX87" s="231"/>
      <c r="AY87" s="245"/>
      <c r="AZ87" s="245"/>
      <c r="BA87" s="57"/>
      <c r="BB87" s="240"/>
      <c r="BC87" s="245"/>
      <c r="BD87" s="245"/>
      <c r="BE87" s="57"/>
      <c r="BF87" s="240"/>
      <c r="BG87" s="245"/>
      <c r="BH87" s="245"/>
      <c r="BI87" s="57"/>
      <c r="BJ87" s="240"/>
      <c r="BK87" s="245"/>
      <c r="BL87" s="245"/>
      <c r="BM87" s="57"/>
      <c r="BN87" s="240"/>
      <c r="BO87" s="245"/>
      <c r="BP87" s="245"/>
      <c r="BQ87" s="57"/>
      <c r="BR87" s="240"/>
      <c r="BS87" s="229"/>
      <c r="BT87" s="229"/>
      <c r="BU87" s="53" t="str">
        <f t="shared" si="35"/>
        <v xml:space="preserve"> </v>
      </c>
      <c r="BV87" s="58">
        <f t="shared" si="50"/>
        <v>0.4306442251886245</v>
      </c>
      <c r="BW87" s="58">
        <f t="shared" si="49"/>
        <v>1</v>
      </c>
      <c r="BX87" s="58" t="str">
        <f t="shared" si="38"/>
        <v>CUMPLE</v>
      </c>
    </row>
    <row r="88" spans="1:76" ht="99.75" customHeight="1" outlineLevel="1" x14ac:dyDescent="0.2">
      <c r="A88" s="228">
        <v>39</v>
      </c>
      <c r="B88" s="331" t="s">
        <v>486</v>
      </c>
      <c r="C88" s="40">
        <v>10</v>
      </c>
      <c r="D88" s="40" t="s">
        <v>487</v>
      </c>
      <c r="E88" s="229" t="s">
        <v>488</v>
      </c>
      <c r="F88" s="230" t="s">
        <v>502</v>
      </c>
      <c r="G88" s="230" t="s">
        <v>503</v>
      </c>
      <c r="H88" s="231" t="s">
        <v>504</v>
      </c>
      <c r="I88" s="43" t="s">
        <v>520</v>
      </c>
      <c r="J88" s="232" t="s">
        <v>60</v>
      </c>
      <c r="K88" s="233" t="s">
        <v>61</v>
      </c>
      <c r="L88" s="282" t="s">
        <v>521</v>
      </c>
      <c r="M88" s="233" t="s">
        <v>180</v>
      </c>
      <c r="N88" s="233" t="s">
        <v>507</v>
      </c>
      <c r="O88" s="233" t="s">
        <v>508</v>
      </c>
      <c r="P88" s="237" t="s">
        <v>522</v>
      </c>
      <c r="Q88" s="233" t="s">
        <v>67</v>
      </c>
      <c r="R88" s="237" t="s">
        <v>523</v>
      </c>
      <c r="S88" s="233" t="s">
        <v>83</v>
      </c>
      <c r="T88" s="247">
        <v>0.25</v>
      </c>
      <c r="U88" s="233" t="s">
        <v>524</v>
      </c>
      <c r="V88" s="233" t="s">
        <v>307</v>
      </c>
      <c r="W88" s="248">
        <v>0.04</v>
      </c>
      <c r="X88" s="248">
        <v>1</v>
      </c>
      <c r="Y88" s="237" t="s">
        <v>497</v>
      </c>
      <c r="Z88" s="231">
        <v>1</v>
      </c>
      <c r="AA88" s="229">
        <f>28-1</f>
        <v>27</v>
      </c>
      <c r="AB88" s="229">
        <v>28</v>
      </c>
      <c r="AC88" s="53">
        <f t="shared" si="29"/>
        <v>0.9642857142857143</v>
      </c>
      <c r="AD88" s="231">
        <v>1</v>
      </c>
      <c r="AE88" s="229">
        <f>28-41</f>
        <v>-13</v>
      </c>
      <c r="AF88" s="229">
        <v>28</v>
      </c>
      <c r="AG88" s="53">
        <f t="shared" si="30"/>
        <v>-0.4642857142857143</v>
      </c>
      <c r="AH88" s="231">
        <v>1</v>
      </c>
      <c r="AI88" s="229">
        <f>28-2</f>
        <v>26</v>
      </c>
      <c r="AJ88" s="229">
        <v>28</v>
      </c>
      <c r="AK88" s="53">
        <f t="shared" si="31"/>
        <v>0.9285714285714286</v>
      </c>
      <c r="AL88" s="231">
        <v>1</v>
      </c>
      <c r="AM88" s="229">
        <f>28-9</f>
        <v>19</v>
      </c>
      <c r="AN88" s="229">
        <v>28</v>
      </c>
      <c r="AO88" s="53">
        <f t="shared" si="32"/>
        <v>0.6785714285714286</v>
      </c>
      <c r="AP88" s="231">
        <v>1</v>
      </c>
      <c r="AQ88" s="229">
        <f>AR88-0</f>
        <v>28</v>
      </c>
      <c r="AR88" s="229">
        <v>28</v>
      </c>
      <c r="AS88" s="53">
        <f t="shared" si="33"/>
        <v>1</v>
      </c>
      <c r="AT88" s="231">
        <v>1</v>
      </c>
      <c r="AU88" s="229">
        <f>AV88-0</f>
        <v>28</v>
      </c>
      <c r="AV88" s="229">
        <v>28</v>
      </c>
      <c r="AW88" s="53">
        <f t="shared" si="34"/>
        <v>1</v>
      </c>
      <c r="AX88" s="231"/>
      <c r="AY88" s="245"/>
      <c r="AZ88" s="245"/>
      <c r="BA88" s="57"/>
      <c r="BB88" s="240"/>
      <c r="BC88" s="245"/>
      <c r="BD88" s="245"/>
      <c r="BE88" s="57"/>
      <c r="BF88" s="240"/>
      <c r="BG88" s="245"/>
      <c r="BH88" s="245"/>
      <c r="BI88" s="57"/>
      <c r="BJ88" s="240"/>
      <c r="BK88" s="245"/>
      <c r="BL88" s="245"/>
      <c r="BM88" s="57"/>
      <c r="BN88" s="240"/>
      <c r="BO88" s="245"/>
      <c r="BP88" s="245"/>
      <c r="BQ88" s="57"/>
      <c r="BR88" s="240"/>
      <c r="BS88" s="229"/>
      <c r="BT88" s="229"/>
      <c r="BU88" s="53" t="str">
        <f t="shared" si="35"/>
        <v xml:space="preserve"> </v>
      </c>
      <c r="BV88" s="58">
        <f t="shared" si="50"/>
        <v>0.68452380952380965</v>
      </c>
      <c r="BW88" s="58">
        <f t="shared" si="49"/>
        <v>1</v>
      </c>
      <c r="BX88" s="58" t="str">
        <f t="shared" si="38"/>
        <v>CUMPLE</v>
      </c>
    </row>
    <row r="89" spans="1:76" ht="99.75" customHeight="1" outlineLevel="1" x14ac:dyDescent="0.2">
      <c r="A89" s="228">
        <v>40</v>
      </c>
      <c r="B89" s="331" t="s">
        <v>486</v>
      </c>
      <c r="C89" s="40">
        <v>10</v>
      </c>
      <c r="D89" s="40" t="s">
        <v>525</v>
      </c>
      <c r="E89" s="229" t="s">
        <v>488</v>
      </c>
      <c r="F89" s="230" t="s">
        <v>502</v>
      </c>
      <c r="G89" s="230" t="s">
        <v>503</v>
      </c>
      <c r="H89" s="231" t="s">
        <v>504</v>
      </c>
      <c r="I89" s="43" t="s">
        <v>526</v>
      </c>
      <c r="J89" s="232" t="s">
        <v>76</v>
      </c>
      <c r="K89" s="233" t="s">
        <v>61</v>
      </c>
      <c r="L89" s="282" t="s">
        <v>527</v>
      </c>
      <c r="M89" s="233" t="s">
        <v>180</v>
      </c>
      <c r="N89" s="233" t="s">
        <v>528</v>
      </c>
      <c r="O89" s="233" t="s">
        <v>508</v>
      </c>
      <c r="P89" s="237" t="s">
        <v>529</v>
      </c>
      <c r="Q89" s="233" t="s">
        <v>67</v>
      </c>
      <c r="R89" s="237" t="s">
        <v>530</v>
      </c>
      <c r="S89" s="233" t="s">
        <v>83</v>
      </c>
      <c r="T89" s="283">
        <v>25</v>
      </c>
      <c r="U89" s="233" t="s">
        <v>531</v>
      </c>
      <c r="V89" s="233" t="s">
        <v>307</v>
      </c>
      <c r="W89" s="268">
        <v>20</v>
      </c>
      <c r="X89" s="268">
        <v>1000</v>
      </c>
      <c r="Y89" s="237" t="s">
        <v>497</v>
      </c>
      <c r="Z89" s="231">
        <v>1</v>
      </c>
      <c r="AA89" s="229">
        <v>33</v>
      </c>
      <c r="AB89" s="229">
        <v>1</v>
      </c>
      <c r="AC89" s="52">
        <f t="shared" si="29"/>
        <v>33</v>
      </c>
      <c r="AD89" s="231">
        <v>1</v>
      </c>
      <c r="AE89" s="229">
        <v>46</v>
      </c>
      <c r="AF89" s="229">
        <v>1</v>
      </c>
      <c r="AG89" s="73">
        <f t="shared" si="30"/>
        <v>46</v>
      </c>
      <c r="AH89" s="231">
        <v>1</v>
      </c>
      <c r="AI89" s="229">
        <v>38</v>
      </c>
      <c r="AJ89" s="229">
        <v>1</v>
      </c>
      <c r="AK89" s="73">
        <f t="shared" si="31"/>
        <v>38</v>
      </c>
      <c r="AL89" s="231">
        <v>1</v>
      </c>
      <c r="AM89" s="229">
        <v>30</v>
      </c>
      <c r="AN89" s="229">
        <v>1</v>
      </c>
      <c r="AO89" s="73">
        <f t="shared" si="32"/>
        <v>30</v>
      </c>
      <c r="AP89" s="231">
        <v>1</v>
      </c>
      <c r="AQ89" s="229">
        <v>30</v>
      </c>
      <c r="AR89" s="229">
        <v>1</v>
      </c>
      <c r="AS89" s="73">
        <f t="shared" si="33"/>
        <v>30</v>
      </c>
      <c r="AT89" s="231">
        <v>1</v>
      </c>
      <c r="AU89" s="229">
        <v>28</v>
      </c>
      <c r="AV89" s="229">
        <v>1</v>
      </c>
      <c r="AW89" s="73">
        <f t="shared" si="34"/>
        <v>28</v>
      </c>
      <c r="AX89" s="231"/>
      <c r="AY89" s="245"/>
      <c r="AZ89" s="245"/>
      <c r="BA89" s="75"/>
      <c r="BB89" s="240"/>
      <c r="BC89" s="245"/>
      <c r="BD89" s="245"/>
      <c r="BE89" s="75"/>
      <c r="BF89" s="240"/>
      <c r="BG89" s="245"/>
      <c r="BH89" s="245"/>
      <c r="BI89" s="75"/>
      <c r="BJ89" s="240"/>
      <c r="BK89" s="245"/>
      <c r="BL89" s="245"/>
      <c r="BM89" s="75"/>
      <c r="BN89" s="240"/>
      <c r="BO89" s="245"/>
      <c r="BP89" s="245"/>
      <c r="BQ89" s="75"/>
      <c r="BR89" s="240"/>
      <c r="BS89" s="229"/>
      <c r="BT89" s="229"/>
      <c r="BU89" s="73" t="str">
        <f t="shared" si="35"/>
        <v xml:space="preserve"> </v>
      </c>
      <c r="BV89" s="246">
        <f t="shared" si="50"/>
        <v>34.166666666666664</v>
      </c>
      <c r="BW89" s="58">
        <f t="shared" si="49"/>
        <v>1</v>
      </c>
      <c r="BX89" s="58" t="str">
        <f t="shared" si="38"/>
        <v>CUMPLE</v>
      </c>
    </row>
    <row r="90" spans="1:76" ht="99.75" customHeight="1" outlineLevel="1" x14ac:dyDescent="0.2">
      <c r="A90" s="228">
        <v>41</v>
      </c>
      <c r="B90" s="331" t="s">
        <v>532</v>
      </c>
      <c r="C90" s="40">
        <v>11</v>
      </c>
      <c r="D90" s="40" t="s">
        <v>533</v>
      </c>
      <c r="E90" s="229" t="s">
        <v>534</v>
      </c>
      <c r="F90" s="230" t="s">
        <v>535</v>
      </c>
      <c r="G90" s="230" t="s">
        <v>536</v>
      </c>
      <c r="H90" s="231" t="s">
        <v>413</v>
      </c>
      <c r="I90" s="43" t="s">
        <v>537</v>
      </c>
      <c r="J90" s="254" t="s">
        <v>60</v>
      </c>
      <c r="K90" s="233" t="s">
        <v>538</v>
      </c>
      <c r="L90" s="233" t="s">
        <v>539</v>
      </c>
      <c r="M90" s="233" t="s">
        <v>540</v>
      </c>
      <c r="N90" s="233" t="s">
        <v>541</v>
      </c>
      <c r="O90" s="233" t="s">
        <v>304</v>
      </c>
      <c r="P90" s="233" t="s">
        <v>542</v>
      </c>
      <c r="Q90" s="233" t="s">
        <v>67</v>
      </c>
      <c r="R90" s="233" t="s">
        <v>543</v>
      </c>
      <c r="S90" s="233" t="s">
        <v>118</v>
      </c>
      <c r="T90" s="247">
        <v>0.7</v>
      </c>
      <c r="U90" s="233" t="s">
        <v>70</v>
      </c>
      <c r="V90" s="233" t="s">
        <v>71</v>
      </c>
      <c r="W90" s="248">
        <v>0.6</v>
      </c>
      <c r="X90" s="248">
        <v>1</v>
      </c>
      <c r="Y90" s="237" t="s">
        <v>544</v>
      </c>
      <c r="Z90" s="231"/>
      <c r="AA90" s="251"/>
      <c r="AB90" s="251"/>
      <c r="AC90" s="51" t="str">
        <f t="shared" si="29"/>
        <v xml:space="preserve"> </v>
      </c>
      <c r="AD90" s="231"/>
      <c r="AE90" s="251"/>
      <c r="AF90" s="251"/>
      <c r="AG90" s="51" t="str">
        <f t="shared" si="30"/>
        <v xml:space="preserve"> </v>
      </c>
      <c r="AH90" s="231"/>
      <c r="AI90" s="251"/>
      <c r="AJ90" s="251"/>
      <c r="AK90" s="51" t="str">
        <f t="shared" si="31"/>
        <v xml:space="preserve"> </v>
      </c>
      <c r="AL90" s="231"/>
      <c r="AM90" s="251"/>
      <c r="AN90" s="251"/>
      <c r="AO90" s="51" t="str">
        <f t="shared" si="32"/>
        <v xml:space="preserve"> </v>
      </c>
      <c r="AP90" s="231"/>
      <c r="AQ90" s="251"/>
      <c r="AR90" s="251"/>
      <c r="AS90" s="51" t="str">
        <f t="shared" si="33"/>
        <v xml:space="preserve"> </v>
      </c>
      <c r="AT90" s="231">
        <v>1</v>
      </c>
      <c r="AU90" s="238">
        <v>8</v>
      </c>
      <c r="AV90" s="238">
        <v>19</v>
      </c>
      <c r="AW90" s="53">
        <f t="shared" si="34"/>
        <v>0.42105263157894735</v>
      </c>
      <c r="AX90" s="240"/>
      <c r="AY90" s="265"/>
      <c r="AZ90" s="265"/>
      <c r="BA90" s="54"/>
      <c r="BB90" s="240"/>
      <c r="BC90" s="265"/>
      <c r="BD90" s="265"/>
      <c r="BE90" s="54"/>
      <c r="BF90" s="240"/>
      <c r="BG90" s="265"/>
      <c r="BH90" s="265"/>
      <c r="BI90" s="54"/>
      <c r="BJ90" s="240"/>
      <c r="BK90" s="265"/>
      <c r="BL90" s="265"/>
      <c r="BM90" s="54"/>
      <c r="BN90" s="240"/>
      <c r="BO90" s="265"/>
      <c r="BP90" s="265"/>
      <c r="BQ90" s="54"/>
      <c r="BR90" s="240"/>
      <c r="BS90" s="229"/>
      <c r="BT90" s="229"/>
      <c r="BU90" s="53" t="str">
        <f t="shared" si="35"/>
        <v xml:space="preserve"> </v>
      </c>
      <c r="BV90" s="58">
        <f t="shared" ref="BV90:BV95" si="51">IF(SUM(AC90,AG90,AK90,AO90,AS90,AW90,BA90,BE90,BI90,BM90,BQ90,BU90)=0," ",AVERAGE(AC90,AG90,AK90,AO90,AS90,AW90,BA90,BE90,BI90,BM90,BQ90,BU90))</f>
        <v>0.42105263157894735</v>
      </c>
      <c r="BW90" s="58">
        <f t="shared" ref="BW90:BW95" si="52">IF(BV90=" ",BV90,BV90/T90)</f>
        <v>0.60150375939849621</v>
      </c>
      <c r="BX90" s="58" t="str">
        <f t="shared" si="38"/>
        <v>NO CUMPLE</v>
      </c>
    </row>
    <row r="91" spans="1:76" ht="99.75" customHeight="1" outlineLevel="1" x14ac:dyDescent="0.2">
      <c r="A91" s="228">
        <v>42</v>
      </c>
      <c r="B91" s="331" t="s">
        <v>532</v>
      </c>
      <c r="C91" s="40">
        <v>11</v>
      </c>
      <c r="D91" s="40" t="s">
        <v>533</v>
      </c>
      <c r="E91" s="229" t="s">
        <v>534</v>
      </c>
      <c r="F91" s="230" t="s">
        <v>56</v>
      </c>
      <c r="G91" s="230" t="s">
        <v>545</v>
      </c>
      <c r="H91" s="231" t="s">
        <v>546</v>
      </c>
      <c r="I91" s="43" t="s">
        <v>547</v>
      </c>
      <c r="J91" s="254" t="s">
        <v>60</v>
      </c>
      <c r="K91" s="233" t="s">
        <v>128</v>
      </c>
      <c r="L91" s="233" t="s">
        <v>548</v>
      </c>
      <c r="M91" s="233" t="s">
        <v>540</v>
      </c>
      <c r="N91" s="233" t="s">
        <v>549</v>
      </c>
      <c r="O91" s="233" t="s">
        <v>304</v>
      </c>
      <c r="P91" s="233" t="s">
        <v>550</v>
      </c>
      <c r="Q91" s="233" t="s">
        <v>67</v>
      </c>
      <c r="R91" s="233" t="s">
        <v>551</v>
      </c>
      <c r="S91" s="233" t="s">
        <v>109</v>
      </c>
      <c r="T91" s="247">
        <v>1</v>
      </c>
      <c r="U91" s="233" t="s">
        <v>70</v>
      </c>
      <c r="V91" s="233" t="s">
        <v>71</v>
      </c>
      <c r="W91" s="248">
        <v>1</v>
      </c>
      <c r="X91" s="248">
        <v>1</v>
      </c>
      <c r="Y91" s="237" t="s">
        <v>552</v>
      </c>
      <c r="Z91" s="231"/>
      <c r="AA91" s="251"/>
      <c r="AB91" s="251"/>
      <c r="AC91" s="51" t="str">
        <f t="shared" si="29"/>
        <v xml:space="preserve"> </v>
      </c>
      <c r="AD91" s="231"/>
      <c r="AE91" s="251"/>
      <c r="AF91" s="251"/>
      <c r="AG91" s="51" t="str">
        <f t="shared" si="30"/>
        <v xml:space="preserve"> </v>
      </c>
      <c r="AH91" s="231"/>
      <c r="AI91" s="251"/>
      <c r="AJ91" s="251"/>
      <c r="AK91" s="51" t="str">
        <f t="shared" si="31"/>
        <v xml:space="preserve"> </v>
      </c>
      <c r="AL91" s="231"/>
      <c r="AM91" s="251"/>
      <c r="AN91" s="251"/>
      <c r="AO91" s="51" t="str">
        <f t="shared" si="32"/>
        <v xml:space="preserve"> </v>
      </c>
      <c r="AP91" s="231"/>
      <c r="AQ91" s="251"/>
      <c r="AR91" s="251"/>
      <c r="AS91" s="51" t="str">
        <f t="shared" si="33"/>
        <v xml:space="preserve"> </v>
      </c>
      <c r="AT91" s="231">
        <v>1</v>
      </c>
      <c r="AU91" s="238">
        <v>15</v>
      </c>
      <c r="AV91" s="238">
        <v>15</v>
      </c>
      <c r="AW91" s="53">
        <f t="shared" si="34"/>
        <v>1</v>
      </c>
      <c r="AX91" s="240"/>
      <c r="AY91" s="265"/>
      <c r="AZ91" s="265"/>
      <c r="BA91" s="54"/>
      <c r="BB91" s="240"/>
      <c r="BC91" s="265"/>
      <c r="BD91" s="265"/>
      <c r="BE91" s="54"/>
      <c r="BF91" s="240"/>
      <c r="BG91" s="265"/>
      <c r="BH91" s="265"/>
      <c r="BI91" s="54"/>
      <c r="BJ91" s="240"/>
      <c r="BK91" s="265"/>
      <c r="BL91" s="265"/>
      <c r="BM91" s="54"/>
      <c r="BN91" s="240"/>
      <c r="BO91" s="265"/>
      <c r="BP91" s="265"/>
      <c r="BQ91" s="54"/>
      <c r="BR91" s="240"/>
      <c r="BS91" s="229"/>
      <c r="BT91" s="229"/>
      <c r="BU91" s="53" t="str">
        <f t="shared" si="35"/>
        <v xml:space="preserve"> </v>
      </c>
      <c r="BV91" s="58">
        <f t="shared" si="51"/>
        <v>1</v>
      </c>
      <c r="BW91" s="58">
        <f t="shared" si="52"/>
        <v>1</v>
      </c>
      <c r="BX91" s="58" t="str">
        <f t="shared" si="38"/>
        <v>CUMPLE</v>
      </c>
    </row>
    <row r="92" spans="1:76" ht="99.75" customHeight="1" outlineLevel="1" x14ac:dyDescent="0.2">
      <c r="A92" s="228">
        <v>43</v>
      </c>
      <c r="B92" s="331" t="s">
        <v>532</v>
      </c>
      <c r="C92" s="40">
        <v>11</v>
      </c>
      <c r="D92" s="40" t="s">
        <v>553</v>
      </c>
      <c r="E92" s="229" t="s">
        <v>534</v>
      </c>
      <c r="F92" s="230" t="s">
        <v>56</v>
      </c>
      <c r="G92" s="230" t="s">
        <v>545</v>
      </c>
      <c r="H92" s="231" t="s">
        <v>546</v>
      </c>
      <c r="I92" s="43" t="s">
        <v>554</v>
      </c>
      <c r="J92" s="232" t="s">
        <v>76</v>
      </c>
      <c r="K92" s="233" t="s">
        <v>136</v>
      </c>
      <c r="L92" s="233" t="s">
        <v>136</v>
      </c>
      <c r="M92" s="233" t="s">
        <v>540</v>
      </c>
      <c r="N92" s="233" t="s">
        <v>555</v>
      </c>
      <c r="O92" s="233" t="s">
        <v>304</v>
      </c>
      <c r="P92" s="233" t="s">
        <v>556</v>
      </c>
      <c r="Q92" s="233" t="s">
        <v>67</v>
      </c>
      <c r="R92" s="233" t="s">
        <v>557</v>
      </c>
      <c r="S92" s="233" t="s">
        <v>91</v>
      </c>
      <c r="T92" s="247">
        <v>1</v>
      </c>
      <c r="U92" s="233" t="s">
        <v>70</v>
      </c>
      <c r="V92" s="233" t="s">
        <v>71</v>
      </c>
      <c r="W92" s="248">
        <v>0.8</v>
      </c>
      <c r="X92" s="248">
        <v>1</v>
      </c>
      <c r="Y92" s="237" t="s">
        <v>552</v>
      </c>
      <c r="Z92" s="231"/>
      <c r="AA92" s="251"/>
      <c r="AB92" s="251"/>
      <c r="AC92" s="51" t="str">
        <f t="shared" si="29"/>
        <v xml:space="preserve"> </v>
      </c>
      <c r="AD92" s="231"/>
      <c r="AE92" s="251"/>
      <c r="AF92" s="251"/>
      <c r="AG92" s="51" t="str">
        <f t="shared" si="30"/>
        <v xml:space="preserve"> </v>
      </c>
      <c r="AH92" s="231">
        <v>1</v>
      </c>
      <c r="AI92" s="238">
        <v>80</v>
      </c>
      <c r="AJ92" s="238">
        <v>100</v>
      </c>
      <c r="AK92" s="53">
        <f t="shared" si="31"/>
        <v>0.8</v>
      </c>
      <c r="AL92" s="231"/>
      <c r="AM92" s="251"/>
      <c r="AN92" s="251"/>
      <c r="AO92" s="51" t="str">
        <f t="shared" si="32"/>
        <v xml:space="preserve"> </v>
      </c>
      <c r="AP92" s="231"/>
      <c r="AQ92" s="251"/>
      <c r="AR92" s="251"/>
      <c r="AS92" s="51" t="str">
        <f t="shared" si="33"/>
        <v xml:space="preserve"> </v>
      </c>
      <c r="AT92" s="231">
        <v>1</v>
      </c>
      <c r="AU92" s="238">
        <v>100</v>
      </c>
      <c r="AV92" s="238">
        <v>100</v>
      </c>
      <c r="AW92" s="53">
        <f t="shared" si="34"/>
        <v>1</v>
      </c>
      <c r="AX92" s="240"/>
      <c r="AY92" s="265"/>
      <c r="AZ92" s="265"/>
      <c r="BA92" s="54"/>
      <c r="BB92" s="240"/>
      <c r="BC92" s="265"/>
      <c r="BD92" s="265"/>
      <c r="BE92" s="54"/>
      <c r="BF92" s="240"/>
      <c r="BG92" s="239"/>
      <c r="BH92" s="239"/>
      <c r="BI92" s="57"/>
      <c r="BJ92" s="240"/>
      <c r="BK92" s="265"/>
      <c r="BL92" s="265"/>
      <c r="BM92" s="54"/>
      <c r="BN92" s="240"/>
      <c r="BO92" s="57"/>
      <c r="BP92" s="57"/>
      <c r="BQ92" s="57"/>
      <c r="BR92" s="240"/>
      <c r="BS92" s="238"/>
      <c r="BT92" s="238"/>
      <c r="BU92" s="53" t="str">
        <f t="shared" si="35"/>
        <v xml:space="preserve"> </v>
      </c>
      <c r="BV92" s="58">
        <f t="shared" si="51"/>
        <v>0.9</v>
      </c>
      <c r="BW92" s="58">
        <f t="shared" si="52"/>
        <v>0.9</v>
      </c>
      <c r="BX92" s="58" t="str">
        <f t="shared" si="38"/>
        <v>CUMPLE</v>
      </c>
    </row>
    <row r="93" spans="1:76" ht="99.75" customHeight="1" outlineLevel="1" x14ac:dyDescent="0.2">
      <c r="A93" s="228">
        <v>44</v>
      </c>
      <c r="B93" s="331" t="s">
        <v>532</v>
      </c>
      <c r="C93" s="40">
        <v>11</v>
      </c>
      <c r="D93" s="284" t="s">
        <v>533</v>
      </c>
      <c r="E93" s="229" t="s">
        <v>534</v>
      </c>
      <c r="F93" s="230" t="s">
        <v>56</v>
      </c>
      <c r="G93" s="285" t="s">
        <v>545</v>
      </c>
      <c r="H93" s="231" t="s">
        <v>546</v>
      </c>
      <c r="I93" s="43" t="s">
        <v>558</v>
      </c>
      <c r="J93" s="254" t="s">
        <v>60</v>
      </c>
      <c r="K93" s="233" t="s">
        <v>128</v>
      </c>
      <c r="L93" s="233" t="s">
        <v>136</v>
      </c>
      <c r="M93" s="233" t="s">
        <v>540</v>
      </c>
      <c r="N93" s="233" t="s">
        <v>555</v>
      </c>
      <c r="O93" s="233" t="s">
        <v>304</v>
      </c>
      <c r="P93" s="233" t="s">
        <v>556</v>
      </c>
      <c r="Q93" s="233" t="s">
        <v>67</v>
      </c>
      <c r="R93" s="233" t="s">
        <v>557</v>
      </c>
      <c r="S93" s="233" t="s">
        <v>91</v>
      </c>
      <c r="T93" s="247">
        <v>1</v>
      </c>
      <c r="U93" s="233" t="s">
        <v>70</v>
      </c>
      <c r="V93" s="233" t="s">
        <v>71</v>
      </c>
      <c r="W93" s="248">
        <v>1</v>
      </c>
      <c r="X93" s="248">
        <v>1</v>
      </c>
      <c r="Y93" s="237" t="s">
        <v>552</v>
      </c>
      <c r="Z93" s="231"/>
      <c r="AA93" s="251"/>
      <c r="AB93" s="251"/>
      <c r="AC93" s="51" t="str">
        <f t="shared" si="29"/>
        <v xml:space="preserve"> </v>
      </c>
      <c r="AD93" s="231"/>
      <c r="AE93" s="51"/>
      <c r="AF93" s="51"/>
      <c r="AG93" s="51" t="str">
        <f t="shared" si="30"/>
        <v xml:space="preserve"> </v>
      </c>
      <c r="AH93" s="231">
        <v>1</v>
      </c>
      <c r="AI93" s="238">
        <v>180</v>
      </c>
      <c r="AJ93" s="238">
        <v>180</v>
      </c>
      <c r="AK93" s="53">
        <f t="shared" si="31"/>
        <v>1</v>
      </c>
      <c r="AL93" s="231"/>
      <c r="AM93" s="51"/>
      <c r="AN93" s="51"/>
      <c r="AO93" s="51" t="str">
        <f t="shared" si="32"/>
        <v xml:space="preserve"> </v>
      </c>
      <c r="AP93" s="231"/>
      <c r="AQ93" s="51"/>
      <c r="AR93" s="51"/>
      <c r="AS93" s="51" t="str">
        <f t="shared" si="33"/>
        <v xml:space="preserve"> </v>
      </c>
      <c r="AT93" s="231">
        <v>1</v>
      </c>
      <c r="AU93" s="238">
        <v>195</v>
      </c>
      <c r="AV93" s="238">
        <v>203</v>
      </c>
      <c r="AW93" s="53">
        <f t="shared" si="34"/>
        <v>0.96059113300492616</v>
      </c>
      <c r="AX93" s="240"/>
      <c r="AY93" s="54"/>
      <c r="AZ93" s="54"/>
      <c r="BA93" s="54"/>
      <c r="BB93" s="240"/>
      <c r="BC93" s="54"/>
      <c r="BD93" s="54"/>
      <c r="BE93" s="54"/>
      <c r="BF93" s="240"/>
      <c r="BG93" s="239"/>
      <c r="BH93" s="239"/>
      <c r="BI93" s="57"/>
      <c r="BJ93" s="240"/>
      <c r="BK93" s="57"/>
      <c r="BL93" s="57"/>
      <c r="BM93" s="57"/>
      <c r="BN93" s="240"/>
      <c r="BO93" s="57"/>
      <c r="BP93" s="57"/>
      <c r="BQ93" s="57"/>
      <c r="BR93" s="240"/>
      <c r="BS93" s="238"/>
      <c r="BT93" s="238"/>
      <c r="BU93" s="53" t="str">
        <f t="shared" si="35"/>
        <v xml:space="preserve"> </v>
      </c>
      <c r="BV93" s="58">
        <f t="shared" si="51"/>
        <v>0.98029556650246308</v>
      </c>
      <c r="BW93" s="58">
        <f t="shared" si="52"/>
        <v>0.98029556650246308</v>
      </c>
      <c r="BX93" s="58" t="str">
        <f t="shared" si="38"/>
        <v>NO CUMPLE</v>
      </c>
    </row>
    <row r="94" spans="1:76" ht="99.75" customHeight="1" outlineLevel="1" x14ac:dyDescent="0.2">
      <c r="A94" s="228">
        <v>45</v>
      </c>
      <c r="B94" s="331" t="s">
        <v>559</v>
      </c>
      <c r="C94" s="40">
        <v>12</v>
      </c>
      <c r="D94" s="40" t="s">
        <v>560</v>
      </c>
      <c r="E94" s="229" t="s">
        <v>561</v>
      </c>
      <c r="F94" s="230" t="s">
        <v>56</v>
      </c>
      <c r="G94" s="230" t="s">
        <v>562</v>
      </c>
      <c r="H94" s="231" t="s">
        <v>348</v>
      </c>
      <c r="I94" s="43" t="s">
        <v>563</v>
      </c>
      <c r="J94" s="254" t="s">
        <v>60</v>
      </c>
      <c r="K94" s="233" t="s">
        <v>136</v>
      </c>
      <c r="L94" s="233" t="s">
        <v>564</v>
      </c>
      <c r="M94" s="233" t="s">
        <v>180</v>
      </c>
      <c r="N94" s="233" t="s">
        <v>565</v>
      </c>
      <c r="O94" s="233" t="s">
        <v>566</v>
      </c>
      <c r="P94" s="233" t="s">
        <v>567</v>
      </c>
      <c r="Q94" s="233" t="s">
        <v>67</v>
      </c>
      <c r="R94" s="233" t="s">
        <v>568</v>
      </c>
      <c r="S94" s="233" t="s">
        <v>118</v>
      </c>
      <c r="T94" s="247">
        <v>0.85</v>
      </c>
      <c r="U94" s="248">
        <v>0.85</v>
      </c>
      <c r="V94" s="233" t="s">
        <v>71</v>
      </c>
      <c r="W94" s="248">
        <v>0.85</v>
      </c>
      <c r="X94" s="248">
        <v>1</v>
      </c>
      <c r="Y94" s="237" t="s">
        <v>569</v>
      </c>
      <c r="Z94" s="231">
        <v>1</v>
      </c>
      <c r="AA94" s="280">
        <v>85</v>
      </c>
      <c r="AB94" s="280">
        <v>100</v>
      </c>
      <c r="AC94" s="281">
        <f t="shared" si="29"/>
        <v>0.85</v>
      </c>
      <c r="AD94" s="231"/>
      <c r="AE94" s="51"/>
      <c r="AF94" s="51"/>
      <c r="AG94" s="51" t="str">
        <f t="shared" si="30"/>
        <v xml:space="preserve"> </v>
      </c>
      <c r="AH94" s="231"/>
      <c r="AI94" s="51"/>
      <c r="AJ94" s="51"/>
      <c r="AK94" s="51" t="str">
        <f t="shared" si="31"/>
        <v xml:space="preserve"> </v>
      </c>
      <c r="AL94" s="231"/>
      <c r="AM94" s="51"/>
      <c r="AN94" s="51"/>
      <c r="AO94" s="51" t="str">
        <f t="shared" si="32"/>
        <v xml:space="preserve"> </v>
      </c>
      <c r="AP94" s="231"/>
      <c r="AQ94" s="51"/>
      <c r="AR94" s="51"/>
      <c r="AS94" s="51" t="str">
        <f t="shared" si="33"/>
        <v xml:space="preserve"> </v>
      </c>
      <c r="AT94" s="231"/>
      <c r="AU94" s="51"/>
      <c r="AV94" s="51"/>
      <c r="AW94" s="51" t="str">
        <f t="shared" si="34"/>
        <v xml:space="preserve"> </v>
      </c>
      <c r="AX94" s="240"/>
      <c r="AY94" s="54"/>
      <c r="AZ94" s="54"/>
      <c r="BA94" s="54"/>
      <c r="BB94" s="240"/>
      <c r="BC94" s="54"/>
      <c r="BD94" s="54"/>
      <c r="BE94" s="54"/>
      <c r="BF94" s="240"/>
      <c r="BG94" s="54"/>
      <c r="BH94" s="54"/>
      <c r="BI94" s="54"/>
      <c r="BJ94" s="240"/>
      <c r="BK94" s="54"/>
      <c r="BL94" s="54"/>
      <c r="BM94" s="54"/>
      <c r="BN94" s="240"/>
      <c r="BO94" s="54"/>
      <c r="BP94" s="54"/>
      <c r="BQ94" s="54"/>
      <c r="BR94" s="240"/>
      <c r="BS94" s="238"/>
      <c r="BT94" s="238"/>
      <c r="BU94" s="53" t="str">
        <f t="shared" si="35"/>
        <v xml:space="preserve"> </v>
      </c>
      <c r="BV94" s="58">
        <f t="shared" si="51"/>
        <v>0.85</v>
      </c>
      <c r="BW94" s="58">
        <f t="shared" si="52"/>
        <v>1</v>
      </c>
      <c r="BX94" s="58" t="str">
        <f t="shared" si="38"/>
        <v>CUMPLE</v>
      </c>
    </row>
    <row r="95" spans="1:76" ht="99.75" customHeight="1" outlineLevel="1" x14ac:dyDescent="0.2">
      <c r="A95" s="228">
        <v>46</v>
      </c>
      <c r="B95" s="331" t="s">
        <v>559</v>
      </c>
      <c r="C95" s="40">
        <v>12</v>
      </c>
      <c r="D95" s="40" t="s">
        <v>560</v>
      </c>
      <c r="E95" s="229" t="s">
        <v>561</v>
      </c>
      <c r="F95" s="230" t="s">
        <v>56</v>
      </c>
      <c r="G95" s="230" t="s">
        <v>570</v>
      </c>
      <c r="H95" s="231" t="s">
        <v>348</v>
      </c>
      <c r="I95" s="43" t="s">
        <v>571</v>
      </c>
      <c r="J95" s="254" t="s">
        <v>60</v>
      </c>
      <c r="K95" s="233" t="s">
        <v>136</v>
      </c>
      <c r="L95" s="233" t="s">
        <v>572</v>
      </c>
      <c r="M95" s="233" t="s">
        <v>180</v>
      </c>
      <c r="N95" s="233" t="s">
        <v>565</v>
      </c>
      <c r="O95" s="233" t="s">
        <v>566</v>
      </c>
      <c r="P95" s="233" t="s">
        <v>573</v>
      </c>
      <c r="Q95" s="233" t="s">
        <v>67</v>
      </c>
      <c r="R95" s="233" t="s">
        <v>574</v>
      </c>
      <c r="S95" s="233" t="s">
        <v>118</v>
      </c>
      <c r="T95" s="247">
        <v>0.8</v>
      </c>
      <c r="U95" s="248">
        <v>0.8</v>
      </c>
      <c r="V95" s="233" t="s">
        <v>71</v>
      </c>
      <c r="W95" s="248">
        <v>0.8</v>
      </c>
      <c r="X95" s="248">
        <v>1</v>
      </c>
      <c r="Y95" s="237" t="s">
        <v>575</v>
      </c>
      <c r="Z95" s="231">
        <v>1</v>
      </c>
      <c r="AA95" s="229">
        <v>80</v>
      </c>
      <c r="AB95" s="229">
        <v>100</v>
      </c>
      <c r="AC95" s="53">
        <f t="shared" si="29"/>
        <v>0.8</v>
      </c>
      <c r="AD95" s="231"/>
      <c r="AE95" s="51"/>
      <c r="AF95" s="51"/>
      <c r="AG95" s="51" t="str">
        <f t="shared" si="30"/>
        <v xml:space="preserve"> </v>
      </c>
      <c r="AH95" s="231"/>
      <c r="AI95" s="51"/>
      <c r="AJ95" s="51"/>
      <c r="AK95" s="51" t="str">
        <f t="shared" si="31"/>
        <v xml:space="preserve"> </v>
      </c>
      <c r="AL95" s="231"/>
      <c r="AM95" s="51"/>
      <c r="AN95" s="51"/>
      <c r="AO95" s="51" t="str">
        <f t="shared" si="32"/>
        <v xml:space="preserve"> </v>
      </c>
      <c r="AP95" s="231"/>
      <c r="AQ95" s="51"/>
      <c r="AR95" s="51"/>
      <c r="AS95" s="51" t="str">
        <f t="shared" si="33"/>
        <v xml:space="preserve"> </v>
      </c>
      <c r="AT95" s="231"/>
      <c r="AU95" s="51"/>
      <c r="AV95" s="51"/>
      <c r="AW95" s="51" t="str">
        <f t="shared" si="34"/>
        <v xml:space="preserve"> </v>
      </c>
      <c r="AX95" s="240"/>
      <c r="AY95" s="54"/>
      <c r="AZ95" s="54"/>
      <c r="BA95" s="54"/>
      <c r="BB95" s="240"/>
      <c r="BC95" s="54"/>
      <c r="BD95" s="54"/>
      <c r="BE95" s="54"/>
      <c r="BF95" s="240"/>
      <c r="BG95" s="54"/>
      <c r="BH95" s="54"/>
      <c r="BI95" s="54"/>
      <c r="BJ95" s="240"/>
      <c r="BK95" s="54"/>
      <c r="BL95" s="54"/>
      <c r="BM95" s="54"/>
      <c r="BN95" s="240"/>
      <c r="BO95" s="54"/>
      <c r="BP95" s="54"/>
      <c r="BQ95" s="54"/>
      <c r="BR95" s="240"/>
      <c r="BS95" s="238"/>
      <c r="BT95" s="238"/>
      <c r="BU95" s="53" t="str">
        <f t="shared" si="35"/>
        <v xml:space="preserve"> </v>
      </c>
      <c r="BV95" s="58">
        <f t="shared" si="51"/>
        <v>0.8</v>
      </c>
      <c r="BW95" s="58">
        <f t="shared" si="52"/>
        <v>1</v>
      </c>
      <c r="BX95" s="58" t="str">
        <f t="shared" si="38"/>
        <v>CUMPLE</v>
      </c>
    </row>
    <row r="96" spans="1:76" ht="99.75" customHeight="1" outlineLevel="1" x14ac:dyDescent="0.2">
      <c r="A96" s="228">
        <v>47</v>
      </c>
      <c r="B96" s="331" t="s">
        <v>576</v>
      </c>
      <c r="C96" s="40">
        <v>13</v>
      </c>
      <c r="D96" s="40" t="s">
        <v>577</v>
      </c>
      <c r="E96" s="229" t="s">
        <v>578</v>
      </c>
      <c r="F96" s="41" t="s">
        <v>144</v>
      </c>
      <c r="G96" s="230"/>
      <c r="H96" s="231"/>
      <c r="I96" s="43" t="s">
        <v>579</v>
      </c>
      <c r="J96" s="254" t="s">
        <v>60</v>
      </c>
      <c r="K96" s="233" t="s">
        <v>136</v>
      </c>
      <c r="L96" s="233"/>
      <c r="M96" s="233"/>
      <c r="N96" s="233"/>
      <c r="O96" s="233"/>
      <c r="P96" s="233"/>
      <c r="Q96" s="233"/>
      <c r="R96" s="233"/>
      <c r="S96" s="233" t="s">
        <v>91</v>
      </c>
      <c r="T96" s="247">
        <v>0.95</v>
      </c>
      <c r="U96" s="248">
        <v>0.9</v>
      </c>
      <c r="V96" s="233" t="s">
        <v>71</v>
      </c>
      <c r="W96" s="248">
        <v>0.8</v>
      </c>
      <c r="X96" s="248">
        <v>1</v>
      </c>
      <c r="Y96" s="237"/>
      <c r="Z96" s="231"/>
      <c r="AA96" s="251"/>
      <c r="AB96" s="251"/>
      <c r="AC96" s="51" t="str">
        <f t="shared" si="29"/>
        <v xml:space="preserve"> </v>
      </c>
      <c r="AD96" s="231"/>
      <c r="AE96" s="251"/>
      <c r="AF96" s="251"/>
      <c r="AG96" s="51" t="str">
        <f t="shared" si="30"/>
        <v xml:space="preserve"> </v>
      </c>
      <c r="AH96" s="231">
        <v>2</v>
      </c>
      <c r="AI96" s="238">
        <v>1733</v>
      </c>
      <c r="AJ96" s="238">
        <v>1775</v>
      </c>
      <c r="AK96" s="53">
        <f t="shared" si="31"/>
        <v>0.97633802816901405</v>
      </c>
      <c r="AL96" s="231"/>
      <c r="AM96" s="251"/>
      <c r="AN96" s="251"/>
      <c r="AO96" s="51" t="str">
        <f t="shared" si="32"/>
        <v xml:space="preserve"> </v>
      </c>
      <c r="AP96" s="231"/>
      <c r="AQ96" s="251"/>
      <c r="AR96" s="251"/>
      <c r="AS96" s="51" t="str">
        <f t="shared" si="33"/>
        <v xml:space="preserve"> </v>
      </c>
      <c r="AT96" s="231">
        <v>1</v>
      </c>
      <c r="AU96" s="238">
        <v>1350</v>
      </c>
      <c r="AV96" s="238">
        <v>1399</v>
      </c>
      <c r="AW96" s="53">
        <f t="shared" si="34"/>
        <v>0.96497498213009292</v>
      </c>
      <c r="AX96" s="240"/>
      <c r="AY96" s="265"/>
      <c r="AZ96" s="265"/>
      <c r="BA96" s="54"/>
      <c r="BB96" s="240"/>
      <c r="BC96" s="265"/>
      <c r="BD96" s="265"/>
      <c r="BE96" s="54"/>
      <c r="BF96" s="240"/>
      <c r="BG96" s="239"/>
      <c r="BH96" s="239"/>
      <c r="BI96" s="57"/>
      <c r="BJ96" s="240"/>
      <c r="BK96" s="54"/>
      <c r="BL96" s="54"/>
      <c r="BM96" s="54"/>
      <c r="BN96" s="240"/>
      <c r="BO96" s="54"/>
      <c r="BP96" s="54"/>
      <c r="BQ96" s="54"/>
      <c r="BR96" s="240"/>
      <c r="BS96" s="238"/>
      <c r="BT96" s="238"/>
      <c r="BU96" s="53"/>
      <c r="BV96" s="58"/>
      <c r="BW96" s="58"/>
      <c r="BX96" s="58"/>
    </row>
    <row r="97" spans="1:76" ht="99.75" customHeight="1" outlineLevel="1" x14ac:dyDescent="0.2">
      <c r="A97" s="228">
        <v>48</v>
      </c>
      <c r="B97" s="331" t="s">
        <v>576</v>
      </c>
      <c r="C97" s="40">
        <v>13</v>
      </c>
      <c r="D97" s="40" t="s">
        <v>580</v>
      </c>
      <c r="E97" s="229" t="s">
        <v>578</v>
      </c>
      <c r="F97" s="41" t="s">
        <v>144</v>
      </c>
      <c r="G97" s="230"/>
      <c r="H97" s="231"/>
      <c r="I97" s="43" t="s">
        <v>581</v>
      </c>
      <c r="J97" s="254" t="s">
        <v>60</v>
      </c>
      <c r="K97" s="233" t="s">
        <v>136</v>
      </c>
      <c r="L97" s="233"/>
      <c r="M97" s="233"/>
      <c r="N97" s="233"/>
      <c r="O97" s="233"/>
      <c r="P97" s="233"/>
      <c r="Q97" s="233"/>
      <c r="R97" s="233"/>
      <c r="S97" s="233" t="s">
        <v>91</v>
      </c>
      <c r="T97" s="247">
        <v>0.98</v>
      </c>
      <c r="U97" s="248">
        <v>0.95</v>
      </c>
      <c r="V97" s="233" t="s">
        <v>71</v>
      </c>
      <c r="W97" s="248">
        <v>0.95</v>
      </c>
      <c r="X97" s="248">
        <v>1</v>
      </c>
      <c r="Y97" s="237"/>
      <c r="Z97" s="231"/>
      <c r="AA97" s="251"/>
      <c r="AB97" s="251"/>
      <c r="AC97" s="51" t="str">
        <f t="shared" si="29"/>
        <v xml:space="preserve"> </v>
      </c>
      <c r="AD97" s="231"/>
      <c r="AE97" s="251"/>
      <c r="AF97" s="251"/>
      <c r="AG97" s="51" t="str">
        <f t="shared" si="30"/>
        <v xml:space="preserve"> </v>
      </c>
      <c r="AH97" s="231">
        <v>2</v>
      </c>
      <c r="AI97" s="238">
        <v>2184</v>
      </c>
      <c r="AJ97" s="238">
        <v>2184</v>
      </c>
      <c r="AK97" s="53">
        <f t="shared" si="31"/>
        <v>1</v>
      </c>
      <c r="AL97" s="231"/>
      <c r="AM97" s="251"/>
      <c r="AN97" s="251"/>
      <c r="AO97" s="51" t="str">
        <f t="shared" si="32"/>
        <v xml:space="preserve"> </v>
      </c>
      <c r="AP97" s="231"/>
      <c r="AQ97" s="251"/>
      <c r="AR97" s="251"/>
      <c r="AS97" s="51" t="str">
        <f t="shared" si="33"/>
        <v xml:space="preserve"> </v>
      </c>
      <c r="AT97" s="231">
        <v>2</v>
      </c>
      <c r="AU97" s="238">
        <v>1603.2</v>
      </c>
      <c r="AV97" s="238">
        <v>2184</v>
      </c>
      <c r="AW97" s="53">
        <f t="shared" si="34"/>
        <v>0.73406593406593412</v>
      </c>
      <c r="AX97" s="240"/>
      <c r="AY97" s="265"/>
      <c r="AZ97" s="265"/>
      <c r="BA97" s="54"/>
      <c r="BB97" s="240"/>
      <c r="BC97" s="265"/>
      <c r="BD97" s="265"/>
      <c r="BE97" s="54"/>
      <c r="BF97" s="240"/>
      <c r="BG97" s="239"/>
      <c r="BH97" s="239"/>
      <c r="BI97" s="57"/>
      <c r="BJ97" s="240"/>
      <c r="BK97" s="54"/>
      <c r="BL97" s="54"/>
      <c r="BM97" s="54"/>
      <c r="BN97" s="240"/>
      <c r="BO97" s="54"/>
      <c r="BP97" s="54"/>
      <c r="BQ97" s="54"/>
      <c r="BR97" s="240"/>
      <c r="BS97" s="238"/>
      <c r="BT97" s="238"/>
      <c r="BU97" s="53"/>
      <c r="BV97" s="58"/>
      <c r="BW97" s="58"/>
      <c r="BX97" s="58"/>
    </row>
    <row r="98" spans="1:76" ht="99.75" customHeight="1" outlineLevel="1" x14ac:dyDescent="0.2">
      <c r="A98" s="228">
        <v>49</v>
      </c>
      <c r="B98" s="331" t="s">
        <v>576</v>
      </c>
      <c r="C98" s="40">
        <v>13</v>
      </c>
      <c r="D98" s="40" t="s">
        <v>582</v>
      </c>
      <c r="E98" s="229" t="s">
        <v>578</v>
      </c>
      <c r="F98" s="41" t="s">
        <v>144</v>
      </c>
      <c r="G98" s="230"/>
      <c r="H98" s="231"/>
      <c r="I98" s="43" t="s">
        <v>583</v>
      </c>
      <c r="J98" s="232" t="s">
        <v>76</v>
      </c>
      <c r="K98" s="233" t="s">
        <v>136</v>
      </c>
      <c r="L98" s="233"/>
      <c r="M98" s="233"/>
      <c r="N98" s="233"/>
      <c r="O98" s="233"/>
      <c r="P98" s="233"/>
      <c r="Q98" s="233"/>
      <c r="R98" s="233"/>
      <c r="S98" s="233" t="s">
        <v>91</v>
      </c>
      <c r="T98" s="247">
        <v>0.9</v>
      </c>
      <c r="U98" s="248">
        <v>0.8</v>
      </c>
      <c r="V98" s="233" t="s">
        <v>71</v>
      </c>
      <c r="W98" s="248">
        <v>0.8</v>
      </c>
      <c r="X98" s="248">
        <v>1</v>
      </c>
      <c r="Y98" s="237"/>
      <c r="Z98" s="231"/>
      <c r="AA98" s="251"/>
      <c r="AB98" s="251"/>
      <c r="AC98" s="51" t="str">
        <f t="shared" si="29"/>
        <v xml:space="preserve"> </v>
      </c>
      <c r="AD98" s="231"/>
      <c r="AE98" s="251"/>
      <c r="AF98" s="251"/>
      <c r="AG98" s="51" t="str">
        <f t="shared" si="30"/>
        <v xml:space="preserve"> </v>
      </c>
      <c r="AH98" s="231">
        <v>2</v>
      </c>
      <c r="AI98" s="238">
        <v>9</v>
      </c>
      <c r="AJ98" s="238">
        <v>9</v>
      </c>
      <c r="AK98" s="53">
        <f t="shared" si="31"/>
        <v>1</v>
      </c>
      <c r="AL98" s="231"/>
      <c r="AM98" s="251"/>
      <c r="AN98" s="251"/>
      <c r="AO98" s="51" t="str">
        <f t="shared" si="32"/>
        <v xml:space="preserve"> </v>
      </c>
      <c r="AP98" s="231"/>
      <c r="AQ98" s="251"/>
      <c r="AR98" s="251"/>
      <c r="AS98" s="51" t="str">
        <f t="shared" si="33"/>
        <v xml:space="preserve"> </v>
      </c>
      <c r="AT98" s="231">
        <v>2</v>
      </c>
      <c r="AU98" s="238">
        <v>9</v>
      </c>
      <c r="AV98" s="238">
        <v>9</v>
      </c>
      <c r="AW98" s="53">
        <f t="shared" si="34"/>
        <v>1</v>
      </c>
      <c r="AX98" s="240"/>
      <c r="AY98" s="265"/>
      <c r="AZ98" s="265"/>
      <c r="BA98" s="54"/>
      <c r="BB98" s="240"/>
      <c r="BC98" s="265"/>
      <c r="BD98" s="265"/>
      <c r="BE98" s="54"/>
      <c r="BF98" s="240"/>
      <c r="BG98" s="239"/>
      <c r="BH98" s="239"/>
      <c r="BI98" s="57"/>
      <c r="BJ98" s="240"/>
      <c r="BK98" s="54"/>
      <c r="BL98" s="54"/>
      <c r="BM98" s="54"/>
      <c r="BN98" s="240"/>
      <c r="BO98" s="54"/>
      <c r="BP98" s="54"/>
      <c r="BQ98" s="54"/>
      <c r="BR98" s="240"/>
      <c r="BS98" s="238"/>
      <c r="BT98" s="238"/>
      <c r="BU98" s="53"/>
      <c r="BV98" s="58"/>
      <c r="BW98" s="58"/>
      <c r="BX98" s="58"/>
    </row>
    <row r="99" spans="1:76" ht="99.75" customHeight="1" x14ac:dyDescent="0.2">
      <c r="A99" s="104"/>
      <c r="B99" s="327"/>
      <c r="C99" s="105"/>
      <c r="D99" s="105"/>
      <c r="E99" s="105"/>
      <c r="F99" s="106"/>
      <c r="G99" s="106"/>
      <c r="H99" s="107"/>
      <c r="I99" s="108"/>
      <c r="J99" s="109"/>
      <c r="K99" s="110"/>
      <c r="L99" s="110"/>
      <c r="M99" s="110"/>
      <c r="N99" s="110"/>
      <c r="O99" s="110"/>
      <c r="P99" s="110"/>
      <c r="Q99" s="110"/>
      <c r="R99" s="110"/>
      <c r="S99" s="110"/>
      <c r="T99" s="111"/>
      <c r="U99" s="112"/>
      <c r="V99" s="110"/>
      <c r="W99" s="112"/>
      <c r="X99" s="112"/>
      <c r="Y99" s="113"/>
      <c r="Z99" s="107"/>
      <c r="AA99" s="105"/>
      <c r="AB99" s="105"/>
      <c r="AC99" s="38"/>
      <c r="AD99" s="107"/>
      <c r="AE99" s="38"/>
      <c r="AF99" s="38"/>
      <c r="AG99" s="38"/>
      <c r="AH99" s="107"/>
      <c r="AI99" s="38"/>
      <c r="AJ99" s="38"/>
      <c r="AK99" s="38"/>
      <c r="AL99" s="107"/>
      <c r="AM99" s="38"/>
      <c r="AN99" s="38"/>
      <c r="AO99" s="38"/>
      <c r="AP99" s="107"/>
      <c r="AQ99" s="38"/>
      <c r="AR99" s="38"/>
      <c r="AS99" s="38"/>
      <c r="AT99" s="107"/>
      <c r="AU99" s="38"/>
      <c r="AV99" s="38"/>
      <c r="AW99" s="38"/>
      <c r="AX99" s="107"/>
      <c r="AY99" s="38"/>
      <c r="AZ99" s="38"/>
      <c r="BA99" s="38"/>
      <c r="BB99" s="107"/>
      <c r="BC99" s="38"/>
      <c r="BD99" s="38"/>
      <c r="BE99" s="38"/>
      <c r="BF99" s="107"/>
      <c r="BG99" s="38"/>
      <c r="BH99" s="38"/>
      <c r="BI99" s="38"/>
      <c r="BJ99" s="107"/>
      <c r="BK99" s="38"/>
      <c r="BL99" s="38"/>
      <c r="BM99" s="38"/>
      <c r="BN99" s="107"/>
      <c r="BO99" s="38"/>
      <c r="BP99" s="38"/>
      <c r="BQ99" s="38"/>
      <c r="BR99" s="107"/>
      <c r="BS99" s="38"/>
      <c r="BT99" s="38"/>
      <c r="BU99" s="38"/>
      <c r="BV99" s="38"/>
      <c r="BW99" s="38"/>
    </row>
    <row r="100" spans="1:76" ht="99.75" customHeight="1" x14ac:dyDescent="0.2">
      <c r="A100" s="117" t="s">
        <v>584</v>
      </c>
      <c r="B100" s="328"/>
      <c r="C100" s="117"/>
      <c r="D100" s="117"/>
      <c r="E100" s="118"/>
      <c r="F100" s="119"/>
      <c r="G100" s="120"/>
      <c r="H100" s="120"/>
      <c r="I100" s="121"/>
      <c r="J100" s="37"/>
      <c r="K100" s="122"/>
      <c r="L100" s="122"/>
      <c r="M100" s="122"/>
      <c r="N100" s="122"/>
      <c r="O100" s="122"/>
      <c r="P100" s="122"/>
      <c r="Q100" s="122"/>
      <c r="R100" s="122"/>
      <c r="S100" s="122"/>
      <c r="T100" s="122"/>
      <c r="U100" s="122"/>
      <c r="V100" s="122"/>
      <c r="W100" s="122"/>
      <c r="X100" s="122"/>
      <c r="Y100" s="123"/>
      <c r="Z100" s="124"/>
      <c r="AA100" s="1"/>
      <c r="AB100" s="1"/>
      <c r="AC100" s="38"/>
      <c r="AD100" s="124"/>
      <c r="AE100" s="38"/>
      <c r="AF100" s="38"/>
      <c r="AG100" s="38"/>
      <c r="AH100" s="124"/>
      <c r="AI100" s="38"/>
      <c r="AJ100" s="38"/>
      <c r="AK100" s="38"/>
      <c r="AL100" s="124"/>
      <c r="AM100" s="38"/>
      <c r="AN100" s="38"/>
      <c r="AO100" s="38"/>
      <c r="AP100" s="124"/>
      <c r="AQ100" s="38"/>
      <c r="AR100" s="38"/>
      <c r="AS100" s="38"/>
      <c r="AT100" s="124"/>
      <c r="AU100" s="38"/>
      <c r="AV100" s="38"/>
      <c r="AW100" s="38"/>
      <c r="AX100" s="124"/>
      <c r="AY100" s="38"/>
      <c r="AZ100" s="38"/>
      <c r="BA100" s="38"/>
      <c r="BB100" s="124"/>
      <c r="BC100" s="38"/>
      <c r="BD100" s="38"/>
      <c r="BE100" s="38"/>
      <c r="BF100" s="124"/>
      <c r="BG100" s="38"/>
      <c r="BH100" s="38"/>
      <c r="BI100" s="38"/>
      <c r="BJ100" s="124"/>
      <c r="BK100" s="38"/>
      <c r="BL100" s="38"/>
      <c r="BM100" s="38"/>
      <c r="BN100" s="124"/>
      <c r="BO100" s="38"/>
      <c r="BP100" s="38"/>
      <c r="BQ100" s="38"/>
      <c r="BR100" s="124"/>
      <c r="BS100" s="38"/>
      <c r="BT100" s="38"/>
      <c r="BU100" s="38"/>
      <c r="BV100" s="38"/>
      <c r="BW100" s="38"/>
    </row>
    <row r="101" spans="1:76" ht="99.75" customHeight="1" outlineLevel="1" x14ac:dyDescent="0.2">
      <c r="A101" s="228">
        <v>1</v>
      </c>
      <c r="B101" s="331" t="s">
        <v>585</v>
      </c>
      <c r="C101" s="40">
        <v>13</v>
      </c>
      <c r="D101" s="40" t="s">
        <v>577</v>
      </c>
      <c r="E101" s="229" t="s">
        <v>586</v>
      </c>
      <c r="F101" s="230" t="s">
        <v>175</v>
      </c>
      <c r="G101" s="230" t="s">
        <v>587</v>
      </c>
      <c r="H101" s="231" t="s">
        <v>588</v>
      </c>
      <c r="I101" s="43" t="s">
        <v>589</v>
      </c>
      <c r="J101" s="254" t="s">
        <v>60</v>
      </c>
      <c r="K101" s="233" t="s">
        <v>128</v>
      </c>
      <c r="L101" s="233" t="s">
        <v>590</v>
      </c>
      <c r="M101" s="233" t="s">
        <v>180</v>
      </c>
      <c r="N101" s="233" t="s">
        <v>591</v>
      </c>
      <c r="O101" s="233" t="s">
        <v>304</v>
      </c>
      <c r="P101" s="233" t="s">
        <v>592</v>
      </c>
      <c r="Q101" s="233" t="s">
        <v>67</v>
      </c>
      <c r="R101" s="233" t="s">
        <v>593</v>
      </c>
      <c r="S101" s="233" t="s">
        <v>109</v>
      </c>
      <c r="T101" s="247">
        <v>0.85</v>
      </c>
      <c r="U101" s="233" t="s">
        <v>70</v>
      </c>
      <c r="V101" s="233" t="s">
        <v>594</v>
      </c>
      <c r="W101" s="248">
        <v>0.75</v>
      </c>
      <c r="X101" s="248">
        <v>1</v>
      </c>
      <c r="Y101" s="237" t="s">
        <v>595</v>
      </c>
      <c r="Z101" s="272"/>
      <c r="AA101" s="181"/>
      <c r="AB101" s="181"/>
      <c r="AC101" s="181" t="str">
        <f t="shared" ref="AC101:AC102" si="53">IFERROR(AA101/AB101," ")</f>
        <v xml:space="preserve"> </v>
      </c>
      <c r="AD101" s="272"/>
      <c r="AE101" s="181"/>
      <c r="AF101" s="181"/>
      <c r="AG101" s="181" t="str">
        <f t="shared" ref="AG101:AG102" si="54">IFERROR(AE101/AF101," ")</f>
        <v xml:space="preserve"> </v>
      </c>
      <c r="AH101" s="272"/>
      <c r="AI101" s="181"/>
      <c r="AJ101" s="181"/>
      <c r="AK101" s="181" t="str">
        <f t="shared" ref="AK101:AK104" si="55">IFERROR(AI101/AJ101," ")</f>
        <v xml:space="preserve"> </v>
      </c>
      <c r="AL101" s="272"/>
      <c r="AM101" s="181"/>
      <c r="AN101" s="181"/>
      <c r="AO101" s="181" t="str">
        <f t="shared" ref="AO101:AO104" si="56">IFERROR(AM101/AN101," ")</f>
        <v xml:space="preserve"> </v>
      </c>
      <c r="AP101" s="272"/>
      <c r="AQ101" s="181"/>
      <c r="AR101" s="181"/>
      <c r="AS101" s="181" t="str">
        <f t="shared" ref="AS101:AS104" si="57">IFERROR(AQ101/AR101," ")</f>
        <v xml:space="preserve"> </v>
      </c>
      <c r="AT101" s="272">
        <v>1</v>
      </c>
      <c r="AU101" s="270">
        <v>36</v>
      </c>
      <c r="AV101" s="270">
        <v>36</v>
      </c>
      <c r="AW101" s="183">
        <f t="shared" ref="AW101:AW104" si="58">IFERROR(AU101/AV101," ")</f>
        <v>1</v>
      </c>
      <c r="AX101" s="272"/>
      <c r="AY101" s="181"/>
      <c r="AZ101" s="181"/>
      <c r="BA101" s="181" t="str">
        <f t="shared" ref="BA101:BA104" si="59">IFERROR(AY101/AZ101," ")</f>
        <v xml:space="preserve"> </v>
      </c>
      <c r="BB101" s="272"/>
      <c r="BC101" s="181"/>
      <c r="BD101" s="181"/>
      <c r="BE101" s="181" t="str">
        <f t="shared" ref="BE101:BE104" si="60">IFERROR(BC101/BD101," ")</f>
        <v xml:space="preserve"> </v>
      </c>
      <c r="BF101" s="272"/>
      <c r="BG101" s="181"/>
      <c r="BH101" s="181"/>
      <c r="BI101" s="181" t="str">
        <f t="shared" ref="BI101:BI104" si="61">IFERROR(BG101/BH101," ")</f>
        <v xml:space="preserve"> </v>
      </c>
      <c r="BJ101" s="272"/>
      <c r="BK101" s="181"/>
      <c r="BL101" s="181"/>
      <c r="BM101" s="181" t="str">
        <f t="shared" ref="BM101:BM104" si="62">IFERROR(BK101/BL101," ")</f>
        <v xml:space="preserve"> </v>
      </c>
      <c r="BN101" s="272"/>
      <c r="BO101" s="181"/>
      <c r="BP101" s="181"/>
      <c r="BQ101" s="181" t="str">
        <f t="shared" ref="BQ101:BQ104" si="63">IFERROR(BO101/BP101," ")</f>
        <v xml:space="preserve"> </v>
      </c>
      <c r="BR101" s="272"/>
      <c r="BS101" s="182"/>
      <c r="BT101" s="182"/>
      <c r="BU101" s="183" t="str">
        <f t="shared" ref="BU101:BU104" si="64">IFERROR(BS101/BT101," ")</f>
        <v xml:space="preserve"> </v>
      </c>
      <c r="BV101" s="189">
        <f>IF(SUM(AC101,AG101,AK101,AO101,AS101,AW101,BA101,BE101,BI101,BM101,BQ101,BU101)=0," ",AVERAGE(AC101,AG101,AK101,AO101,AS101,AW101,BA101,BE101,BI101,BM101,BQ101,BU101))</f>
        <v>1</v>
      </c>
      <c r="BW101" s="189">
        <f t="shared" ref="BW101:BW104" si="65">IF(BV101=" ",BV101,BV101/T101)</f>
        <v>1.1764705882352942</v>
      </c>
      <c r="BX101" s="189" t="str">
        <f t="shared" ref="BX101:BX104" si="66">IF(AND(BV101&gt;=W101,BV101&lt;=X101),"CUMPLE",IF(BV101=" ","NO APLICA","NO CUMPLE"))</f>
        <v>CUMPLE</v>
      </c>
    </row>
    <row r="102" spans="1:76" ht="99.75" customHeight="1" outlineLevel="1" x14ac:dyDescent="0.2">
      <c r="A102" s="228">
        <v>2</v>
      </c>
      <c r="B102" s="331" t="s">
        <v>596</v>
      </c>
      <c r="C102" s="40">
        <v>14</v>
      </c>
      <c r="D102" s="40" t="s">
        <v>597</v>
      </c>
      <c r="E102" s="229" t="s">
        <v>598</v>
      </c>
      <c r="F102" s="230" t="s">
        <v>599</v>
      </c>
      <c r="G102" s="230" t="s">
        <v>600</v>
      </c>
      <c r="H102" s="231" t="s">
        <v>58</v>
      </c>
      <c r="I102" s="43" t="s">
        <v>601</v>
      </c>
      <c r="J102" s="232" t="s">
        <v>60</v>
      </c>
      <c r="K102" s="233" t="s">
        <v>61</v>
      </c>
      <c r="L102" s="233" t="s">
        <v>602</v>
      </c>
      <c r="M102" s="233" t="s">
        <v>603</v>
      </c>
      <c r="N102" s="233" t="s">
        <v>604</v>
      </c>
      <c r="O102" s="233" t="s">
        <v>605</v>
      </c>
      <c r="P102" s="233" t="s">
        <v>606</v>
      </c>
      <c r="Q102" s="233" t="s">
        <v>67</v>
      </c>
      <c r="R102" s="237" t="s">
        <v>607</v>
      </c>
      <c r="S102" s="233" t="s">
        <v>91</v>
      </c>
      <c r="T102" s="247">
        <v>0.9</v>
      </c>
      <c r="U102" s="248">
        <v>0.9</v>
      </c>
      <c r="V102" s="233" t="s">
        <v>71</v>
      </c>
      <c r="W102" s="248">
        <v>0.15</v>
      </c>
      <c r="X102" s="248">
        <v>1</v>
      </c>
      <c r="Y102" s="237" t="s">
        <v>608</v>
      </c>
      <c r="Z102" s="272"/>
      <c r="AA102" s="181"/>
      <c r="AB102" s="181"/>
      <c r="AC102" s="181" t="str">
        <f t="shared" si="53"/>
        <v xml:space="preserve"> </v>
      </c>
      <c r="AD102" s="272"/>
      <c r="AE102" s="181"/>
      <c r="AF102" s="181"/>
      <c r="AG102" s="181" t="str">
        <f t="shared" si="54"/>
        <v xml:space="preserve"> </v>
      </c>
      <c r="AH102" s="272">
        <v>2</v>
      </c>
      <c r="AI102" s="182">
        <v>11</v>
      </c>
      <c r="AJ102" s="182">
        <v>13</v>
      </c>
      <c r="AK102" s="183">
        <f t="shared" si="55"/>
        <v>0.84615384615384615</v>
      </c>
      <c r="AL102" s="272"/>
      <c r="AM102" s="181"/>
      <c r="AN102" s="181"/>
      <c r="AO102" s="181" t="str">
        <f t="shared" si="56"/>
        <v xml:space="preserve"> </v>
      </c>
      <c r="AP102" s="272"/>
      <c r="AQ102" s="181"/>
      <c r="AR102" s="181"/>
      <c r="AS102" s="181" t="str">
        <f t="shared" si="57"/>
        <v xml:space="preserve"> </v>
      </c>
      <c r="AT102" s="272">
        <v>1</v>
      </c>
      <c r="AU102" s="270">
        <v>26</v>
      </c>
      <c r="AV102" s="270">
        <v>26</v>
      </c>
      <c r="AW102" s="183">
        <f t="shared" si="58"/>
        <v>1</v>
      </c>
      <c r="AX102" s="272"/>
      <c r="AY102" s="181"/>
      <c r="AZ102" s="181"/>
      <c r="BA102" s="181" t="str">
        <f t="shared" si="59"/>
        <v xml:space="preserve"> </v>
      </c>
      <c r="BB102" s="272"/>
      <c r="BC102" s="181"/>
      <c r="BD102" s="181"/>
      <c r="BE102" s="181" t="str">
        <f t="shared" si="60"/>
        <v xml:space="preserve"> </v>
      </c>
      <c r="BF102" s="272"/>
      <c r="BG102" s="286">
        <v>0.36</v>
      </c>
      <c r="BH102" s="286">
        <v>0.36</v>
      </c>
      <c r="BI102" s="286">
        <f t="shared" si="61"/>
        <v>1</v>
      </c>
      <c r="BJ102" s="272"/>
      <c r="BK102" s="181"/>
      <c r="BL102" s="181"/>
      <c r="BM102" s="181" t="str">
        <f t="shared" si="62"/>
        <v xml:space="preserve"> </v>
      </c>
      <c r="BN102" s="272"/>
      <c r="BO102" s="181"/>
      <c r="BP102" s="181"/>
      <c r="BQ102" s="181" t="str">
        <f t="shared" si="63"/>
        <v xml:space="preserve"> </v>
      </c>
      <c r="BR102" s="272"/>
      <c r="BS102" s="182"/>
      <c r="BT102" s="182"/>
      <c r="BU102" s="183" t="str">
        <f t="shared" si="64"/>
        <v xml:space="preserve"> </v>
      </c>
      <c r="BV102" s="189">
        <f t="shared" ref="BV102:BV104" si="67">IF(SUM(AC102,AG102,AK102,AO102,AS102,AW102,BA103,BE102,BI102,BM102,BQ102,BU102)=0," ",AVERAGE(AC102,AG102,AK102,AO102,AS102,AW102,BA103,BE102,BI102,BM102,BQ102,BU102))</f>
        <v>0.94871794871794879</v>
      </c>
      <c r="BW102" s="189">
        <f t="shared" si="65"/>
        <v>1.0541310541310542</v>
      </c>
      <c r="BX102" s="189" t="str">
        <f t="shared" si="66"/>
        <v>CUMPLE</v>
      </c>
    </row>
    <row r="103" spans="1:76" ht="15.75" customHeight="1" outlineLevel="1" x14ac:dyDescent="0.2">
      <c r="A103" s="228">
        <v>3</v>
      </c>
      <c r="B103" s="331" t="s">
        <v>609</v>
      </c>
      <c r="C103" s="40">
        <v>15</v>
      </c>
      <c r="D103" s="40" t="s">
        <v>610</v>
      </c>
      <c r="E103" s="229" t="s">
        <v>611</v>
      </c>
      <c r="F103" s="230" t="s">
        <v>56</v>
      </c>
      <c r="G103" s="230" t="s">
        <v>612</v>
      </c>
      <c r="H103" s="231" t="s">
        <v>203</v>
      </c>
      <c r="I103" s="43" t="s">
        <v>613</v>
      </c>
      <c r="J103" s="232" t="s">
        <v>60</v>
      </c>
      <c r="K103" s="233" t="s">
        <v>61</v>
      </c>
      <c r="L103" s="255" t="s">
        <v>614</v>
      </c>
      <c r="M103" s="233" t="s">
        <v>63</v>
      </c>
      <c r="N103" s="233" t="s">
        <v>615</v>
      </c>
      <c r="O103" s="233" t="s">
        <v>616</v>
      </c>
      <c r="P103" s="233" t="s">
        <v>617</v>
      </c>
      <c r="Q103" s="233" t="s">
        <v>67</v>
      </c>
      <c r="R103" s="233" t="s">
        <v>618</v>
      </c>
      <c r="S103" s="233" t="s">
        <v>91</v>
      </c>
      <c r="T103" s="247">
        <v>0.9</v>
      </c>
      <c r="U103" s="233" t="s">
        <v>70</v>
      </c>
      <c r="V103" s="233" t="s">
        <v>71</v>
      </c>
      <c r="W103" s="248">
        <v>0.8</v>
      </c>
      <c r="X103" s="248">
        <v>1</v>
      </c>
      <c r="Y103" s="237" t="s">
        <v>619</v>
      </c>
      <c r="Z103" s="272"/>
      <c r="AA103" s="287"/>
      <c r="AB103" s="287"/>
      <c r="AC103" s="288"/>
      <c r="AD103" s="272"/>
      <c r="AE103" s="288"/>
      <c r="AF103" s="288"/>
      <c r="AG103" s="288"/>
      <c r="AH103" s="272">
        <v>1</v>
      </c>
      <c r="AI103" s="270">
        <v>10</v>
      </c>
      <c r="AJ103" s="270">
        <v>11</v>
      </c>
      <c r="AK103" s="183">
        <f t="shared" si="55"/>
        <v>0.90909090909090906</v>
      </c>
      <c r="AL103" s="272"/>
      <c r="AM103" s="181"/>
      <c r="AN103" s="181"/>
      <c r="AO103" s="181" t="str">
        <f t="shared" si="56"/>
        <v xml:space="preserve"> </v>
      </c>
      <c r="AP103" s="272"/>
      <c r="AQ103" s="181"/>
      <c r="AR103" s="181"/>
      <c r="AS103" s="181" t="str">
        <f t="shared" si="57"/>
        <v xml:space="preserve"> </v>
      </c>
      <c r="AT103" s="272"/>
      <c r="AU103" s="270">
        <v>18</v>
      </c>
      <c r="AV103" s="270">
        <v>26</v>
      </c>
      <c r="AW103" s="183">
        <f t="shared" si="58"/>
        <v>0.69230769230769229</v>
      </c>
      <c r="AX103" s="272"/>
      <c r="AY103" s="181"/>
      <c r="AZ103" s="181"/>
      <c r="BA103" s="181" t="str">
        <f t="shared" si="59"/>
        <v xml:space="preserve"> </v>
      </c>
      <c r="BB103" s="272"/>
      <c r="BC103" s="181"/>
      <c r="BD103" s="181"/>
      <c r="BE103" s="181" t="str">
        <f t="shared" si="60"/>
        <v xml:space="preserve"> </v>
      </c>
      <c r="BF103" s="272"/>
      <c r="BG103" s="270">
        <v>34</v>
      </c>
      <c r="BH103" s="270">
        <v>42</v>
      </c>
      <c r="BI103" s="183">
        <f t="shared" si="61"/>
        <v>0.80952380952380953</v>
      </c>
      <c r="BJ103" s="272"/>
      <c r="BK103" s="181"/>
      <c r="BL103" s="181"/>
      <c r="BM103" s="181" t="str">
        <f t="shared" si="62"/>
        <v xml:space="preserve"> </v>
      </c>
      <c r="BN103" s="272"/>
      <c r="BO103" s="181"/>
      <c r="BP103" s="181"/>
      <c r="BQ103" s="181" t="str">
        <f t="shared" si="63"/>
        <v xml:space="preserve"> </v>
      </c>
      <c r="BR103" s="272"/>
      <c r="BS103" s="182"/>
      <c r="BT103" s="182"/>
      <c r="BU103" s="183" t="str">
        <f t="shared" si="64"/>
        <v xml:space="preserve"> </v>
      </c>
      <c r="BV103" s="189">
        <f t="shared" si="67"/>
        <v>0.8036408036408037</v>
      </c>
      <c r="BW103" s="189">
        <f t="shared" si="65"/>
        <v>0.89293422626755969</v>
      </c>
      <c r="BX103" s="189" t="str">
        <f t="shared" si="66"/>
        <v>CUMPLE</v>
      </c>
    </row>
    <row r="104" spans="1:76" ht="99.75" customHeight="1" outlineLevel="1" x14ac:dyDescent="0.2">
      <c r="A104" s="228">
        <v>4</v>
      </c>
      <c r="B104" s="331" t="s">
        <v>609</v>
      </c>
      <c r="C104" s="40">
        <v>15</v>
      </c>
      <c r="D104" s="40" t="s">
        <v>620</v>
      </c>
      <c r="E104" s="229" t="s">
        <v>611</v>
      </c>
      <c r="F104" s="230" t="s">
        <v>56</v>
      </c>
      <c r="G104" s="230" t="s">
        <v>621</v>
      </c>
      <c r="H104" s="231" t="s">
        <v>203</v>
      </c>
      <c r="I104" s="43" t="s">
        <v>622</v>
      </c>
      <c r="J104" s="254" t="s">
        <v>76</v>
      </c>
      <c r="K104" s="233" t="s">
        <v>61</v>
      </c>
      <c r="L104" s="233" t="s">
        <v>623</v>
      </c>
      <c r="M104" s="233" t="s">
        <v>63</v>
      </c>
      <c r="N104" s="233" t="s">
        <v>615</v>
      </c>
      <c r="O104" s="233" t="s">
        <v>624</v>
      </c>
      <c r="P104" s="233" t="s">
        <v>625</v>
      </c>
      <c r="Q104" s="233" t="s">
        <v>67</v>
      </c>
      <c r="R104" s="233" t="s">
        <v>626</v>
      </c>
      <c r="S104" s="233" t="s">
        <v>118</v>
      </c>
      <c r="T104" s="247">
        <v>1</v>
      </c>
      <c r="U104" s="248">
        <v>0.9</v>
      </c>
      <c r="V104" s="233" t="s">
        <v>71</v>
      </c>
      <c r="W104" s="248">
        <v>0.9</v>
      </c>
      <c r="X104" s="248">
        <v>1</v>
      </c>
      <c r="Y104" s="237" t="s">
        <v>627</v>
      </c>
      <c r="Z104" s="272"/>
      <c r="AA104" s="287"/>
      <c r="AB104" s="287"/>
      <c r="AC104" s="288"/>
      <c r="AD104" s="272"/>
      <c r="AE104" s="288"/>
      <c r="AF104" s="288"/>
      <c r="AG104" s="288"/>
      <c r="AH104" s="272"/>
      <c r="AI104" s="183"/>
      <c r="AJ104" s="183"/>
      <c r="AK104" s="183" t="str">
        <f t="shared" si="55"/>
        <v xml:space="preserve"> </v>
      </c>
      <c r="AL104" s="272"/>
      <c r="AM104" s="183"/>
      <c r="AN104" s="183"/>
      <c r="AO104" s="183" t="str">
        <f t="shared" si="56"/>
        <v xml:space="preserve"> </v>
      </c>
      <c r="AP104" s="272"/>
      <c r="AQ104" s="181"/>
      <c r="AR104" s="181"/>
      <c r="AS104" s="181" t="str">
        <f t="shared" si="57"/>
        <v xml:space="preserve"> </v>
      </c>
      <c r="AT104" s="272"/>
      <c r="AU104" s="181"/>
      <c r="AV104" s="181"/>
      <c r="AW104" s="181" t="str">
        <f t="shared" si="58"/>
        <v xml:space="preserve"> </v>
      </c>
      <c r="AX104" s="272"/>
      <c r="AY104" s="181"/>
      <c r="AZ104" s="181"/>
      <c r="BA104" s="181" t="str">
        <f t="shared" si="59"/>
        <v xml:space="preserve"> </v>
      </c>
      <c r="BB104" s="272"/>
      <c r="BC104" s="181"/>
      <c r="BD104" s="181"/>
      <c r="BE104" s="181" t="str">
        <f t="shared" si="60"/>
        <v xml:space="preserve"> </v>
      </c>
      <c r="BF104" s="272"/>
      <c r="BG104" s="181"/>
      <c r="BH104" s="181"/>
      <c r="BI104" s="181" t="str">
        <f t="shared" si="61"/>
        <v xml:space="preserve"> </v>
      </c>
      <c r="BJ104" s="272"/>
      <c r="BK104" s="181"/>
      <c r="BL104" s="181"/>
      <c r="BM104" s="181" t="str">
        <f t="shared" si="62"/>
        <v xml:space="preserve"> </v>
      </c>
      <c r="BN104" s="272"/>
      <c r="BO104" s="181"/>
      <c r="BP104" s="181"/>
      <c r="BQ104" s="181" t="str">
        <f t="shared" si="63"/>
        <v xml:space="preserve"> </v>
      </c>
      <c r="BR104" s="272"/>
      <c r="BS104" s="183"/>
      <c r="BT104" s="183"/>
      <c r="BU104" s="183" t="str">
        <f t="shared" si="64"/>
        <v xml:space="preserve"> </v>
      </c>
      <c r="BV104" s="189" t="str">
        <f t="shared" si="67"/>
        <v xml:space="preserve"> </v>
      </c>
      <c r="BW104" s="189" t="str">
        <f t="shared" si="65"/>
        <v xml:space="preserve"> </v>
      </c>
      <c r="BX104" s="189" t="str">
        <f t="shared" si="66"/>
        <v>NO APLICA</v>
      </c>
    </row>
    <row r="105" spans="1:76" ht="15" customHeight="1" x14ac:dyDescent="0.2">
      <c r="C105" s="4"/>
      <c r="D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32"/>
      <c r="BW105" s="32"/>
    </row>
    <row r="106" spans="1:76" ht="15.75" customHeight="1" x14ac:dyDescent="0.2">
      <c r="C106" s="4"/>
      <c r="D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32"/>
      <c r="BW106" s="32"/>
    </row>
    <row r="107" spans="1:76" ht="15" customHeight="1" x14ac:dyDescent="0.2">
      <c r="C107" s="4"/>
      <c r="D107" s="4"/>
      <c r="I107" s="32"/>
      <c r="J107" s="289"/>
    </row>
    <row r="108" spans="1:76" ht="15" customHeight="1" x14ac:dyDescent="0.2">
      <c r="B108" s="290" t="s">
        <v>53</v>
      </c>
      <c r="C108" s="170">
        <f t="shared" ref="C108:C109" si="68">COUNTIF(B9:B104,B108)</f>
        <v>4</v>
      </c>
      <c r="D108" s="4"/>
      <c r="I108" s="291"/>
      <c r="J108" s="291"/>
      <c r="K108" s="291"/>
      <c r="N108" s="9" t="s">
        <v>628</v>
      </c>
    </row>
    <row r="109" spans="1:76" ht="15" customHeight="1" x14ac:dyDescent="0.2">
      <c r="B109" s="290" t="s">
        <v>96</v>
      </c>
      <c r="C109" s="170">
        <f t="shared" si="68"/>
        <v>5</v>
      </c>
      <c r="D109" s="4"/>
      <c r="I109" s="292"/>
      <c r="J109" s="293"/>
      <c r="K109" s="294"/>
    </row>
    <row r="110" spans="1:76" ht="15" customHeight="1" x14ac:dyDescent="0.2">
      <c r="B110" s="290" t="s">
        <v>576</v>
      </c>
      <c r="C110" s="170">
        <f>COUNTIF(B10:B106,B110)</f>
        <v>3</v>
      </c>
      <c r="D110" s="4"/>
      <c r="I110" s="292"/>
      <c r="J110" s="293"/>
      <c r="K110" s="29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32"/>
      <c r="BW110" s="32"/>
    </row>
    <row r="111" spans="1:76" ht="15" customHeight="1" x14ac:dyDescent="0.2">
      <c r="B111" s="290" t="s">
        <v>172</v>
      </c>
      <c r="C111" s="170">
        <f>COUNTIF(B10:B107,B111)</f>
        <v>3</v>
      </c>
      <c r="D111" s="4"/>
      <c r="I111" s="292"/>
      <c r="J111" s="293"/>
      <c r="K111" s="294"/>
      <c r="Y111" s="295" t="s">
        <v>629</v>
      </c>
      <c r="Z111" s="296">
        <f>COUNTIF(Z9:Z104,1)</f>
        <v>16</v>
      </c>
      <c r="AA111" s="296"/>
      <c r="AB111" s="297"/>
      <c r="AC111" s="298"/>
      <c r="AD111" s="299">
        <f>COUNTIF(AD9:AD104,1)</f>
        <v>14</v>
      </c>
      <c r="AE111" s="300"/>
      <c r="AF111" s="298"/>
      <c r="AG111" s="298"/>
      <c r="AH111" s="301">
        <f>COUNTIF(AH9:AH104,1)</f>
        <v>23</v>
      </c>
      <c r="AI111" s="302"/>
      <c r="AJ111" s="298"/>
      <c r="AK111" s="303"/>
      <c r="AL111" s="299">
        <f>COUNTIF(AL9:AL104,1)</f>
        <v>16</v>
      </c>
      <c r="AM111" s="300"/>
      <c r="AN111" s="298"/>
      <c r="AO111" s="298"/>
      <c r="AP111" s="301">
        <f>COUNTIF(AP9:AP104,1)</f>
        <v>11</v>
      </c>
      <c r="AQ111" s="302"/>
      <c r="AR111" s="298"/>
      <c r="AS111" s="298"/>
      <c r="AT111" s="299">
        <f>COUNTIF(AT9:AT104,1)</f>
        <v>34</v>
      </c>
      <c r="AU111" s="300"/>
      <c r="AV111" s="298"/>
      <c r="AW111" s="298"/>
      <c r="AX111" s="299">
        <f>COUNTIF(AX9:AX104,1)</f>
        <v>1</v>
      </c>
      <c r="AY111" s="300"/>
      <c r="AZ111" s="298"/>
      <c r="BA111" s="298"/>
      <c r="BB111" s="299">
        <f>COUNTIF(BB9:BB104,1)</f>
        <v>0</v>
      </c>
      <c r="BC111" s="300"/>
      <c r="BD111" s="298"/>
      <c r="BE111" s="298"/>
      <c r="BF111" s="299">
        <f>COUNTIF(BF9:BF104,1)</f>
        <v>0</v>
      </c>
      <c r="BG111" s="300"/>
      <c r="BH111" s="298"/>
      <c r="BI111" s="298"/>
      <c r="BJ111" s="299">
        <f>COUNTIF(BJ9:BJ104,1)</f>
        <v>0</v>
      </c>
      <c r="BK111" s="300"/>
      <c r="BL111" s="298"/>
      <c r="BM111" s="298"/>
      <c r="BN111" s="299">
        <f>COUNTIF(BN9:BN104,1)</f>
        <v>0</v>
      </c>
      <c r="BO111" s="300"/>
      <c r="BP111" s="298"/>
      <c r="BQ111" s="298"/>
      <c r="BR111" s="299">
        <f>COUNTIF(BR9:BR104,1)</f>
        <v>0</v>
      </c>
      <c r="BS111" s="300"/>
      <c r="BT111" s="4"/>
      <c r="BU111" s="4"/>
      <c r="BV111" s="32"/>
      <c r="BW111" s="32"/>
    </row>
    <row r="112" spans="1:76" ht="15" customHeight="1" x14ac:dyDescent="0.2">
      <c r="B112" s="290" t="s">
        <v>198</v>
      </c>
      <c r="C112" s="170">
        <f t="shared" ref="C112:C115" si="69">COUNTIF(B10:B108,B112)</f>
        <v>16</v>
      </c>
      <c r="D112" s="4"/>
      <c r="I112" s="304"/>
      <c r="J112" s="305"/>
      <c r="K112" s="292"/>
      <c r="Y112" s="295" t="s">
        <v>630</v>
      </c>
      <c r="Z112" s="296">
        <f>COUNTIF(Z9:Z104,2)</f>
        <v>0</v>
      </c>
      <c r="AA112" s="296"/>
      <c r="AB112" s="297"/>
      <c r="AC112" s="298"/>
      <c r="AD112" s="301">
        <f>COUNTIF(AD9:AD104,2)</f>
        <v>0</v>
      </c>
      <c r="AE112" s="302"/>
      <c r="AF112" s="298"/>
      <c r="AG112" s="298"/>
      <c r="AH112" s="306">
        <f>COUNTIF(AH9:AH104,2)</f>
        <v>20</v>
      </c>
      <c r="AI112" s="307"/>
      <c r="AJ112" s="298"/>
      <c r="AK112" s="303"/>
      <c r="AL112" s="301">
        <f>COUNTIF(AL9:AL104,2)</f>
        <v>0</v>
      </c>
      <c r="AM112" s="302"/>
      <c r="AN112" s="298"/>
      <c r="AO112" s="298"/>
      <c r="AP112" s="301">
        <f>COUNTIF(AP9:AP104,2)</f>
        <v>4</v>
      </c>
      <c r="AQ112" s="302"/>
      <c r="AR112" s="298"/>
      <c r="AS112" s="298"/>
      <c r="AT112" s="301">
        <f>COUNTIF(AT9:AT104,2)</f>
        <v>30</v>
      </c>
      <c r="AU112" s="302"/>
      <c r="AV112" s="298"/>
      <c r="AW112" s="298"/>
      <c r="AX112" s="301">
        <f>COUNTIF(AX9:AX104,2)</f>
        <v>0</v>
      </c>
      <c r="AY112" s="302"/>
      <c r="AZ112" s="298"/>
      <c r="BA112" s="298"/>
      <c r="BB112" s="301">
        <f>COUNTIF(BB9:BB104,2)</f>
        <v>0</v>
      </c>
      <c r="BC112" s="302"/>
      <c r="BD112" s="298"/>
      <c r="BE112" s="298"/>
      <c r="BF112" s="301">
        <f>COUNTIF(BF9:BF104,2)</f>
        <v>0</v>
      </c>
      <c r="BG112" s="302"/>
      <c r="BH112" s="298"/>
      <c r="BI112" s="298"/>
      <c r="BJ112" s="301">
        <f>COUNTIF(BJ9:BJ104,2)</f>
        <v>0</v>
      </c>
      <c r="BK112" s="302"/>
      <c r="BL112" s="298"/>
      <c r="BM112" s="298"/>
      <c r="BN112" s="301">
        <f>COUNTIF(BN9:BN104,2)</f>
        <v>0</v>
      </c>
      <c r="BO112" s="302"/>
      <c r="BP112" s="298"/>
      <c r="BQ112" s="298"/>
      <c r="BR112" s="301">
        <f>COUNTIF(BR9:BR104,2)</f>
        <v>0</v>
      </c>
      <c r="BS112" s="302"/>
      <c r="BT112" s="4"/>
      <c r="BU112" s="4"/>
      <c r="BV112" s="32"/>
      <c r="BW112" s="32"/>
    </row>
    <row r="113" spans="2:75" ht="15" customHeight="1" x14ac:dyDescent="0.2">
      <c r="B113" s="290" t="s">
        <v>296</v>
      </c>
      <c r="C113" s="170">
        <f t="shared" si="69"/>
        <v>5</v>
      </c>
      <c r="D113" s="4"/>
      <c r="I113" s="308"/>
      <c r="J113" s="308"/>
      <c r="K113" s="308"/>
      <c r="Y113" s="309" t="s">
        <v>631</v>
      </c>
      <c r="Z113" s="310">
        <f>Z111+Z112</f>
        <v>16</v>
      </c>
      <c r="AA113" s="311">
        <f>IFERROR(Z111/Z113," ")</f>
        <v>1</v>
      </c>
      <c r="AB113" s="297"/>
      <c r="AC113" s="298"/>
      <c r="AD113" s="312">
        <f>AD111+AD112</f>
        <v>14</v>
      </c>
      <c r="AE113" s="311">
        <f>IFERROR(AD111/AD113," ")</f>
        <v>1</v>
      </c>
      <c r="AF113" s="298"/>
      <c r="AG113" s="298"/>
      <c r="AH113" s="301">
        <f>AH111+AH112</f>
        <v>43</v>
      </c>
      <c r="AI113" s="313">
        <f>IFERROR(AH111/AH113," ")</f>
        <v>0.53488372093023251</v>
      </c>
      <c r="AJ113" s="314"/>
      <c r="AK113" s="303"/>
      <c r="AL113" s="312">
        <f>AL111+AL112</f>
        <v>16</v>
      </c>
      <c r="AM113" s="311">
        <f>IFERROR(AL111/AL113," ")</f>
        <v>1</v>
      </c>
      <c r="AN113" s="298"/>
      <c r="AO113" s="298"/>
      <c r="AP113" s="312">
        <f>AP111+AP112</f>
        <v>15</v>
      </c>
      <c r="AQ113" s="311">
        <f>IFERROR(AP111/AP113," ")</f>
        <v>0.73333333333333328</v>
      </c>
      <c r="AR113" s="298"/>
      <c r="AS113" s="298"/>
      <c r="AT113" s="312">
        <f>AT111+AT112</f>
        <v>64</v>
      </c>
      <c r="AU113" s="311">
        <f>IFERROR(AT111/AT113," ")</f>
        <v>0.53125</v>
      </c>
      <c r="AV113" s="298"/>
      <c r="AW113" s="298"/>
      <c r="AX113" s="312">
        <f>AX111+AX112</f>
        <v>1</v>
      </c>
      <c r="AY113" s="311">
        <f>IFERROR(AX111/AX113," ")</f>
        <v>1</v>
      </c>
      <c r="AZ113" s="298"/>
      <c r="BA113" s="298"/>
      <c r="BB113" s="312">
        <f>BB111+BB112</f>
        <v>0</v>
      </c>
      <c r="BC113" s="311" t="str">
        <f>IFERROR(BB111/BB113," ")</f>
        <v xml:space="preserve"> </v>
      </c>
      <c r="BD113" s="298"/>
      <c r="BE113" s="298"/>
      <c r="BF113" s="312">
        <f>BF111+BF112</f>
        <v>0</v>
      </c>
      <c r="BG113" s="311" t="str">
        <f>IFERROR(BF111/BF113," ")</f>
        <v xml:space="preserve"> </v>
      </c>
      <c r="BH113" s="298"/>
      <c r="BI113" s="298"/>
      <c r="BJ113" s="312">
        <f>BJ111+BJ112</f>
        <v>0</v>
      </c>
      <c r="BK113" s="311" t="str">
        <f>IFERROR(BJ111/BJ113," ")</f>
        <v xml:space="preserve"> </v>
      </c>
      <c r="BL113" s="298"/>
      <c r="BM113" s="298"/>
      <c r="BN113" s="312">
        <f>BN111+BN112</f>
        <v>0</v>
      </c>
      <c r="BO113" s="311" t="str">
        <f>IFERROR(BN111/BN113," ")</f>
        <v xml:space="preserve"> </v>
      </c>
      <c r="BP113" s="298"/>
      <c r="BQ113" s="298"/>
      <c r="BR113" s="312">
        <f>BR111+BR112</f>
        <v>0</v>
      </c>
      <c r="BS113" s="311" t="str">
        <f>IFERROR(BR111/BR113," ")</f>
        <v xml:space="preserve"> </v>
      </c>
      <c r="BT113" s="4"/>
      <c r="BU113" s="4"/>
      <c r="BV113" s="32"/>
      <c r="BW113" s="32"/>
    </row>
    <row r="114" spans="2:75" ht="15" customHeight="1" x14ac:dyDescent="0.2">
      <c r="B114" s="290" t="s">
        <v>334</v>
      </c>
      <c r="C114" s="170">
        <f t="shared" si="69"/>
        <v>4</v>
      </c>
      <c r="D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32"/>
      <c r="BW114" s="32"/>
    </row>
    <row r="115" spans="2:75" ht="15" customHeight="1" x14ac:dyDescent="0.2">
      <c r="B115" s="290" t="s">
        <v>141</v>
      </c>
      <c r="C115" s="170">
        <f t="shared" si="69"/>
        <v>9</v>
      </c>
      <c r="D115" s="4"/>
      <c r="I115" s="315"/>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32"/>
      <c r="BW115" s="32"/>
    </row>
    <row r="116" spans="2:75" ht="15" customHeight="1" x14ac:dyDescent="0.2">
      <c r="B116" s="290" t="s">
        <v>363</v>
      </c>
      <c r="C116" s="170">
        <f>COUNTIF(B13:B112,B116)</f>
        <v>23</v>
      </c>
      <c r="D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32"/>
      <c r="BW116" s="32"/>
    </row>
    <row r="117" spans="2:75" ht="15" customHeight="1" x14ac:dyDescent="0.2">
      <c r="B117" s="290" t="s">
        <v>486</v>
      </c>
      <c r="C117" s="170">
        <f>COUNTIF(B13:B113,B117)</f>
        <v>8</v>
      </c>
      <c r="D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32"/>
      <c r="BW117" s="32"/>
    </row>
    <row r="118" spans="2:75" ht="15" customHeight="1" x14ac:dyDescent="0.2">
      <c r="B118" s="290" t="s">
        <v>532</v>
      </c>
      <c r="C118" s="170">
        <f>COUNTIF(B13:B114,B118)</f>
        <v>4</v>
      </c>
      <c r="D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32"/>
      <c r="BW118" s="32"/>
    </row>
    <row r="119" spans="2:75" ht="15" customHeight="1" x14ac:dyDescent="0.2">
      <c r="B119" s="290" t="s">
        <v>559</v>
      </c>
      <c r="C119" s="170">
        <f t="shared" ref="C119:C121" si="70">COUNTIF(B13:B115,B119)</f>
        <v>2</v>
      </c>
      <c r="D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32"/>
      <c r="BW119" s="32"/>
    </row>
    <row r="120" spans="2:75" ht="15" customHeight="1" x14ac:dyDescent="0.2">
      <c r="B120" s="290" t="s">
        <v>585</v>
      </c>
      <c r="C120" s="170">
        <f t="shared" si="70"/>
        <v>1</v>
      </c>
      <c r="D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32"/>
      <c r="BW120" s="32"/>
    </row>
    <row r="121" spans="2:75" ht="15" customHeight="1" x14ac:dyDescent="0.2">
      <c r="B121" s="290" t="s">
        <v>596</v>
      </c>
      <c r="C121" s="170">
        <f t="shared" si="70"/>
        <v>1</v>
      </c>
      <c r="D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32"/>
      <c r="BW121" s="32"/>
    </row>
    <row r="122" spans="2:75" ht="15" customHeight="1" x14ac:dyDescent="0.2">
      <c r="B122" s="290" t="s">
        <v>609</v>
      </c>
      <c r="C122" s="170">
        <f>COUNTIF(B15:B118,B122)</f>
        <v>2</v>
      </c>
      <c r="D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32"/>
      <c r="BW122" s="32"/>
    </row>
    <row r="123" spans="2:75" ht="15" customHeight="1" x14ac:dyDescent="0.2">
      <c r="B123" s="334" t="s">
        <v>632</v>
      </c>
      <c r="C123" s="191">
        <f>SUM(C108:C122)</f>
        <v>90</v>
      </c>
      <c r="D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32"/>
      <c r="BW123" s="32"/>
    </row>
    <row r="124" spans="2:75" ht="15" customHeight="1" x14ac:dyDescent="0.2">
      <c r="C124" s="4"/>
      <c r="D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32"/>
      <c r="BW124" s="32"/>
    </row>
    <row r="125" spans="2:75" ht="15" customHeight="1" x14ac:dyDescent="0.2">
      <c r="C125" s="4"/>
      <c r="D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32"/>
      <c r="BW125" s="32"/>
    </row>
    <row r="126" spans="2:75" ht="15" customHeight="1" x14ac:dyDescent="0.2">
      <c r="C126" s="4"/>
      <c r="D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32"/>
      <c r="BW126" s="32"/>
    </row>
    <row r="127" spans="2:75" ht="15" customHeight="1" x14ac:dyDescent="0.2">
      <c r="C127" s="4"/>
      <c r="D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32"/>
      <c r="BW127" s="32"/>
    </row>
    <row r="128" spans="2:75" ht="15" customHeight="1" x14ac:dyDescent="0.2">
      <c r="C128" s="4"/>
      <c r="D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32"/>
      <c r="BW128" s="32"/>
    </row>
    <row r="129" spans="3:75" ht="15" customHeight="1" x14ac:dyDescent="0.2">
      <c r="C129" s="4"/>
      <c r="D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32"/>
      <c r="BW129" s="32"/>
    </row>
    <row r="130" spans="3:75" ht="15" customHeight="1" x14ac:dyDescent="0.2">
      <c r="C130" s="4"/>
      <c r="D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32"/>
      <c r="BW130" s="32"/>
    </row>
    <row r="131" spans="3:75" ht="15" customHeight="1" x14ac:dyDescent="0.2">
      <c r="C131" s="4"/>
      <c r="D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32"/>
      <c r="BW131" s="32"/>
    </row>
    <row r="132" spans="3:75" ht="15" customHeight="1" x14ac:dyDescent="0.2">
      <c r="C132" s="4"/>
      <c r="D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32"/>
      <c r="BW132" s="32"/>
    </row>
    <row r="133" spans="3:75" ht="15" customHeight="1" x14ac:dyDescent="0.2">
      <c r="C133" s="4"/>
      <c r="D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32"/>
      <c r="BW133" s="32"/>
    </row>
    <row r="134" spans="3:75" ht="15" customHeight="1" x14ac:dyDescent="0.2">
      <c r="C134" s="4"/>
      <c r="D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32"/>
      <c r="BW134" s="32"/>
    </row>
    <row r="135" spans="3:75" ht="15" customHeight="1" x14ac:dyDescent="0.2">
      <c r="C135" s="4"/>
      <c r="D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32"/>
      <c r="BW135" s="32"/>
    </row>
    <row r="136" spans="3:75" ht="15" customHeight="1" x14ac:dyDescent="0.2">
      <c r="C136" s="4"/>
      <c r="D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32"/>
      <c r="BW136" s="32"/>
    </row>
    <row r="137" spans="3:75" ht="15" customHeight="1" x14ac:dyDescent="0.2">
      <c r="C137" s="4"/>
      <c r="D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32"/>
      <c r="BW137" s="32"/>
    </row>
    <row r="138" spans="3:75" ht="15" customHeight="1" x14ac:dyDescent="0.2">
      <c r="C138" s="4"/>
      <c r="D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32"/>
      <c r="BW138" s="32"/>
    </row>
    <row r="139" spans="3:75" ht="15" customHeight="1" x14ac:dyDescent="0.2">
      <c r="C139" s="4"/>
      <c r="D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32"/>
      <c r="BW139" s="32"/>
    </row>
    <row r="140" spans="3:75" ht="15" customHeight="1" x14ac:dyDescent="0.2">
      <c r="C140" s="4"/>
      <c r="D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32"/>
      <c r="BW140" s="32"/>
    </row>
    <row r="141" spans="3:75" ht="15" customHeight="1" x14ac:dyDescent="0.2">
      <c r="C141" s="4"/>
      <c r="D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32"/>
      <c r="BW141" s="32"/>
    </row>
    <row r="142" spans="3:75" ht="15" customHeight="1" x14ac:dyDescent="0.2">
      <c r="C142" s="4"/>
      <c r="D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32"/>
      <c r="BW142" s="32"/>
    </row>
    <row r="143" spans="3:75" ht="15" customHeight="1" x14ac:dyDescent="0.2">
      <c r="C143" s="4"/>
      <c r="D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32"/>
      <c r="BW143" s="32"/>
    </row>
    <row r="144" spans="3:75" ht="15" customHeight="1" x14ac:dyDescent="0.2">
      <c r="C144" s="4"/>
      <c r="D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32"/>
      <c r="BW144" s="32"/>
    </row>
    <row r="145" spans="3:75" ht="15" customHeight="1" x14ac:dyDescent="0.2">
      <c r="C145" s="4"/>
      <c r="D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32"/>
      <c r="BW145" s="32"/>
    </row>
    <row r="146" spans="3:75" ht="15" customHeight="1" x14ac:dyDescent="0.2">
      <c r="C146" s="4"/>
      <c r="D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32"/>
      <c r="BW146" s="32"/>
    </row>
    <row r="147" spans="3:75" ht="15" customHeight="1" x14ac:dyDescent="0.2">
      <c r="C147" s="4"/>
      <c r="D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32"/>
      <c r="BW147" s="32"/>
    </row>
    <row r="148" spans="3:75" ht="15" customHeight="1" x14ac:dyDescent="0.2">
      <c r="C148" s="4"/>
      <c r="D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32"/>
      <c r="BW148" s="32"/>
    </row>
    <row r="149" spans="3:75" ht="15" customHeight="1" x14ac:dyDescent="0.2">
      <c r="C149" s="4"/>
      <c r="D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32"/>
      <c r="BW149" s="32"/>
    </row>
    <row r="150" spans="3:75" ht="15" customHeight="1" x14ac:dyDescent="0.2">
      <c r="C150" s="4"/>
      <c r="D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32"/>
      <c r="BW150" s="32"/>
    </row>
    <row r="151" spans="3:75" ht="15" customHeight="1" x14ac:dyDescent="0.2">
      <c r="C151" s="4"/>
      <c r="D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32"/>
      <c r="BW151" s="32"/>
    </row>
    <row r="152" spans="3:75" ht="15" customHeight="1" x14ac:dyDescent="0.2">
      <c r="C152" s="4"/>
      <c r="D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32"/>
      <c r="BW152" s="32"/>
    </row>
    <row r="153" spans="3:75" ht="15" customHeight="1" x14ac:dyDescent="0.2">
      <c r="C153" s="4"/>
      <c r="D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32"/>
      <c r="BW153" s="32"/>
    </row>
    <row r="154" spans="3:75" ht="15" customHeight="1" x14ac:dyDescent="0.2">
      <c r="C154" s="4"/>
      <c r="D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32"/>
      <c r="BW154" s="32"/>
    </row>
    <row r="155" spans="3:75" ht="15" customHeight="1" x14ac:dyDescent="0.2">
      <c r="C155" s="4"/>
      <c r="D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32"/>
      <c r="BW155" s="32"/>
    </row>
    <row r="156" spans="3:75" ht="15" customHeight="1" x14ac:dyDescent="0.2">
      <c r="C156" s="4"/>
      <c r="D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32"/>
      <c r="BW156" s="32"/>
    </row>
    <row r="157" spans="3:75" ht="15" customHeight="1" x14ac:dyDescent="0.2">
      <c r="C157" s="4"/>
      <c r="D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32"/>
      <c r="BW157" s="32"/>
    </row>
    <row r="158" spans="3:75" ht="15" customHeight="1" x14ac:dyDescent="0.2">
      <c r="C158" s="4"/>
      <c r="D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32"/>
      <c r="BW158" s="32"/>
    </row>
    <row r="159" spans="3:75" ht="15" customHeight="1" x14ac:dyDescent="0.2">
      <c r="C159" s="4"/>
      <c r="D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32"/>
      <c r="BW159" s="32"/>
    </row>
    <row r="160" spans="3:75" ht="15" customHeight="1" x14ac:dyDescent="0.2">
      <c r="C160" s="4"/>
      <c r="D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32"/>
      <c r="BW160" s="32"/>
    </row>
    <row r="161" spans="3:75" ht="15" customHeight="1" x14ac:dyDescent="0.2">
      <c r="C161" s="4"/>
      <c r="D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32"/>
      <c r="BW161" s="32"/>
    </row>
    <row r="162" spans="3:75" ht="15" customHeight="1" x14ac:dyDescent="0.2">
      <c r="C162" s="4"/>
      <c r="D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32"/>
      <c r="BW162" s="32"/>
    </row>
    <row r="163" spans="3:75" ht="15" customHeight="1" x14ac:dyDescent="0.2">
      <c r="C163" s="4"/>
      <c r="D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32"/>
      <c r="BW163" s="32"/>
    </row>
    <row r="164" spans="3:75" ht="15" customHeight="1" x14ac:dyDescent="0.2">
      <c r="C164" s="4"/>
      <c r="D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32"/>
      <c r="BW164" s="32"/>
    </row>
    <row r="165" spans="3:75" ht="15" customHeight="1" x14ac:dyDescent="0.2">
      <c r="C165" s="4"/>
      <c r="D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32"/>
      <c r="BW165" s="32"/>
    </row>
    <row r="166" spans="3:75" ht="15" customHeight="1" x14ac:dyDescent="0.2">
      <c r="C166" s="4"/>
      <c r="D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32"/>
      <c r="BW166" s="32"/>
    </row>
    <row r="167" spans="3:75" ht="15" customHeight="1" x14ac:dyDescent="0.2">
      <c r="C167" s="4"/>
      <c r="D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32"/>
      <c r="BW167" s="32"/>
    </row>
    <row r="168" spans="3:75" ht="15" customHeight="1" x14ac:dyDescent="0.2">
      <c r="C168" s="4"/>
      <c r="D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32"/>
      <c r="BW168" s="32"/>
    </row>
    <row r="169" spans="3:75" ht="15" customHeight="1" x14ac:dyDescent="0.2">
      <c r="C169" s="4"/>
      <c r="D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32"/>
      <c r="BW169" s="32"/>
    </row>
    <row r="170" spans="3:75" ht="15" customHeight="1" x14ac:dyDescent="0.2">
      <c r="C170" s="4"/>
      <c r="D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32"/>
      <c r="BW170" s="32"/>
    </row>
    <row r="171" spans="3:75" ht="15" customHeight="1" x14ac:dyDescent="0.2">
      <c r="C171" s="4"/>
      <c r="D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32"/>
      <c r="BW171" s="32"/>
    </row>
    <row r="172" spans="3:75" ht="15" customHeight="1" x14ac:dyDescent="0.2">
      <c r="C172" s="4"/>
      <c r="D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32"/>
      <c r="BW172" s="32"/>
    </row>
    <row r="173" spans="3:75" ht="15" customHeight="1" x14ac:dyDescent="0.2">
      <c r="C173" s="4"/>
      <c r="D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32"/>
      <c r="BW173" s="32"/>
    </row>
    <row r="174" spans="3:75" ht="15" customHeight="1" x14ac:dyDescent="0.2">
      <c r="C174" s="4"/>
      <c r="D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32"/>
      <c r="BW174" s="32"/>
    </row>
    <row r="175" spans="3:75" ht="15" customHeight="1" x14ac:dyDescent="0.2">
      <c r="C175" s="4"/>
      <c r="D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32"/>
      <c r="BW175" s="32"/>
    </row>
    <row r="176" spans="3:75" ht="15" customHeight="1" x14ac:dyDescent="0.2">
      <c r="C176" s="4"/>
      <c r="D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32"/>
      <c r="BW176" s="32"/>
    </row>
    <row r="177" spans="3:75" ht="15" customHeight="1" x14ac:dyDescent="0.2">
      <c r="C177" s="4"/>
      <c r="D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32"/>
      <c r="BW177" s="32"/>
    </row>
    <row r="178" spans="3:75" ht="15" customHeight="1" x14ac:dyDescent="0.2">
      <c r="C178" s="4"/>
      <c r="D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32"/>
      <c r="BW178" s="32"/>
    </row>
    <row r="179" spans="3:75" ht="15" customHeight="1" x14ac:dyDescent="0.2">
      <c r="C179" s="4"/>
      <c r="D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32"/>
      <c r="BW179" s="32"/>
    </row>
    <row r="180" spans="3:75" ht="15" customHeight="1" x14ac:dyDescent="0.2">
      <c r="C180" s="4"/>
      <c r="D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32"/>
      <c r="BW180" s="32"/>
    </row>
    <row r="181" spans="3:75" ht="15" customHeight="1" x14ac:dyDescent="0.2">
      <c r="C181" s="4"/>
      <c r="D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32"/>
      <c r="BW181" s="32"/>
    </row>
    <row r="182" spans="3:75" ht="15" customHeight="1" x14ac:dyDescent="0.2">
      <c r="C182" s="4"/>
      <c r="D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32"/>
      <c r="BW182" s="32"/>
    </row>
    <row r="183" spans="3:75" ht="15" customHeight="1" x14ac:dyDescent="0.2">
      <c r="C183" s="4"/>
      <c r="D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32"/>
      <c r="BW183" s="32"/>
    </row>
    <row r="184" spans="3:75" ht="15" customHeight="1" x14ac:dyDescent="0.2">
      <c r="C184" s="4"/>
      <c r="D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32"/>
      <c r="BW184" s="32"/>
    </row>
    <row r="185" spans="3:75" ht="15" customHeight="1" x14ac:dyDescent="0.2">
      <c r="C185" s="4"/>
      <c r="D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32"/>
      <c r="BW185" s="32"/>
    </row>
    <row r="186" spans="3:75" ht="15" customHeight="1" x14ac:dyDescent="0.2">
      <c r="C186" s="4"/>
      <c r="D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32"/>
      <c r="BW186" s="32"/>
    </row>
    <row r="187" spans="3:75" ht="15" customHeight="1" x14ac:dyDescent="0.2">
      <c r="C187" s="4"/>
      <c r="D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32"/>
      <c r="BW187" s="32"/>
    </row>
    <row r="188" spans="3:75" ht="15" customHeight="1" x14ac:dyDescent="0.2">
      <c r="C188" s="4"/>
      <c r="D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32"/>
      <c r="BW188" s="32"/>
    </row>
    <row r="189" spans="3:75" ht="15" customHeight="1" x14ac:dyDescent="0.2">
      <c r="C189" s="4"/>
      <c r="D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32"/>
      <c r="BW189" s="32"/>
    </row>
    <row r="190" spans="3:75" ht="15" customHeight="1" x14ac:dyDescent="0.2">
      <c r="C190" s="4"/>
      <c r="D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32"/>
      <c r="BW190" s="32"/>
    </row>
    <row r="191" spans="3:75" ht="15" customHeight="1" x14ac:dyDescent="0.2">
      <c r="C191" s="4"/>
      <c r="D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32"/>
      <c r="BW191" s="32"/>
    </row>
    <row r="192" spans="3:75" ht="15" customHeight="1" x14ac:dyDescent="0.2">
      <c r="C192" s="4"/>
      <c r="D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32"/>
      <c r="BW192" s="32"/>
    </row>
    <row r="193" spans="3:75" ht="15" customHeight="1" x14ac:dyDescent="0.2">
      <c r="C193" s="4"/>
      <c r="D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32"/>
      <c r="BW193" s="32"/>
    </row>
    <row r="194" spans="3:75" ht="15" customHeight="1" x14ac:dyDescent="0.2">
      <c r="C194" s="4"/>
      <c r="D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32"/>
      <c r="BW194" s="32"/>
    </row>
    <row r="195" spans="3:75" ht="15" customHeight="1" x14ac:dyDescent="0.2">
      <c r="C195" s="4"/>
      <c r="D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32"/>
      <c r="BW195" s="32"/>
    </row>
    <row r="196" spans="3:75" ht="15" customHeight="1" x14ac:dyDescent="0.2">
      <c r="C196" s="4"/>
      <c r="D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32"/>
      <c r="BW196" s="32"/>
    </row>
    <row r="197" spans="3:75" ht="15" customHeight="1" x14ac:dyDescent="0.2">
      <c r="C197" s="4"/>
      <c r="D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32"/>
      <c r="BW197" s="32"/>
    </row>
    <row r="198" spans="3:75" ht="15" customHeight="1" x14ac:dyDescent="0.2">
      <c r="C198" s="4"/>
      <c r="D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32"/>
      <c r="BW198" s="32"/>
    </row>
    <row r="199" spans="3:75" ht="15" customHeight="1" x14ac:dyDescent="0.2">
      <c r="C199" s="4"/>
      <c r="D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32"/>
      <c r="BW199" s="32"/>
    </row>
    <row r="200" spans="3:75" ht="15.75" customHeight="1" x14ac:dyDescent="0.2">
      <c r="C200" s="4"/>
      <c r="D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32"/>
      <c r="BW200" s="32"/>
    </row>
    <row r="201" spans="3:75" ht="15.75" customHeight="1" x14ac:dyDescent="0.2">
      <c r="C201" s="4"/>
      <c r="D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32"/>
      <c r="BW201" s="32"/>
    </row>
    <row r="202" spans="3:75" ht="15.75" customHeight="1" x14ac:dyDescent="0.2">
      <c r="C202" s="4"/>
      <c r="D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32"/>
      <c r="BW202" s="32"/>
    </row>
    <row r="203" spans="3:75" ht="15.75" customHeight="1" x14ac:dyDescent="0.2">
      <c r="C203" s="4"/>
      <c r="D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32"/>
      <c r="BW203" s="32"/>
    </row>
    <row r="204" spans="3:75" ht="15.75" customHeight="1" x14ac:dyDescent="0.2">
      <c r="C204" s="4"/>
      <c r="D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32"/>
      <c r="BW204" s="32"/>
    </row>
    <row r="205" spans="3:75" ht="15.75" customHeight="1" x14ac:dyDescent="0.2">
      <c r="C205" s="4"/>
      <c r="D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32"/>
      <c r="BW205" s="32"/>
    </row>
    <row r="206" spans="3:75" ht="15.75" customHeight="1" x14ac:dyDescent="0.2">
      <c r="C206" s="4"/>
      <c r="D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32"/>
      <c r="BW206" s="32"/>
    </row>
    <row r="207" spans="3:75" ht="15.75" customHeight="1" x14ac:dyDescent="0.2">
      <c r="C207" s="4"/>
      <c r="D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32"/>
      <c r="BW207" s="32"/>
    </row>
    <row r="208" spans="3:75" ht="15.75" customHeight="1" x14ac:dyDescent="0.2">
      <c r="C208" s="4"/>
      <c r="D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32"/>
      <c r="BW208" s="32"/>
    </row>
    <row r="209" spans="3:75" ht="15.75" customHeight="1" x14ac:dyDescent="0.2">
      <c r="C209" s="4"/>
      <c r="D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32"/>
      <c r="BW209" s="32"/>
    </row>
    <row r="210" spans="3:75" ht="15.75" customHeight="1" x14ac:dyDescent="0.2">
      <c r="C210" s="4"/>
      <c r="D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32"/>
      <c r="BW210" s="32"/>
    </row>
    <row r="211" spans="3:75" ht="15.75" customHeight="1" x14ac:dyDescent="0.2">
      <c r="C211" s="4"/>
      <c r="D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32"/>
      <c r="BW211" s="32"/>
    </row>
    <row r="212" spans="3:75" ht="15.75" customHeight="1" x14ac:dyDescent="0.2">
      <c r="C212" s="4"/>
      <c r="D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32"/>
      <c r="BW212" s="32"/>
    </row>
    <row r="213" spans="3:75" ht="15.75" customHeight="1" x14ac:dyDescent="0.2">
      <c r="C213" s="4"/>
      <c r="D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32"/>
      <c r="BW213" s="32"/>
    </row>
    <row r="214" spans="3:75" ht="15.75" customHeight="1" x14ac:dyDescent="0.2">
      <c r="C214" s="4"/>
      <c r="D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32"/>
      <c r="BW214" s="32"/>
    </row>
    <row r="215" spans="3:75" ht="15.75" customHeight="1" x14ac:dyDescent="0.2">
      <c r="C215" s="4"/>
      <c r="D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32"/>
      <c r="BW215" s="32"/>
    </row>
    <row r="216" spans="3:75" ht="15.75" customHeight="1" x14ac:dyDescent="0.2">
      <c r="C216" s="4"/>
      <c r="D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32"/>
      <c r="BW216" s="32"/>
    </row>
    <row r="217" spans="3:75" ht="15.75" customHeight="1" x14ac:dyDescent="0.2">
      <c r="C217" s="4"/>
      <c r="D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32"/>
      <c r="BW217" s="32"/>
    </row>
    <row r="218" spans="3:75" ht="15.75" customHeight="1" x14ac:dyDescent="0.2">
      <c r="C218" s="4"/>
      <c r="D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32"/>
      <c r="BW218" s="32"/>
    </row>
    <row r="219" spans="3:75" ht="15.75" customHeight="1" x14ac:dyDescent="0.2">
      <c r="C219" s="4"/>
      <c r="D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32"/>
      <c r="BW219" s="32"/>
    </row>
    <row r="220" spans="3:75" ht="15.75" customHeight="1" x14ac:dyDescent="0.2">
      <c r="C220" s="4"/>
      <c r="D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32"/>
      <c r="BW220" s="32"/>
    </row>
    <row r="221" spans="3:75" ht="15.75" customHeight="1" x14ac:dyDescent="0.2">
      <c r="C221" s="4"/>
      <c r="D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32"/>
      <c r="BW221" s="32"/>
    </row>
    <row r="222" spans="3:75" ht="15.75" customHeight="1" x14ac:dyDescent="0.2">
      <c r="C222" s="4"/>
      <c r="D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32"/>
      <c r="BW222" s="32"/>
    </row>
    <row r="223" spans="3:75" ht="15.75" customHeight="1" x14ac:dyDescent="0.2">
      <c r="C223" s="4"/>
      <c r="D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32"/>
      <c r="BW223" s="32"/>
    </row>
    <row r="224" spans="3:75" ht="15.75" customHeight="1" x14ac:dyDescent="0.2">
      <c r="C224" s="4"/>
      <c r="D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32"/>
      <c r="BW224" s="32"/>
    </row>
    <row r="225" spans="3:75" ht="15.75" customHeight="1" x14ac:dyDescent="0.2">
      <c r="C225" s="4"/>
      <c r="D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32"/>
      <c r="BW225" s="32"/>
    </row>
    <row r="226" spans="3:75" ht="15.75" customHeight="1" x14ac:dyDescent="0.2">
      <c r="C226" s="4"/>
      <c r="D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32"/>
      <c r="BW226" s="32"/>
    </row>
    <row r="227" spans="3:75" ht="15.75" customHeight="1" x14ac:dyDescent="0.2">
      <c r="C227" s="4"/>
      <c r="D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32"/>
      <c r="BW227" s="32"/>
    </row>
    <row r="228" spans="3:75" ht="15.75" customHeight="1" x14ac:dyDescent="0.2">
      <c r="C228" s="4"/>
      <c r="D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32"/>
      <c r="BW228" s="32"/>
    </row>
    <row r="229" spans="3:75" ht="15.75" customHeight="1" x14ac:dyDescent="0.2">
      <c r="C229" s="4"/>
      <c r="D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32"/>
      <c r="BW229" s="32"/>
    </row>
    <row r="230" spans="3:75" ht="15.75" customHeight="1" x14ac:dyDescent="0.2">
      <c r="C230" s="4"/>
      <c r="D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32"/>
      <c r="BW230" s="32"/>
    </row>
    <row r="231" spans="3:75" ht="15.75" customHeight="1" x14ac:dyDescent="0.2">
      <c r="C231" s="4"/>
      <c r="D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32"/>
      <c r="BW231" s="32"/>
    </row>
    <row r="232" spans="3:75" ht="15.75" customHeight="1" x14ac:dyDescent="0.2">
      <c r="C232" s="4"/>
      <c r="D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32"/>
      <c r="BW232" s="32"/>
    </row>
    <row r="233" spans="3:75" ht="15.75" customHeight="1" x14ac:dyDescent="0.2">
      <c r="C233" s="4"/>
      <c r="D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32"/>
      <c r="BW233" s="32"/>
    </row>
    <row r="234" spans="3:75" ht="15.75" customHeight="1" x14ac:dyDescent="0.2">
      <c r="C234" s="4"/>
      <c r="D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32"/>
      <c r="BW234" s="32"/>
    </row>
    <row r="235" spans="3:75" ht="15.75" customHeight="1" x14ac:dyDescent="0.2">
      <c r="C235" s="4"/>
      <c r="D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32"/>
      <c r="BW235" s="32"/>
    </row>
    <row r="236" spans="3:75" ht="15.75" customHeight="1" x14ac:dyDescent="0.2">
      <c r="C236" s="4"/>
      <c r="D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32"/>
      <c r="BW236" s="32"/>
    </row>
    <row r="237" spans="3:75" ht="15.75" customHeight="1" x14ac:dyDescent="0.2">
      <c r="C237" s="4"/>
      <c r="D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32"/>
      <c r="BW237" s="32"/>
    </row>
    <row r="238" spans="3:75" ht="15.75" customHeight="1" x14ac:dyDescent="0.2">
      <c r="C238" s="4"/>
      <c r="D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32"/>
      <c r="BW238" s="32"/>
    </row>
    <row r="239" spans="3:75" ht="15.75" customHeight="1" x14ac:dyDescent="0.2">
      <c r="C239" s="4"/>
      <c r="D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32"/>
      <c r="BW239" s="32"/>
    </row>
    <row r="240" spans="3:75" ht="15.75" customHeight="1" x14ac:dyDescent="0.2">
      <c r="C240" s="4"/>
      <c r="D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32"/>
      <c r="BW240" s="32"/>
    </row>
    <row r="241" spans="3:75" ht="15.75" customHeight="1" x14ac:dyDescent="0.2">
      <c r="C241" s="4"/>
      <c r="D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32"/>
      <c r="BW241" s="32"/>
    </row>
    <row r="242" spans="3:75" ht="15.75" customHeight="1" x14ac:dyDescent="0.2">
      <c r="C242" s="4"/>
      <c r="D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32"/>
      <c r="BW242" s="32"/>
    </row>
    <row r="243" spans="3:75" ht="15.75" customHeight="1" x14ac:dyDescent="0.2">
      <c r="C243" s="4"/>
      <c r="D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32"/>
      <c r="BW243" s="32"/>
    </row>
    <row r="244" spans="3:75" ht="15.75" customHeight="1" x14ac:dyDescent="0.2">
      <c r="C244" s="4"/>
      <c r="D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32"/>
      <c r="BW244" s="32"/>
    </row>
    <row r="245" spans="3:75" ht="15.75" customHeight="1" x14ac:dyDescent="0.2">
      <c r="C245" s="4"/>
      <c r="D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32"/>
      <c r="BW245" s="32"/>
    </row>
    <row r="246" spans="3:75" ht="15.75" customHeight="1" x14ac:dyDescent="0.2">
      <c r="C246" s="4"/>
      <c r="D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32"/>
      <c r="BW246" s="32"/>
    </row>
    <row r="247" spans="3:75" ht="15.75" customHeight="1" x14ac:dyDescent="0.2">
      <c r="C247" s="4"/>
      <c r="D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32"/>
      <c r="BW247" s="32"/>
    </row>
    <row r="248" spans="3:75" ht="15.75" customHeight="1" x14ac:dyDescent="0.2">
      <c r="C248" s="4"/>
      <c r="D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32"/>
      <c r="BW248" s="32"/>
    </row>
    <row r="249" spans="3:75" ht="15.75" customHeight="1" x14ac:dyDescent="0.2">
      <c r="C249" s="4"/>
      <c r="D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32"/>
      <c r="BW249" s="32"/>
    </row>
    <row r="250" spans="3:75" ht="15.75" customHeight="1" x14ac:dyDescent="0.2">
      <c r="C250" s="4"/>
      <c r="D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32"/>
      <c r="BW250" s="32"/>
    </row>
    <row r="251" spans="3:75" ht="15.75" customHeight="1" x14ac:dyDescent="0.2">
      <c r="C251" s="4"/>
      <c r="D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32"/>
      <c r="BW251" s="32"/>
    </row>
    <row r="252" spans="3:75" ht="15.75" customHeight="1" x14ac:dyDescent="0.2">
      <c r="C252" s="4"/>
      <c r="D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32"/>
      <c r="BW252" s="32"/>
    </row>
    <row r="253" spans="3:75" ht="15.75" customHeight="1" x14ac:dyDescent="0.2">
      <c r="C253" s="4"/>
      <c r="D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32"/>
      <c r="BW253" s="32"/>
    </row>
    <row r="254" spans="3:75" ht="15.75" customHeight="1" x14ac:dyDescent="0.2">
      <c r="C254" s="4"/>
      <c r="D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32"/>
      <c r="BW254" s="32"/>
    </row>
    <row r="255" spans="3:75" ht="15.75" customHeight="1" x14ac:dyDescent="0.2">
      <c r="C255" s="4"/>
      <c r="D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32"/>
      <c r="BW255" s="32"/>
    </row>
    <row r="256" spans="3:75" ht="15.75" customHeight="1" x14ac:dyDescent="0.2">
      <c r="C256" s="4"/>
      <c r="D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32"/>
      <c r="BW256" s="32"/>
    </row>
    <row r="257" spans="3:75" ht="15.75" customHeight="1" x14ac:dyDescent="0.2">
      <c r="C257" s="4"/>
      <c r="D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32"/>
      <c r="BW257" s="32"/>
    </row>
    <row r="258" spans="3:75" ht="15.75" customHeight="1" x14ac:dyDescent="0.2">
      <c r="C258" s="4"/>
      <c r="D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32"/>
      <c r="BW258" s="32"/>
    </row>
    <row r="259" spans="3:75" ht="15.75" customHeight="1" x14ac:dyDescent="0.2">
      <c r="C259" s="4"/>
      <c r="D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32"/>
      <c r="BW259" s="32"/>
    </row>
    <row r="260" spans="3:75" ht="15.75" customHeight="1" x14ac:dyDescent="0.2">
      <c r="C260" s="4"/>
      <c r="D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32"/>
      <c r="BW260" s="32"/>
    </row>
    <row r="261" spans="3:75" ht="15.75" customHeight="1" x14ac:dyDescent="0.2">
      <c r="C261" s="4"/>
      <c r="D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32"/>
      <c r="BW261" s="32"/>
    </row>
    <row r="262" spans="3:75" ht="15.75" customHeight="1" x14ac:dyDescent="0.2">
      <c r="C262" s="4"/>
      <c r="D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32"/>
      <c r="BW262" s="32"/>
    </row>
    <row r="263" spans="3:75" ht="15.75" customHeight="1" x14ac:dyDescent="0.2">
      <c r="C263" s="4"/>
      <c r="D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32"/>
      <c r="BW263" s="32"/>
    </row>
    <row r="264" spans="3:75" ht="15.75" customHeight="1" x14ac:dyDescent="0.2">
      <c r="C264" s="4"/>
      <c r="D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32"/>
      <c r="BW264" s="32"/>
    </row>
    <row r="265" spans="3:75" ht="15.75" customHeight="1" x14ac:dyDescent="0.2">
      <c r="C265" s="4"/>
      <c r="D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32"/>
      <c r="BW265" s="32"/>
    </row>
    <row r="266" spans="3:75" ht="15.75" customHeight="1" x14ac:dyDescent="0.2">
      <c r="C266" s="4"/>
      <c r="D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32"/>
      <c r="BW266" s="32"/>
    </row>
    <row r="267" spans="3:75" ht="15.75" customHeight="1" x14ac:dyDescent="0.2">
      <c r="C267" s="4"/>
      <c r="D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32"/>
      <c r="BW267" s="32"/>
    </row>
    <row r="268" spans="3:75" ht="15.75" customHeight="1" x14ac:dyDescent="0.2">
      <c r="C268" s="4"/>
      <c r="D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32"/>
      <c r="BW268" s="32"/>
    </row>
    <row r="269" spans="3:75" ht="15.75" customHeight="1" x14ac:dyDescent="0.2">
      <c r="C269" s="4"/>
      <c r="D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32"/>
      <c r="BW269" s="32"/>
    </row>
    <row r="270" spans="3:75" ht="15.75" customHeight="1" x14ac:dyDescent="0.2">
      <c r="C270" s="4"/>
      <c r="D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32"/>
      <c r="BW270" s="32"/>
    </row>
    <row r="271" spans="3:75" ht="15.75" customHeight="1" x14ac:dyDescent="0.2">
      <c r="C271" s="4"/>
      <c r="D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32"/>
      <c r="BW271" s="32"/>
    </row>
    <row r="272" spans="3:75" ht="15.75" customHeight="1" x14ac:dyDescent="0.2">
      <c r="C272" s="4"/>
      <c r="D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32"/>
      <c r="BW272" s="32"/>
    </row>
    <row r="273" spans="3:75" ht="15.75" customHeight="1" x14ac:dyDescent="0.2">
      <c r="C273" s="4"/>
      <c r="D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32"/>
      <c r="BW273" s="32"/>
    </row>
    <row r="274" spans="3:75" ht="15.75" customHeight="1" x14ac:dyDescent="0.2">
      <c r="C274" s="4"/>
      <c r="D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32"/>
      <c r="BW274" s="32"/>
    </row>
    <row r="275" spans="3:75" ht="15.75" customHeight="1" x14ac:dyDescent="0.2">
      <c r="C275" s="4"/>
      <c r="D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32"/>
      <c r="BW275" s="32"/>
    </row>
    <row r="276" spans="3:75" ht="15.75" customHeight="1" x14ac:dyDescent="0.2">
      <c r="C276" s="4"/>
      <c r="D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32"/>
      <c r="BW276" s="32"/>
    </row>
    <row r="277" spans="3:75" ht="15.75" customHeight="1" x14ac:dyDescent="0.2">
      <c r="C277" s="4"/>
      <c r="D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32"/>
      <c r="BW277" s="32"/>
    </row>
    <row r="278" spans="3:75" ht="15.75" customHeight="1" x14ac:dyDescent="0.2">
      <c r="C278" s="4"/>
      <c r="D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32"/>
      <c r="BW278" s="32"/>
    </row>
    <row r="279" spans="3:75" ht="15.75" customHeight="1" x14ac:dyDescent="0.2">
      <c r="C279" s="4"/>
      <c r="D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32"/>
      <c r="BW279" s="32"/>
    </row>
    <row r="280" spans="3:75" ht="15.75" customHeight="1" x14ac:dyDescent="0.2">
      <c r="C280" s="4"/>
      <c r="D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32"/>
      <c r="BW280" s="32"/>
    </row>
    <row r="281" spans="3:75" ht="15.75" customHeight="1" x14ac:dyDescent="0.2">
      <c r="C281" s="4"/>
      <c r="D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32"/>
      <c r="BW281" s="32"/>
    </row>
    <row r="282" spans="3:75" ht="15.75" customHeight="1" x14ac:dyDescent="0.2">
      <c r="C282" s="4"/>
      <c r="D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32"/>
      <c r="BW282" s="32"/>
    </row>
    <row r="283" spans="3:75" ht="15.75" customHeight="1" x14ac:dyDescent="0.2">
      <c r="C283" s="4"/>
      <c r="D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32"/>
      <c r="BW283" s="32"/>
    </row>
    <row r="284" spans="3:75" ht="15.75" customHeight="1" x14ac:dyDescent="0.2">
      <c r="C284" s="4"/>
      <c r="D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32"/>
      <c r="BW284" s="32"/>
    </row>
    <row r="285" spans="3:75" ht="15.75" customHeight="1" x14ac:dyDescent="0.2">
      <c r="C285" s="4"/>
      <c r="D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32"/>
      <c r="BW285" s="32"/>
    </row>
    <row r="286" spans="3:75" ht="15.75" customHeight="1" x14ac:dyDescent="0.2">
      <c r="C286" s="4"/>
      <c r="D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32"/>
      <c r="BW286" s="32"/>
    </row>
    <row r="287" spans="3:75" ht="15.75" customHeight="1" x14ac:dyDescent="0.2">
      <c r="C287" s="4"/>
      <c r="D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32"/>
      <c r="BW287" s="32"/>
    </row>
    <row r="288" spans="3:75" ht="15.75" customHeight="1" x14ac:dyDescent="0.2">
      <c r="C288" s="4"/>
      <c r="D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32"/>
      <c r="BW288" s="32"/>
    </row>
    <row r="289" spans="3:75" ht="15.75" customHeight="1" x14ac:dyDescent="0.2">
      <c r="C289" s="4"/>
      <c r="D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32"/>
      <c r="BW289" s="32"/>
    </row>
    <row r="290" spans="3:75" ht="15.75" customHeight="1" x14ac:dyDescent="0.2">
      <c r="C290" s="4"/>
      <c r="D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32"/>
      <c r="BW290" s="32"/>
    </row>
    <row r="291" spans="3:75" ht="15.75" customHeight="1" x14ac:dyDescent="0.2">
      <c r="C291" s="4"/>
      <c r="D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32"/>
      <c r="BW291" s="32"/>
    </row>
    <row r="292" spans="3:75" ht="15.75" customHeight="1" x14ac:dyDescent="0.2">
      <c r="C292" s="4"/>
      <c r="D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32"/>
      <c r="BW292" s="32"/>
    </row>
    <row r="293" spans="3:75" ht="15.75" customHeight="1" x14ac:dyDescent="0.2">
      <c r="C293" s="4"/>
      <c r="D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32"/>
      <c r="BW293" s="32"/>
    </row>
    <row r="294" spans="3:75" ht="15.75" customHeight="1" x14ac:dyDescent="0.2">
      <c r="C294" s="4"/>
      <c r="D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32"/>
      <c r="BW294" s="32"/>
    </row>
    <row r="295" spans="3:75" ht="15.75" customHeight="1" x14ac:dyDescent="0.2">
      <c r="C295" s="4"/>
      <c r="D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32"/>
      <c r="BW295" s="32"/>
    </row>
    <row r="296" spans="3:75" ht="15.75" customHeight="1" x14ac:dyDescent="0.2">
      <c r="C296" s="4"/>
      <c r="D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32"/>
      <c r="BW296" s="32"/>
    </row>
    <row r="297" spans="3:75" ht="15.75" customHeight="1" x14ac:dyDescent="0.2">
      <c r="C297" s="4"/>
      <c r="D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32"/>
      <c r="BW297" s="32"/>
    </row>
    <row r="298" spans="3:75" ht="15.75" customHeight="1" x14ac:dyDescent="0.2">
      <c r="C298" s="4"/>
      <c r="D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32"/>
      <c r="BW298" s="32"/>
    </row>
    <row r="299" spans="3:75" ht="15.75" customHeight="1" x14ac:dyDescent="0.2">
      <c r="C299" s="4"/>
      <c r="D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32"/>
      <c r="BW299" s="32"/>
    </row>
    <row r="300" spans="3:75" ht="15.75" customHeight="1" x14ac:dyDescent="0.2">
      <c r="C300" s="4"/>
      <c r="D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32"/>
      <c r="BW300" s="32"/>
    </row>
    <row r="301" spans="3:75" ht="15.75" customHeight="1" x14ac:dyDescent="0.2">
      <c r="C301" s="4"/>
      <c r="D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32"/>
      <c r="BW301" s="32"/>
    </row>
    <row r="302" spans="3:75" ht="15.75" customHeight="1" x14ac:dyDescent="0.2">
      <c r="C302" s="4"/>
      <c r="D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32"/>
      <c r="BW302" s="32"/>
    </row>
    <row r="303" spans="3:75" ht="15.75" customHeight="1" x14ac:dyDescent="0.2">
      <c r="C303" s="4"/>
      <c r="D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32"/>
      <c r="BW303" s="32"/>
    </row>
    <row r="304" spans="3:75" ht="15.75" customHeight="1" x14ac:dyDescent="0.2">
      <c r="C304" s="4"/>
      <c r="D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32"/>
      <c r="BW304" s="32"/>
    </row>
    <row r="305" spans="3:75" ht="15.75" customHeight="1" x14ac:dyDescent="0.2">
      <c r="C305" s="4"/>
      <c r="D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32"/>
      <c r="BW305" s="32"/>
    </row>
    <row r="306" spans="3:75" ht="15.75" customHeight="1" x14ac:dyDescent="0.2">
      <c r="C306" s="4"/>
      <c r="D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32"/>
      <c r="BW306" s="32"/>
    </row>
    <row r="307" spans="3:75" ht="15.75" customHeight="1" x14ac:dyDescent="0.2">
      <c r="C307" s="4"/>
      <c r="D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32"/>
      <c r="BW307" s="32"/>
    </row>
    <row r="308" spans="3:75" ht="15.75" customHeight="1" x14ac:dyDescent="0.2">
      <c r="C308" s="4"/>
      <c r="D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32"/>
      <c r="BW308" s="32"/>
    </row>
    <row r="309" spans="3:75" ht="15.75" customHeight="1" x14ac:dyDescent="0.2">
      <c r="C309" s="4"/>
      <c r="D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32"/>
      <c r="BW309" s="32"/>
    </row>
    <row r="310" spans="3:75" ht="15.75" customHeight="1" x14ac:dyDescent="0.2">
      <c r="C310" s="4"/>
      <c r="D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32"/>
      <c r="BW310" s="32"/>
    </row>
    <row r="311" spans="3:75" ht="15.75" customHeight="1" x14ac:dyDescent="0.2">
      <c r="C311" s="4"/>
      <c r="D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32"/>
      <c r="BW311" s="32"/>
    </row>
    <row r="312" spans="3:75" ht="15.75" customHeight="1" x14ac:dyDescent="0.2">
      <c r="C312" s="4"/>
      <c r="D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32"/>
      <c r="BW312" s="32"/>
    </row>
    <row r="313" spans="3:75" ht="15.75" customHeight="1" x14ac:dyDescent="0.2">
      <c r="C313" s="4"/>
      <c r="D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32"/>
      <c r="BW313" s="32"/>
    </row>
    <row r="314" spans="3:75" ht="15.75" customHeight="1" x14ac:dyDescent="0.2">
      <c r="C314" s="4"/>
      <c r="D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32"/>
      <c r="BW314" s="32"/>
    </row>
    <row r="315" spans="3:75" ht="15.75" customHeight="1" x14ac:dyDescent="0.2">
      <c r="C315" s="4"/>
      <c r="D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32"/>
      <c r="BW315" s="32"/>
    </row>
    <row r="316" spans="3:75" ht="15.75" customHeight="1" x14ac:dyDescent="0.2">
      <c r="C316" s="4"/>
      <c r="D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32"/>
      <c r="BW316" s="32"/>
    </row>
    <row r="317" spans="3:75" ht="15.75" customHeight="1" x14ac:dyDescent="0.2">
      <c r="C317" s="4"/>
      <c r="D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32"/>
      <c r="BW317" s="32"/>
    </row>
    <row r="318" spans="3:75" ht="15.75" customHeight="1" x14ac:dyDescent="0.2">
      <c r="C318" s="4"/>
      <c r="D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32"/>
      <c r="BW318" s="32"/>
    </row>
    <row r="319" spans="3:75" ht="15.75" customHeight="1" x14ac:dyDescent="0.2">
      <c r="C319" s="4"/>
      <c r="D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32"/>
      <c r="BW319" s="32"/>
    </row>
    <row r="320" spans="3:75" ht="15.75" customHeight="1" x14ac:dyDescent="0.2">
      <c r="C320" s="4"/>
      <c r="D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32"/>
      <c r="BW320" s="32"/>
    </row>
    <row r="321" spans="3:75" ht="15.75" customHeight="1" x14ac:dyDescent="0.2">
      <c r="C321" s="4"/>
      <c r="D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32"/>
      <c r="BW321" s="32"/>
    </row>
    <row r="322" spans="3:75" ht="15.75" customHeight="1" x14ac:dyDescent="0.2">
      <c r="C322" s="4"/>
      <c r="D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32"/>
      <c r="BW322" s="32"/>
    </row>
    <row r="323" spans="3:75" ht="15.75" customHeight="1" x14ac:dyDescent="0.2">
      <c r="C323" s="4"/>
      <c r="D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32"/>
      <c r="BW323" s="32"/>
    </row>
    <row r="324" spans="3:75" ht="15.75" customHeight="1" x14ac:dyDescent="0.2"/>
    <row r="325" spans="3:75" ht="15.75" customHeight="1" x14ac:dyDescent="0.2"/>
    <row r="326" spans="3:75" ht="15.75" customHeight="1" x14ac:dyDescent="0.2"/>
    <row r="327" spans="3:75" ht="15.75" customHeight="1" x14ac:dyDescent="0.2"/>
    <row r="328" spans="3:75" ht="15.75" customHeight="1" x14ac:dyDescent="0.2"/>
    <row r="329" spans="3:75" ht="15.75" customHeight="1" x14ac:dyDescent="0.2"/>
    <row r="330" spans="3:75" ht="15.75" customHeight="1" x14ac:dyDescent="0.2"/>
    <row r="331" spans="3:75" ht="15.75" customHeight="1" x14ac:dyDescent="0.2"/>
    <row r="332" spans="3:75" ht="15.75" customHeight="1" x14ac:dyDescent="0.2"/>
    <row r="333" spans="3:75" ht="15.75" customHeight="1" x14ac:dyDescent="0.2"/>
    <row r="334" spans="3:75" ht="15.75" customHeight="1" x14ac:dyDescent="0.2"/>
    <row r="335" spans="3:75" ht="15.75" customHeight="1" x14ac:dyDescent="0.2"/>
    <row r="336" spans="3:75"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0">
    <mergeCell ref="M3:M5"/>
    <mergeCell ref="A1:F2"/>
    <mergeCell ref="A3:A5"/>
    <mergeCell ref="B3:B5"/>
    <mergeCell ref="E3:E5"/>
    <mergeCell ref="F3:F5"/>
    <mergeCell ref="G3:G5"/>
    <mergeCell ref="H3:H5"/>
    <mergeCell ref="I3:I5"/>
    <mergeCell ref="J3:J5"/>
    <mergeCell ref="K3:K5"/>
    <mergeCell ref="L3:L5"/>
    <mergeCell ref="Y3:Y5"/>
    <mergeCell ref="N3:N5"/>
    <mergeCell ref="O3:O5"/>
    <mergeCell ref="P3:P5"/>
    <mergeCell ref="Q3:Q5"/>
    <mergeCell ref="R3:R5"/>
    <mergeCell ref="S3:S5"/>
    <mergeCell ref="T3:T5"/>
    <mergeCell ref="U3:U5"/>
    <mergeCell ref="V3:V5"/>
    <mergeCell ref="W3:W5"/>
    <mergeCell ref="X3:X5"/>
    <mergeCell ref="BS4:BU4"/>
    <mergeCell ref="AA3:BU3"/>
    <mergeCell ref="BV3:BV5"/>
    <mergeCell ref="BW3:BW5"/>
    <mergeCell ref="BX3:BX5"/>
    <mergeCell ref="AA4:AC4"/>
    <mergeCell ref="AE4:AG4"/>
    <mergeCell ref="AI4:AK4"/>
    <mergeCell ref="AM4:AO4"/>
    <mergeCell ref="AQ4:AS4"/>
    <mergeCell ref="AU4:AW4"/>
    <mergeCell ref="AY4:BA4"/>
    <mergeCell ref="BC4:BE4"/>
    <mergeCell ref="BG4:BI4"/>
    <mergeCell ref="BK4:BM4"/>
    <mergeCell ref="BO4:BQ4"/>
  </mergeCells>
  <conditionalFormatting sqref="Z9:Z29 AD9:AD29 AH9:AH29 AL9:AL29 AP9:AP29 AT9:AT29 AX9:AX29 BB9:BB29 BF9:BF29 BJ9:BJ29 BN9:BN29 BR9:BR29 Z32:Z47 AD32:AD47 AH32:AH47 AL32:AL47 AP32:AP47 BB32:BB47 BF32:BF47 BJ32:BJ47 BN32:BN47 BR32:BR47 Z50:Z98 AD50:AD98 AH50:AH98 AL50:AL98 AP50:AP98 AT50:AT98 AX50:AX98 BB50:BB98 BF50:BF98 BJ50:BJ98 BN50:BN98 BR50:BR98">
    <cfRule type="containsBlanks" dxfId="23" priority="1">
      <formula>LEN(TRIM(Z9))=0</formula>
    </cfRule>
    <cfRule type="cellIs" dxfId="22" priority="2" operator="equal">
      <formula>2</formula>
    </cfRule>
    <cfRule type="cellIs" dxfId="21" priority="3" operator="equal">
      <formula>1</formula>
    </cfRule>
  </conditionalFormatting>
  <conditionalFormatting sqref="Z101:Z104 AD101:AD104 AH101:AH104 AL101:AL104 AP101:AP104 AT101:AT104 AX101:AX104 BB101:BB104 BF101:BF104 BJ101:BJ104 BN101:BN104 BR101:BR104">
    <cfRule type="containsBlanks" dxfId="20" priority="4">
      <formula>LEN(TRIM(Z101))=0</formula>
    </cfRule>
    <cfRule type="cellIs" dxfId="19" priority="5" operator="equal">
      <formula>2</formula>
    </cfRule>
    <cfRule type="cellIs" dxfId="18" priority="6" operator="equal">
      <formula>1</formula>
    </cfRule>
  </conditionalFormatting>
  <conditionalFormatting sqref="AI15:AK15">
    <cfRule type="containsBlanks" dxfId="17" priority="7">
      <formula>LEN(TRIM(AI15))=0</formula>
    </cfRule>
    <cfRule type="cellIs" dxfId="16" priority="8" operator="equal">
      <formula>2</formula>
    </cfRule>
    <cfRule type="cellIs" dxfId="15" priority="9" operator="equal">
      <formula>1</formula>
    </cfRule>
  </conditionalFormatting>
  <conditionalFormatting sqref="AT32:AT47">
    <cfRule type="containsBlanks" dxfId="14" priority="10">
      <formula>LEN(TRIM(AT32))=0</formula>
    </cfRule>
    <cfRule type="cellIs" dxfId="13" priority="11" operator="equal">
      <formula>2</formula>
    </cfRule>
    <cfRule type="cellIs" dxfId="12" priority="12" operator="equal">
      <formula>1</formula>
    </cfRule>
  </conditionalFormatting>
  <conditionalFormatting sqref="AU16:AV16">
    <cfRule type="containsBlanks" dxfId="11" priority="13">
      <formula>LEN(TRIM(AU16))=0</formula>
    </cfRule>
    <cfRule type="cellIs" dxfId="10" priority="14" operator="equal">
      <formula>2</formula>
    </cfRule>
    <cfRule type="cellIs" dxfId="9" priority="15" operator="equal">
      <formula>1</formula>
    </cfRule>
  </conditionalFormatting>
  <conditionalFormatting sqref="AU15:AW15">
    <cfRule type="containsBlanks" dxfId="8" priority="16">
      <formula>LEN(TRIM(AU15))=0</formula>
    </cfRule>
    <cfRule type="cellIs" dxfId="7" priority="17" operator="equal">
      <formula>2</formula>
    </cfRule>
    <cfRule type="cellIs" dxfId="6" priority="18" operator="equal">
      <formula>1</formula>
    </cfRule>
  </conditionalFormatting>
  <conditionalFormatting sqref="AX32:AX47">
    <cfRule type="containsBlanks" dxfId="5" priority="19">
      <formula>LEN(TRIM(AX32))=0</formula>
    </cfRule>
    <cfRule type="cellIs" dxfId="4" priority="20" operator="equal">
      <formula>2</formula>
    </cfRule>
    <cfRule type="cellIs" dxfId="3" priority="21" operator="equal">
      <formula>1</formula>
    </cfRule>
  </conditionalFormatting>
  <conditionalFormatting sqref="BG15:BH15">
    <cfRule type="containsBlanks" dxfId="2" priority="22">
      <formula>LEN(TRIM(BG15))=0</formula>
    </cfRule>
    <cfRule type="cellIs" dxfId="1" priority="23" operator="equal">
      <formula>2</formula>
    </cfRule>
    <cfRule type="cellIs" dxfId="0" priority="24" operator="equal">
      <formula>1</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dc:creator>
  <cp:lastModifiedBy>Felipe</cp:lastModifiedBy>
  <dcterms:created xsi:type="dcterms:W3CDTF">2025-12-11T18:30:49Z</dcterms:created>
  <dcterms:modified xsi:type="dcterms:W3CDTF">2025-12-11T18:45:53Z</dcterms:modified>
</cp:coreProperties>
</file>