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defaultThemeVersion="166925"/>
  <mc:AlternateContent xmlns:mc="http://schemas.openxmlformats.org/markup-compatibility/2006">
    <mc:Choice Requires="x15">
      <x15ac:absPath xmlns:x15ac="http://schemas.microsoft.com/office/spreadsheetml/2010/11/ac" url="C:\Users\apfandino\Desktop\"/>
    </mc:Choice>
  </mc:AlternateContent>
  <xr:revisionPtr revIDLastSave="0" documentId="13_ncr:1_{3EED83B3-E28B-4848-A718-B6A568E5D92C}" xr6:coauthVersionLast="47" xr6:coauthVersionMax="47" xr10:uidLastSave="{00000000-0000-0000-0000-000000000000}"/>
  <bookViews>
    <workbookView xWindow="-120" yWindow="-120" windowWidth="29040" windowHeight="15720" xr2:uid="{F3C8C8B3-4471-44A8-B1B7-9040A2000883}"/>
  </bookViews>
  <sheets>
    <sheet name="Integridad Publica Corrupción " sheetId="1" r:id="rId1"/>
    <sheet name="Gestión " sheetId="2" r:id="rId2"/>
    <sheet name="Seguridad Información" sheetId="3" r:id="rId3"/>
    <sheet name="Fiscal"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3" l="1"/>
  <c r="J14" i="3"/>
  <c r="E35" i="2" l="1"/>
  <c r="E31" i="2" l="1"/>
  <c r="E16" i="1" l="1"/>
  <c r="D16" i="1"/>
  <c r="E68" i="2"/>
  <c r="D68" i="2"/>
  <c r="E67" i="2"/>
  <c r="D67" i="2"/>
  <c r="E66" i="2"/>
  <c r="D66" i="2"/>
  <c r="E65" i="2"/>
  <c r="D65" i="2"/>
  <c r="E64" i="2"/>
  <c r="D64" i="2"/>
  <c r="J9" i="4"/>
  <c r="J10" i="4"/>
  <c r="J11" i="4"/>
  <c r="J12" i="4"/>
  <c r="E11" i="4"/>
  <c r="D11" i="4"/>
  <c r="E63" i="2" l="1"/>
  <c r="D63" i="2"/>
  <c r="E62" i="2"/>
  <c r="D62" i="2"/>
  <c r="E61" i="2"/>
  <c r="D61" i="2"/>
  <c r="E60" i="2"/>
  <c r="D60" i="2"/>
  <c r="E59" i="2"/>
  <c r="D59" i="2"/>
  <c r="E58" i="2" l="1"/>
  <c r="D58" i="2"/>
  <c r="E57" i="2"/>
  <c r="D57" i="2"/>
  <c r="E56" i="2"/>
  <c r="D56" i="2"/>
  <c r="E55" i="2"/>
  <c r="D55" i="2"/>
  <c r="E54" i="2" l="1"/>
  <c r="D54" i="2"/>
  <c r="E53" i="2"/>
  <c r="D53" i="2"/>
  <c r="E52" i="2"/>
  <c r="D52" i="2"/>
  <c r="J13" i="3" l="1"/>
  <c r="E13" i="3"/>
  <c r="D13" i="3"/>
  <c r="E51" i="2"/>
  <c r="D51" i="2"/>
  <c r="E50" i="2"/>
  <c r="D50" i="2"/>
  <c r="E49" i="2"/>
  <c r="D49" i="2"/>
  <c r="E48" i="2"/>
  <c r="D48" i="2"/>
  <c r="E47" i="2"/>
  <c r="D47" i="2"/>
  <c r="E46" i="2"/>
  <c r="D46" i="2"/>
  <c r="E45" i="2"/>
  <c r="D45" i="2"/>
  <c r="E44" i="2"/>
  <c r="D44" i="2"/>
  <c r="E10" i="4"/>
  <c r="D10" i="4"/>
  <c r="J12" i="3" l="1"/>
  <c r="E12" i="3"/>
  <c r="D12" i="3"/>
  <c r="E15" i="1"/>
  <c r="D15" i="1"/>
  <c r="E43" i="2"/>
  <c r="D43" i="2"/>
  <c r="E42" i="2" l="1"/>
  <c r="D42" i="2"/>
  <c r="E41" i="2"/>
  <c r="D41" i="2"/>
  <c r="D40" i="2"/>
  <c r="E39" i="2" l="1"/>
  <c r="D39" i="2"/>
  <c r="E38" i="2"/>
  <c r="D38" i="2"/>
  <c r="E37" i="2"/>
  <c r="D37" i="2"/>
  <c r="E36" i="2"/>
  <c r="D36" i="2"/>
  <c r="D35" i="2"/>
  <c r="J14" i="1" l="1"/>
  <c r="E14" i="1"/>
  <c r="D14" i="1"/>
  <c r="J13" i="1"/>
  <c r="E13" i="1"/>
  <c r="D13" i="1"/>
  <c r="J12" i="1"/>
  <c r="E12" i="1"/>
  <c r="D12" i="1"/>
  <c r="D34" i="2"/>
  <c r="D33" i="2"/>
  <c r="E32" i="2"/>
  <c r="D32" i="2"/>
  <c r="D31" i="2"/>
  <c r="J11" i="3" l="1"/>
  <c r="E11" i="3"/>
  <c r="D11" i="3"/>
  <c r="E30" i="2"/>
  <c r="D30" i="2"/>
  <c r="E29" i="2"/>
  <c r="D29" i="2"/>
  <c r="J11" i="1" l="1"/>
  <c r="E11" i="1"/>
  <c r="D11" i="1"/>
  <c r="J10" i="3"/>
  <c r="E10" i="3"/>
  <c r="D10" i="3"/>
  <c r="E28" i="2"/>
  <c r="D28" i="2"/>
  <c r="E27" i="2" l="1"/>
  <c r="D27" i="2"/>
  <c r="E26" i="2"/>
  <c r="D26" i="2"/>
  <c r="E25" i="2"/>
  <c r="D25" i="2"/>
  <c r="E24" i="2"/>
  <c r="D24" i="2"/>
  <c r="E9" i="4" l="1"/>
  <c r="D9" i="4"/>
  <c r="E23" i="2"/>
  <c r="D23" i="2"/>
  <c r="E22" i="2"/>
  <c r="D22" i="2"/>
  <c r="E21" i="2"/>
  <c r="D21" i="2"/>
  <c r="E20" i="2" l="1"/>
  <c r="D20" i="2"/>
  <c r="E19" i="2"/>
  <c r="D19" i="2"/>
  <c r="E18" i="2"/>
  <c r="D18" i="2"/>
  <c r="J10" i="1"/>
  <c r="E10" i="1"/>
  <c r="D10" i="1"/>
  <c r="E17" i="2" l="1"/>
  <c r="D17" i="2"/>
  <c r="E16" i="2"/>
  <c r="D16" i="2"/>
  <c r="E15" i="2"/>
  <c r="D15" i="2"/>
  <c r="D14" i="2"/>
  <c r="J9" i="3"/>
  <c r="E9" i="3"/>
  <c r="D9" i="3"/>
  <c r="E16" i="3"/>
  <c r="D16" i="3"/>
  <c r="D13" i="2"/>
  <c r="D12" i="2"/>
  <c r="D10" i="2"/>
  <c r="D9" i="2"/>
  <c r="D9" i="1" l="1"/>
  <c r="J9" i="1"/>
  <c r="E17" i="1"/>
  <c r="D17" i="1"/>
</calcChain>
</file>

<file path=xl/sharedStrings.xml><?xml version="1.0" encoding="utf-8"?>
<sst xmlns="http://schemas.openxmlformats.org/spreadsheetml/2006/main" count="705" uniqueCount="339">
  <si>
    <t>MAPA DE RIESGOS</t>
  </si>
  <si>
    <t>VERSIÓN:</t>
  </si>
  <si>
    <t>ENTIDAD:</t>
  </si>
  <si>
    <t>SUPERSOLIDARIA</t>
  </si>
  <si>
    <t>PROCESO:</t>
  </si>
  <si>
    <t>Elaboración o Actualización:</t>
  </si>
  <si>
    <t>OBJETIVO DEL PROCESO:</t>
  </si>
  <si>
    <t>Fortalecer el comportamiento ético y la eficiencia de los servidores públicos de la entidad, asegurando el cumplimiento de la normatividad, la prevalencia de la justicia, la búsqueda de la verdad y el cumplimiento de los derechos y garantías de quienes intervienen en el proceso</t>
  </si>
  <si>
    <t>Vigencia:  2026</t>
  </si>
  <si>
    <t>Del</t>
  </si>
  <si>
    <t>1 DE ENERO DE 2026</t>
  </si>
  <si>
    <t>Al</t>
  </si>
  <si>
    <t>31 DE DICIEMBRE DE 2026</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</si>
  <si>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</si>
  <si>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</si>
  <si>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</si>
  <si>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</si>
  <si>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</si>
  <si>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</si>
  <si>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</si>
  <si>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t>¿QUÉ? 
IMPACTO</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</si>
  <si>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</si>
  <si>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</si>
  <si>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DESCRIPCIÓN DEL RIESGO</t>
  </si>
  <si>
    <t>SUB CAUSAS (Si aplica)</t>
  </si>
  <si>
    <t>Ejecución_administración_de_procesos</t>
  </si>
  <si>
    <t>Falta de aplicación de los procedimientos</t>
  </si>
  <si>
    <t>CODI-7</t>
  </si>
  <si>
    <t>Integridad_Pública_Corrupción</t>
  </si>
  <si>
    <t>Posibilidad de pérdida reputacional</t>
  </si>
  <si>
    <t xml:space="preserve"> aprovechar el conocimiento del contenido del proceso disciplinario para emitir decisión que no se ajuste a derecho para favorecer o beneficiar a un funcionario o exfuncionario de la Supersolidaria.</t>
  </si>
  <si>
    <t>inadecuada aplicación de la normatividad vigente.</t>
  </si>
  <si>
    <t>Transacción_u_Operación_aplica_para_LA_FT_FP</t>
  </si>
  <si>
    <t>Canales utilizados para la operación</t>
  </si>
  <si>
    <t xml:space="preserve"> inconsistencia de la información reportada en los instrumentos de evaluación y seguimiento frente a los sistemas de gestión implementados en la SES</t>
  </si>
  <si>
    <t>registros alterados que no correspondan a la realidad de cada proceso.</t>
  </si>
  <si>
    <t>Acciones contrarias a las leyes o acuerdos contractuales</t>
  </si>
  <si>
    <t>Posibilidad de pérdida económica y reputacional</t>
  </si>
  <si>
    <t xml:space="preserve"> direccionamiento de contratación </t>
  </si>
  <si>
    <t>favorecimiento a terceros</t>
  </si>
  <si>
    <t>GECO R4</t>
  </si>
  <si>
    <t>GEGI-14</t>
  </si>
  <si>
    <t>Talento_Humano</t>
  </si>
  <si>
    <t>Soborno</t>
  </si>
  <si>
    <t xml:space="preserve"> solicitar o recibir dádivas para adelantar trámites ante la Supersolidaria</t>
  </si>
  <si>
    <t xml:space="preserve"> desconocimiento de los servicios dispuestos por la SES por parte de las entidades de economía solidaria, asociados y ciudadanía en general en la solicitud de trámites.  </t>
  </si>
  <si>
    <t>GEGI-15</t>
  </si>
  <si>
    <t xml:space="preserve"> falta de interiorización de los valores institucionales señalados en el Código de Integridad por parte de los servidores de la entidad</t>
  </si>
  <si>
    <t xml:space="preserve"> desconocimiento y/o falta de apropiación de la politica de conflictos de interés de la SES lo que podria generar recibir beneficios particulares o para un tercero por suministrar a traves de los canales de atención y  comunicación  de la SES información especifica de alguna organización solidaria vigilada o sus asociados.  </t>
  </si>
  <si>
    <t>GEGI-12</t>
  </si>
  <si>
    <t xml:space="preserve"> recibir un beneficio particular o para un tercero </t>
  </si>
  <si>
    <t>suministrar a través de los canales de atención y comunicación de la  SES información especifica de alguna organización solidaria vigilada o sus asociados.</t>
  </si>
  <si>
    <t>Corrupción</t>
  </si>
  <si>
    <t xml:space="preserve"> conflicto de interes de cualquier tipo
</t>
  </si>
  <si>
    <t>no reporte del formato de conflicto de interés o reporte con falsedad en la información .</t>
  </si>
  <si>
    <t>GITH R4</t>
  </si>
  <si>
    <t>SUPE-6</t>
  </si>
  <si>
    <t>Integridad_Pública_LA_FT_FP</t>
  </si>
  <si>
    <t xml:space="preserve"> la no identificación y la omisión de reporte  de operaciones sospechosas de lavado de activos o financiación del terrorismo en las entidades vigiladas</t>
  </si>
  <si>
    <t xml:space="preserve"> debilidades en las herramientas de monitoreo transaccional y en el modelo de supervisión de riesgos LA/FT</t>
  </si>
  <si>
    <t>Todos</t>
  </si>
  <si>
    <t>CODI-1</t>
  </si>
  <si>
    <t xml:space="preserve">Alta rotación o insuficiencia de personal </t>
  </si>
  <si>
    <t>Gestión</t>
  </si>
  <si>
    <t>Posibilidad de afectación reputacional</t>
  </si>
  <si>
    <t xml:space="preserve"> vencimiento de los términos  de la prescripción de la acción disciplinaria</t>
  </si>
  <si>
    <t>la no continuidad de funcionarios o colaboradores encargados de la instrucción y/o la demora en la  gestión de los procesos disciplinarios por parte de los funcionarios o colaboradores.</t>
  </si>
  <si>
    <t>CODI-2</t>
  </si>
  <si>
    <t xml:space="preserve"> pérdida de un expediente disciplinario o actuación procesal,</t>
  </si>
  <si>
    <t xml:space="preserve"> la sustracción de un expediente de la oficina de Instrucción Disciplinaria.</t>
  </si>
  <si>
    <t>CODI-3</t>
  </si>
  <si>
    <t>Seguridad_Información</t>
  </si>
  <si>
    <t>Posibilidad de perdida de confidencialidad</t>
  </si>
  <si>
    <t xml:space="preserve"> vulneración de la seguridad de la información del expediente disciplinario digital,</t>
  </si>
  <si>
    <t>acceso no autorizado al expediente.</t>
  </si>
  <si>
    <t>CODI-4</t>
  </si>
  <si>
    <t xml:space="preserve"> Intervención insuficiente en todas las actuaciones del procesal</t>
  </si>
  <si>
    <t>no seguir los lineamientos del procedimiento disciplinario por parte de los funcionarios o colaboradores.</t>
  </si>
  <si>
    <t>CODI-5</t>
  </si>
  <si>
    <t>Falta de capacitación y otros temas relacionados con el personal</t>
  </si>
  <si>
    <t xml:space="preserve"> evaluación errada en la toma de decisiones en la gestión disciplinaria</t>
  </si>
  <si>
    <t xml:space="preserve"> la falta de revisión del acto administrativo.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</si>
  <si>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</si>
  <si>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COIN-1</t>
  </si>
  <si>
    <t xml:space="preserve"> la no remisión o remisión extemporánea de los informes de ley a los organismos de control</t>
  </si>
  <si>
    <t xml:space="preserve"> deficiencias y retrasos en el reporte de información por parte de los líderes de los procesos auditados</t>
  </si>
  <si>
    <t>COIN-2</t>
  </si>
  <si>
    <t xml:space="preserve"> la generación de hallazgos sesgados o inconsistencias en la evaluación de los procesos</t>
  </si>
  <si>
    <t xml:space="preserve"> la obstrucción a la labor de auditoría y negación de acceso a la información soporte por parte de los auditados</t>
  </si>
  <si>
    <t>COIN-3</t>
  </si>
  <si>
    <t xml:space="preserve"> el incumplimiento en la ejecución total del Plan Anual de Auditoría (PAA)</t>
  </si>
  <si>
    <t>(i) de la Imposibildad de atender la auditoría o aplazamiento de proceso de auditoria, (ii) Negación de la información sujeta de auditoría o no entrega o entrega tardía de la misma y (iii) Recortes presupuestales para funcionamiento de la OCI</t>
  </si>
  <si>
    <t>COIN-4</t>
  </si>
  <si>
    <t xml:space="preserve"> hallazgos repetitivos y acciones de mejora que no impactan las causas raíz de los hallazgos</t>
  </si>
  <si>
    <t>la falta de compromiso de los sujetos auditados en los resultados de la auditoria, hallazgos y recomendaciones</t>
  </si>
  <si>
    <t xml:space="preserve"> información impertiente, irrelevante y subjetiva de los reportes realizados por los diferentes procesos</t>
  </si>
  <si>
    <t>falta de controles para la validación de la información.</t>
  </si>
  <si>
    <t xml:space="preserve"> baja efectividad en los resultados deseados en la implementación del SIG</t>
  </si>
  <si>
    <t>falta de planeación, implentación y comunicación de los lineamientos para el cumplimiento de los objetivos institucionales.</t>
  </si>
  <si>
    <t>Posibilidad de afectación económica y reputacional</t>
  </si>
  <si>
    <t xml:space="preserve"> no consideración de la información suministrada por el SIG para la toma de decisiones </t>
  </si>
  <si>
    <t>la falta de ambiente de control generada desde la alta dirección.</t>
  </si>
  <si>
    <t>GEAD-5</t>
  </si>
  <si>
    <t xml:space="preserve"> incumplimiento de los lineamientos técnicos y legales en materia ambiental</t>
  </si>
  <si>
    <t>del desconocimiento de los requisitos aplicables por parte de los colaboradores y proveedores de la entidad.</t>
  </si>
  <si>
    <t>GEAD-6</t>
  </si>
  <si>
    <t xml:space="preserve"> manejo inadecuado de los residuos generados al interior de la entidad</t>
  </si>
  <si>
    <t>las inadecuadas prácticas ambientales por parte de los colaboradores de la entidad</t>
  </si>
  <si>
    <t>GEAD-7</t>
  </si>
  <si>
    <t>Posibilidad de afectación económica</t>
  </si>
  <si>
    <t xml:space="preserve"> incremento en los costos de facturación de los servicios de energía y agua</t>
  </si>
  <si>
    <t>uso ineficiente o no controlado de los recursos (agua, y energía) por parte del personal y ausencia de hábitos de consumo responsable.</t>
  </si>
  <si>
    <t>GEAD-4</t>
  </si>
  <si>
    <t>Falta de supervisión o interventoría</t>
  </si>
  <si>
    <t>Fiscal</t>
  </si>
  <si>
    <t>Posibilidad  de efecto dañoso sobre el recurso público</t>
  </si>
  <si>
    <t xml:space="preserve"> pérdida de elementos del inventario</t>
  </si>
  <si>
    <t>del desplazamiento de bienes sin autorización y la falta de seguimiento en la frecuencia y la revsión de la tenencia y responsabilidades de los inventarios.</t>
  </si>
  <si>
    <t>GECI-1</t>
  </si>
  <si>
    <t xml:space="preserve"> la materialización de la fuga de conocimiento tácito y explícito crítico para la operación de la Entidad</t>
  </si>
  <si>
    <t>debilidades en las estrategias de retención y preservación del conocimiento y falta de actualización de los inventarios de conocimiento</t>
  </si>
  <si>
    <t>GECI-2</t>
  </si>
  <si>
    <t xml:space="preserve"> la deficiente analítica institucional</t>
  </si>
  <si>
    <t>que no se cuentan con criterios de análisis definidos para convertir los datos en información relevante para la toma de decisiones</t>
  </si>
  <si>
    <t>GECI-3</t>
  </si>
  <si>
    <t xml:space="preserve"> limitada gestión y producción de conocimiento</t>
  </si>
  <si>
    <t>la baja apropiación y uso de las herramientas de intercambio de saberes y desconexión con la cultura de aprendizaje interinstitucional y con los grupos de valor</t>
  </si>
  <si>
    <t>GECI-4</t>
  </si>
  <si>
    <t xml:space="preserve"> la falta de generación de valor público en la oferta de servicios de la entidad</t>
  </si>
  <si>
    <t>la ausencia de espacios estructurados de ideación, cocreación, experimentación y prototipado con los servidores y grupos de valor</t>
  </si>
  <si>
    <t xml:space="preserve"> declaración de incumplimiento contractual</t>
  </si>
  <si>
    <t xml:space="preserve"> desconocimiento del rol de supervisión.</t>
  </si>
  <si>
    <t>GECO R2</t>
  </si>
  <si>
    <t>Posibilidad de perdida de disponibilidad</t>
  </si>
  <si>
    <t xml:space="preserve"> inconsistencias en los expedientes contractuales</t>
  </si>
  <si>
    <t>pérdida o ubicación inadecuada de la documentación.</t>
  </si>
  <si>
    <t>GECO R3</t>
  </si>
  <si>
    <t>GECI R1</t>
  </si>
  <si>
    <t>GEDO-1</t>
  </si>
  <si>
    <t xml:space="preserve"> pérdida, extravÍo, daño o deterioro de información y/o documentos</t>
  </si>
  <si>
    <t>la falta de apropiación por la alta rotación de personal para la aplicación de pautas y lineamientos en la organización de documentos fisicos y electrónicos.</t>
  </si>
  <si>
    <t>GEDO-2</t>
  </si>
  <si>
    <t xml:space="preserve"> inoportuna recepción y trámite de las comunicaciones oficiales,</t>
  </si>
  <si>
    <t>inoportuna notificación en los cambios de direccionamiento de las comunicaciones oficiales; así como la falta de personal calificado.</t>
  </si>
  <si>
    <t>GEDO-3</t>
  </si>
  <si>
    <t xml:space="preserve"> pérdida de información y/o de acceso indebido a los sistemas de información de la entidad, con fines de beneficio personal o de terceros,</t>
  </si>
  <si>
    <t>vulnerabilidades tecnológicas, fallas en los controles de seguridad, errores humanos o incidentes intencionales.</t>
  </si>
  <si>
    <t>GEGI-1</t>
  </si>
  <si>
    <t xml:space="preserve"> por insatisfacción de los grupos de valor </t>
  </si>
  <si>
    <t>una orientación inadecuada en la prestación del servicio</t>
  </si>
  <si>
    <t>GEGI-2</t>
  </si>
  <si>
    <t xml:space="preserve"> insatisfacción de los grupos de valor y/o sanciones de entes de control </t>
  </si>
  <si>
    <t xml:space="preserve">  incumplimiento de los términos de ley para la gestión de solicitudes.</t>
  </si>
  <si>
    <t>GEGI-10</t>
  </si>
  <si>
    <t xml:space="preserve"> falta de comunicación y credibilidad en la SES</t>
  </si>
  <si>
    <t xml:space="preserve"> la publicación  de información emitida sin la correcta divulgación al interior de la entidad. </t>
  </si>
  <si>
    <t>GEGI-13</t>
  </si>
  <si>
    <t>afectación a los asistentes a actividades organizadas por la SES</t>
  </si>
  <si>
    <t>falta de planeación previa a la ejecución de las actividades organizadas con 100 o hasta 500 personas.</t>
  </si>
  <si>
    <t>GEJU-1</t>
  </si>
  <si>
    <t xml:space="preserve"> una inadecuada calidad argumentativa e interpretación normativa en la elaboración de las demandas y documentos de defensa presentados ante la jurisdicción</t>
  </si>
  <si>
    <t xml:space="preserve"> incumplimiento de términos procesales y judiciales</t>
  </si>
  <si>
    <t>GEJU-4</t>
  </si>
  <si>
    <t xml:space="preserve"> la disminución o interrupción del proceso de revisión, trazabilidad y control de calidad en la argumentación de los actos administrativos proyectados</t>
  </si>
  <si>
    <t>de la expedición de actos adminsitrativos o defensal judicial con errores no detectados</t>
  </si>
  <si>
    <t>GEJU-5</t>
  </si>
  <si>
    <t xml:space="preserve"> la disminución o interrupción del control de calidad, seguimiento y trazabilidad de las consultas, lo que puede generar variaciones en la coherencia de los criterios jurídicos</t>
  </si>
  <si>
    <t xml:space="preserve"> del incumplimiento de los términos legales, debido al seguimiento inadecuado de los plazos establecidos en el procedimiento PR-GEJU-005</t>
  </si>
  <si>
    <t>GEJU-6</t>
  </si>
  <si>
    <t xml:space="preserve">  eventuales limitaciones en la profundidad o alcance del análisis anual de los casos ganados y perdidos</t>
  </si>
  <si>
    <t>la complejidad jurídica y probatoria de los procesos y la variabilidad de criterios jurisprudenciales que pueden dificultar consolidar completamente los aprendizajes necesarios para robustecer el fundamento jurídico y la estrategia de defensa.</t>
  </si>
  <si>
    <t>GEJU-7</t>
  </si>
  <si>
    <t>la falta de reporte oportuno y completo de los requisitos legales y normativos por parte de las dependencias responsables, lo que puede generar la desactualización de la matriz de requisitos legales de la entidad</t>
  </si>
  <si>
    <t>la constante modificación del marco normativo y de la alta dependencia de la coordinación interdependencial para la identificación, verificación y actualización de los requisitos aplicables, dificultando asegurar la trazabilidad y el cumplimiento integral a nivel institucional.</t>
  </si>
  <si>
    <t>GETI-3</t>
  </si>
  <si>
    <t xml:space="preserve"> falta de seguimiento y control efectivo sobre la implementación de la hoja de ruta del PETI</t>
  </si>
  <si>
    <t>no realizar verificaciones periodicas a su implementación</t>
  </si>
  <si>
    <t>GETI-4</t>
  </si>
  <si>
    <t xml:space="preserve"> desconocimiento y falta de aplicación de la normatividad vigente en TI </t>
  </si>
  <si>
    <t>no disponibilidad de personal que realice la actualización y socialización de la nueva normativa TI</t>
  </si>
  <si>
    <t>GETI-5</t>
  </si>
  <si>
    <t xml:space="preserve"> procesos deficientes para la identificación y gestión de necesidades tecnológicas</t>
  </si>
  <si>
    <t>ausencia de una estrategia integral para el analisis de las necesidades de TI</t>
  </si>
  <si>
    <t xml:space="preserve">   afectación de la  liquidación de nómina</t>
  </si>
  <si>
    <t>no inclusión de novedades de planta y salud y seguridad en el trabajo de manera oportuna.</t>
  </si>
  <si>
    <t xml:space="preserve"> posible pérdida o daño de la información producida por el proceso de GITH en las historias laborales</t>
  </si>
  <si>
    <t>la falta de aplicación de procedimientos formalizados.</t>
  </si>
  <si>
    <t>GITH R1</t>
  </si>
  <si>
    <t>GITH R3</t>
  </si>
  <si>
    <t xml:space="preserve">Productos (bienes o servicios) que oferta/requiere </t>
  </si>
  <si>
    <t>Posibilidad  de efecto dañoso sobre bienes de uso público</t>
  </si>
  <si>
    <t>GREF R1</t>
  </si>
  <si>
    <t>Errores en cálculos para pagos internos y externos</t>
  </si>
  <si>
    <t>Posible inexactitud en la liquidación de la tasa de contribución</t>
  </si>
  <si>
    <t>errores de parametrización en el aplicativo que liquida la tasa.</t>
  </si>
  <si>
    <t>Posibles dificultades en identificar si las organizaciones solidarias reportan sus estados financieros de manera oportuna o extemporánea</t>
  </si>
  <si>
    <t>no registro en el aplicativo ADA de la información financiera reportada por las entidades vigiladas</t>
  </si>
  <si>
    <t xml:space="preserve">afectación indebida del presupuesto de la entidad </t>
  </si>
  <si>
    <t>errores en la identificación del rubro presupuestal correspondiente al objeto de gasto a contratar.</t>
  </si>
  <si>
    <t xml:space="preserve"> incumplimiento en la constitución  del rezago presupuestal </t>
  </si>
  <si>
    <t xml:space="preserve">reporte y justificación del supervisor por fuera de los términos. </t>
  </si>
  <si>
    <t xml:space="preserve"> no ejecución de recursos asignados en el presupuesto de cada vigencia</t>
  </si>
  <si>
    <t>la falta de planeación y seguimiento de las areas a la ejecución del gasto.</t>
  </si>
  <si>
    <t>pérdida o extravio de facturas de proveedores y cuentas de cobro de contratistas</t>
  </si>
  <si>
    <t>errores en la radicación de documentos por parte de proveedores e inconsistencias en el diligenciamiento de contratistas en el sistema KLIC.</t>
  </si>
  <si>
    <t xml:space="preserve"> incumplimiento en las directrices emitidas por la CGN </t>
  </si>
  <si>
    <t xml:space="preserve"> reporte de los Estados Financieros por fuera de los requerimientos normativos.</t>
  </si>
  <si>
    <t>la pérdida o desvio de los recursos de la caja menor de bienes y servicios.</t>
  </si>
  <si>
    <t>una indebida administración.</t>
  </si>
  <si>
    <t>GREF R2</t>
  </si>
  <si>
    <t xml:space="preserve"> GREF R3</t>
  </si>
  <si>
    <t>GREF  R4</t>
  </si>
  <si>
    <t>GREF R5</t>
  </si>
  <si>
    <t>GREF R6</t>
  </si>
  <si>
    <t>GREF R7</t>
  </si>
  <si>
    <t>GREF R8</t>
  </si>
  <si>
    <t>GREF R9</t>
  </si>
  <si>
    <t>Tecnología</t>
  </si>
  <si>
    <t>Caída de sistemas de información y aplicaciones</t>
  </si>
  <si>
    <t>extravío de soportes de información financiera</t>
  </si>
  <si>
    <t>ataques cibernéticos.</t>
  </si>
  <si>
    <t>GREF R10</t>
  </si>
  <si>
    <t>GSTI-4</t>
  </si>
  <si>
    <t>Errores en programas</t>
  </si>
  <si>
    <t xml:space="preserve"> deficiente gestión, seguimiento y/o pruebas del desarrollo de acuerdo a los requerimientos durante el proceso de desarrollo de software</t>
  </si>
  <si>
    <t>la no aplicación de metodologías o estandares adecuados para la gestión de proyectos de desarrollo de software</t>
  </si>
  <si>
    <t>GSTI-5</t>
  </si>
  <si>
    <t xml:space="preserve"> no ejecución o ejecución deficiente de las actividades definidas en las fases del ciclo de desarrollo</t>
  </si>
  <si>
    <t>Inadecuada gestión y seguimiento en las diferentes fases del ciclo de vida del desarrollo de aplicativos</t>
  </si>
  <si>
    <t>GSTI-6</t>
  </si>
  <si>
    <t xml:space="preserve"> deficiente estrategia para obtener alta disponibilidad de componentes de infraestructura tecnológica crítica</t>
  </si>
  <si>
    <t>falla a nivel fisíco o logico de componentes de infraestructura tecnológica crítica.</t>
  </si>
  <si>
    <t>PLES-1</t>
  </si>
  <si>
    <t xml:space="preserve"> la toma de decisiones la alta dirección</t>
  </si>
  <si>
    <t>el uso de información con bajos estándares de calidad o incompleta en el seguimiento del direccionamiento estratégico en los planes, programas y proyectos</t>
  </si>
  <si>
    <t>PLES-2</t>
  </si>
  <si>
    <t xml:space="preserve"> la baja articulación entre el Plan Estratégico Institucional y el desarrollo de las actividades a cargo de los procesos</t>
  </si>
  <si>
    <t>el desconocimiento o a la aplicación parcial de los lineamientos estratégicos</t>
  </si>
  <si>
    <t>PLES-3</t>
  </si>
  <si>
    <t>el incumplimiento de los requisitos legales aplicables a los planes, programas y proyectos</t>
  </si>
  <si>
    <t xml:space="preserve"> el desconocimiento de dichos requisitos por parte del talento humano responsable en la entidad</t>
  </si>
  <si>
    <t>PLES-4</t>
  </si>
  <si>
    <t xml:space="preserve"> falta de coordinación y liderazgo interno relacionado con el tema de innovación
</t>
  </si>
  <si>
    <t xml:space="preserve">  la inexistencia de una politica actualizada que se ajuste  a las necesidades  de la entidad y el sector</t>
  </si>
  <si>
    <t>SGA-1</t>
  </si>
  <si>
    <t xml:space="preserve"> incumplimiento de la normatividad ambiental vigente y generación de impactos ambientales negativos,</t>
  </si>
  <si>
    <t>la falta de inclusión de cláusulas ambientales en la etapa precontractual de la contratación de bienes y servicios.</t>
  </si>
  <si>
    <t>SGA-2</t>
  </si>
  <si>
    <t xml:space="preserve"> hallazgos de los entes de control,</t>
  </si>
  <si>
    <t>almacenamiento de RESPEL mayor a un año, la inadecuada gestión de residuos y la deficiencia en el seguimiento a la gestión externa de los mismos.</t>
  </si>
  <si>
    <t>SGA-3</t>
  </si>
  <si>
    <t xml:space="preserve"> riesgo de ocurrencia de accidentes o incidentes durante el traslado de residuos peligrosos (RESPEL) y residuos de aparatos eléctricos y electrónicos (RAEE) desde la sede principal hacia gestores ambientales autorizados en el marco de las campañas de recolección (reciclatón);</t>
  </si>
  <si>
    <t>la manipulación inadecuada de los residuos durante la carga y descarga, o embalaje deficiente, que genera derrames, caídas de elementos o exposición directa del personal por sustancias peligrosas.</t>
  </si>
  <si>
    <t>SGA-4</t>
  </si>
  <si>
    <t xml:space="preserve"> deterioro en las operaciones y generación de impactos ambientales (derrames, emisiones o fugas, incendios) ocasionadas por fallas externas que generen contaminación ambiental,</t>
  </si>
  <si>
    <t>fenómenos naturales extremos (inundaciones, sismos, deslizamientos).</t>
  </si>
  <si>
    <t>SGA-5</t>
  </si>
  <si>
    <t>deficiencias en la identificación, control y seguimiento de los aspectos e impactos ambientales significativos.</t>
  </si>
  <si>
    <t>Posibilidad de afectación reputacional por incumplimiento de la normatividad ambiental vigente y generación de impactos ambientales negativos, debido a la falta de inclusión de cláusulas ambientales en la etapa precontractual de la contratación de bienes y servicios.</t>
  </si>
  <si>
    <t>Posibilidad de afectación económica y reputacional por riesgo de ocurrencia de accidentes o incidentes durante el traslado de residuos peligrosos (RESPEL) y residuos de aparatos eléctricos y electrónicos (RAEE) desde la sede principal hacia gestores ambientales autorizados en el marco de las campañas de recolección (reciclación), debido a la manipulación inadecuada de los residuos durante la carga y descarga, o embalaje deficiente, que genera derrames, caídas de elementos o exposición directa del personal por sustancias peligrosas.</t>
  </si>
  <si>
    <t>Posibilidad de afectación económica por deterioro en las operaciones y generación de impactos ambientales (derrames, emisiones o fugas, incendios) ocasionadas por fallas externas que generen contaminación ambiental, debido a fenómenos naturales extremos (inundaciones, sismos, deslizamientos).</t>
  </si>
  <si>
    <t>Posibilidad de afectación reputacional por incumplimiento de la normatividad ambiental vigente y generación de impactos ambientales negativos, debido a deficiencias en la identificación, control y seguimiento de los aspectos e impactos ambientales significativos.</t>
  </si>
  <si>
    <t>SUPE-7</t>
  </si>
  <si>
    <t xml:space="preserve"> el deterioro financiero y pérdida de activos de las entidades objeto de una toma de posesión</t>
  </si>
  <si>
    <t xml:space="preserve"> un seguimiento ineficaz a la gestión administrativa y financiera de (i) los agentes especiales, (ii) liquidadores, (iii) revisores fiscales, y (iv) contralores. </t>
  </si>
  <si>
    <t>SUPE-1</t>
  </si>
  <si>
    <t xml:space="preserve"> el vencimiento de términos legales en la atención de los trámites</t>
  </si>
  <si>
    <t>la utilización de sistemas legados e insuficiencia de personal idóneo para atender la carga operativa y alto volumen de los procedimientos</t>
  </si>
  <si>
    <t>SUPE-2</t>
  </si>
  <si>
    <t xml:space="preserve"> ineficacia en la centralización documental en el trámite del proceso administrativo sancionatorio</t>
  </si>
  <si>
    <t>la utilización de sistemas legados e insuficiencia de personal idóneo para atender la carga operativa y complejidad de los procedimientos administrativos sancionatorios</t>
  </si>
  <si>
    <t>SUPE-3</t>
  </si>
  <si>
    <t>por la generación de información errónea que pueda inducir al error al supervisor</t>
  </si>
  <si>
    <t>errores humanos o fallas en las herramientas tecnológicas de procesamiento, que puede inducir a decisiones incorrectas por parte del supervisor</t>
  </si>
  <si>
    <t>SUPE-4</t>
  </si>
  <si>
    <t xml:space="preserve"> ordenar medidas cautelares y toma de posesión sin los soportes fácticos y jurídicos completos</t>
  </si>
  <si>
    <t>las fallas en el proceso de supervisión</t>
  </si>
  <si>
    <t>SUPE-5</t>
  </si>
  <si>
    <t xml:space="preserve"> expedir instrucciones erróneas o contradictorias a las organizaciones solidarias vigiladas</t>
  </si>
  <si>
    <t xml:space="preserve"> posibles contradicciones a la normativa vigente</t>
  </si>
  <si>
    <t>Posibilidad de afectación reputacional por el vencimiento de términos legales en la atención de los trámites a causa de la utilización de sistemas legados e insuficiencia de personal idóneo para atender la carga operativa y alto volumen de los procedimientos.</t>
  </si>
  <si>
    <t>Posibilidad de afectación económica y reputacional por ineficacia en la centralización documental en el trámite del proceso administrativo sancionatorio a causa de la utilización de sistemas legados e insuficiencia de personal idóneo para atender la carga operativa y complejidad de los procedimientos administrativos sancionatorios.</t>
  </si>
  <si>
    <t>Posibilidad de afectación reputacional por la generación de información errónea que pueda inducir al error al supervisor a causa de errores humanos o fallas en las herramientas tecnológicas de procesamiento, que puede inducir a decisiones incorrectas por parte del supervisor.</t>
  </si>
  <si>
    <t>Posibilidad de afectación económica y reputacional por ordenar medidas cautelares y toma de posesión sin los soportes fácticos y jurídicos completos a causa de las fallas en el proceso de supervisión.</t>
  </si>
  <si>
    <t>Posibilidad de afectación reputacional por expedir instrucciones erróneas o contradictorias a las organizaciones solidarias vigiladas a causa de posibles contradicciones a la normativa vigente.</t>
  </si>
  <si>
    <t>Posibilidad de pérdida reputacional por la no identificación y
la omisión de reporte de operaciones sospechosas de
lavado de activos o financiación del terrorismo en las
entidades vigiladas a causa de debilidades en las
herramientas de monitoreo transaccional y en el modelo de
supervisión de riesgos LA/FT</t>
  </si>
  <si>
    <t>Posibilidad de pérdida reputacional por
conflicto de interés de cualquier tipo
a causa de no reporte del formato
conflicto de interés o reporte con falsedad
en la información</t>
  </si>
  <si>
    <t>Posibilidad de afectación reputacional por
evaluación errada en la toma de decisiones
en la gestión disciplinaria a causa de la falta
de revisión del acto administrativo.</t>
  </si>
  <si>
    <t>Posibilidad de afectación reputacional por la no remisión o remisión extemporánea de los informes de ley a los organismos de control a causa de deficiencias y retrasos en el reporte de información por parte de los líderes de los procesos auditados</t>
  </si>
  <si>
    <t>Posibilidad de afectación reputacional por la
generación de hallazgos sesgados o
inconsistencias en la evaluación de los procesos a
causa de la obstrucción a la labor de auditoría y
negación de acceso a la información soporte por
parte de los auditados</t>
  </si>
  <si>
    <t>Posibilidad de afectación reputacional por el
incumplimiento en la ejecución total del Plan Anual de Auditoría (PAA) a causa de (i) de la Imposibilidad de atender la auditoría o aplazamiento de proceso de auditoría, (ii) Negación de la información sujeta de auditoría o no entrega o entrega tardía de la misma y (iii) Recortes presupuestales para funcionamiento de la OCI</t>
  </si>
  <si>
    <t>Posibilidad de afectación reputacional por hallazgos repetitivos y acciones de mejora que no impactan las causas raíz de los hallazgos a causa de la falta de compromiso de los sujetos auditados en los resultados de la auditoría, hallazgos y recomendaciones</t>
  </si>
  <si>
    <t>EVSG R2</t>
  </si>
  <si>
    <t>EVSG R3</t>
  </si>
  <si>
    <t>EVSG R4</t>
  </si>
  <si>
    <t>Posibilidad de afectación reputacional por
información impertinente, irrelevante y
subjetiva de los reportes realizados por los
diferentes procesos a causa de falta de
controles para la validación de la información</t>
  </si>
  <si>
    <t>Posibilidad de afectación reputacional por
baja efectividad en los resultados deseados
en la implementación del SGI a causa de falta
de planeación, implementación y comunicación de los lineamientos para el cumplimiento de los objetivos.</t>
  </si>
  <si>
    <t>Posibilidad de afectación económica y
reputacional por no consideracion de la
información suministrada por el SIG para la
toma de decisiones a causa de la falta de
ambiente de control generada desde la alta
dirección.</t>
  </si>
  <si>
    <t>Posibilidad de afectación reputacional por incumplimiento de los lineamientos técnicos y legales en materia ambiental a causa del desconocimiento de los requisitos aplicables por parte de los colaboradores y proveedores de la entidad</t>
  </si>
  <si>
    <t>Posibilidad de afectación económica por incremento en los costos de facturación de los servicios de energía y agua a causa uso ineficiente o no controlado de los recursos (agua, y energía) por parte del personal y ausencia de hábitos de consumo responsable.</t>
  </si>
  <si>
    <t>Posibilidad de afectación reputacional por la materialización de la fuga de conocimiento tácito y explícito crítico para la operación de la Entidad a causa de debilidades en las estrategias de retención y preservación del conocimiento y falta de actualización de los inventarios de conocimiento</t>
  </si>
  <si>
    <t>Posibilidad de afectación reputacional por la deficiente analítica institucional a causa de que no se cuentan con criterios de análisis definidos para convertir los datos en información relevante para la toma de decisiones</t>
  </si>
  <si>
    <t>Posibilidad de afectación reputacional por limitada gestión y producción de conocimiento a causa de la baja apropiación y uso de las herramientas de intercambio de saberes y desconexión con la cultura de aprendizaje interinstitucional y con los grupos de valor</t>
  </si>
  <si>
    <t>Posibilidad de afectación reputacional por la falta de generación de valor público en la oferta de servicios de la entidad a causa de la ausencia de espacios estructurados de ideación, cocreación, experimentación y prototipado con los servidores y grupos de valor</t>
  </si>
  <si>
    <t>Posibilidad de afectación económica y reputacional por declaración de incumplimiento contractual a causa de desconocimiento del rol de supervisión.</t>
  </si>
  <si>
    <t>Posibilidad de afectación económica y reputacional por pérdida, extravío, daño o deterioro de información y/o documentos a causa de la falta de apropiación por la alta rotación de personal para la aplicación de pautas y lineamientos en la organización de documentos fisicos y electrónicos</t>
  </si>
  <si>
    <t>Posibilidad de afectación económica y reputacional por inoportuna recepción y trámite de las comunicaciones oficiales, a causa de inoportuna notificación en los cambios de direccionamiento de las comunicaciones oficiales; así como la falta de personal calificado.</t>
  </si>
  <si>
    <t>Posibilidad de afectación reputacional por por insatisfacción de los grupos de valor a causa de una orientación inadecuada en la prestación del servicio</t>
  </si>
  <si>
    <t>Posibilidad de afectación reputacional por insatisfacción de los grupos de valor y/o sanciones de entes de control a causa de incumplimiento de los términos de ley para la gestión de solicitudes.</t>
  </si>
  <si>
    <t>Posibilidad de afectación reputacional por falta de comunicación y credibilidad en la SES a causa de la publicación de información emitida sin la correcta divulgación al interior de la entidad.</t>
  </si>
  <si>
    <t>Posibilidad de afectación económica y reputacional por afectación a los asistentes a actividades organizadas por la SES a causa de falta de planeación previa a la ejecución de las actividades organizadas con 100 o hasta 500 personas.</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</si>
  <si>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</si>
  <si>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Posibilidad de afectación económica y reputacional por una inadecuada calidad argumentativa e interpretación normativa en la elaboración de las demandas y documentos de defensa presentados ante la jurisdicción a causa de incumplimiento de términos procesales y judiciales</t>
  </si>
  <si>
    <t>Posibilidad de afectación económica y reputacional por la disminución o interrupción del proceso de revisión, trazabilidad y control de calidad en la argumentación de los actos administrativos proyectados a causa de de la expedición de actos adminsitrativos o defensal judicial con errores no detectados</t>
  </si>
  <si>
    <t>Posibilidad de afectación económica y reputacional por la disminución o interrupción del control de calidad, seguimiento y trazabilidad de las consultas, lo que puede generar variaciones en la coherencia de los criterios jurídicos a causa de del incumplimiento de los términos legales, debido al seguimiento inadecuado de los plazos establecidos en el procedimiento PR-GEJU-005</t>
  </si>
  <si>
    <t>Posibilidad de afectación económica y reputacional por eventuales limitaciones en la profundidad o alcance del análisis anual de los casos ganados y perdidos a causa de la complejidad jurídica y probatoria de los procesos y la variabilidad de criterios jurisprudenciales que pueden dificultar consolidar completamente los aprendizajes necesarios para robustecer el fundamento jurídico y la estrategia de defensa.</t>
  </si>
  <si>
    <t>Posibilidad de afectación económica y reputacional por la falta de reporte oportuno y completo de los requisitos legales y normativos por parte de las dependencias responsables, lo que puede generar la desactualización de la matriz de requisitos legales de la entidad a causa de la constante modificación del marco normativo y de la alta dependencia de la coordinación interdependencial para la identificación, verificación y actualización de los requisitos aplicables, dificultando asegurar la trazabilidad y el cumplimiento integral a nivel institucional</t>
  </si>
  <si>
    <t>Posibilidad de afectación económica por falta de seguimiento y control efectivo sobre la implementación de la hoja de ruta del PETI a causa de no realizar verificaciones periodicas a su implementación</t>
  </si>
  <si>
    <t>Posibilidad de afectación económica y reputacional por desconocimiento y falta de aplicación de la normatividad vigente en TI a causa de no disponibilidad de personal que realice la actualización y socialización de la nueva normativa TI</t>
  </si>
  <si>
    <t>Posibilidad de afectación económica por procesos deficientes para la identificación y gestión de necesidades tecnológicas a causa de ausencia de una estrategia integral para el analisis de las necesidades de TI</t>
  </si>
  <si>
    <t>Posibilidad de afectación económica y reputacional por afectación de la liquidación de nómina a causa de no inclusión de novedades de planta y salud y seguridad en el trabajo de manera oportuna</t>
  </si>
  <si>
    <t>Posibilidad de afectación económica y reputacional por Posibles dificultades en identificar si las organizaciones solidarias reportan sus estados financieros de manera oportuna o extemporánea a causa de no registro en el aplicativo ADA de la información financiera reportada por las entidades vigiladas</t>
  </si>
  <si>
    <t>Posibilidad de afectación económica y reputacional por Posible inexactitud en la liquidación de la tasa de contribución a causa de errores de parametrización en el aplicativo que liquida la tasa</t>
  </si>
  <si>
    <t>Posibilidad de afectación económica y reputacional porafectación indebida del presupuesto de la entidad a causa de errores en la identificación del rubro presupuestal correspondiente al objeto de gasto a contratar.</t>
  </si>
  <si>
    <t>Posibilidad de afectación económica y reputacional por incumplimiento en la constitución del rezago presupuestal a causa de reporte y justificación del supervisor por fuera de los términos.</t>
  </si>
  <si>
    <t>Posibilidad de afectación económica y reputacional por no ejecución de recursos asignados en el presupuesto de cada vigencia a causa de la falta de planeación y seguimiento de las areas a la ejecución del gasto</t>
  </si>
  <si>
    <t>Posibilidad de afectación económica y reputacional porpérdida o extravío de facturas de proveedores y cuentas de cobro de contratistas a causa de errores en la radicación de documentos por parte de proveedores e inconsistencias en el diligenciamiento de contratistas en el sistema KLIC</t>
  </si>
  <si>
    <t>Posibilidad de afectación económica y reputacional por incumplimiento en las directrices emitidas por la CGN a causa de reporte de los Estados Financieros por fuera de los requerimientos normativos.</t>
  </si>
  <si>
    <t>Posibilidad de afectación económica y reputacional por la pérdida o desvio de los recursos de la caja menor de bienes y servicios. a causa de una indebida administración</t>
  </si>
  <si>
    <t>Posibilidad de afectación económica y reputacional por deficiente gestión, seguimiento y/o pruebas del desarrollo de acuerdo a los requerimientos durante el proceso de desarrollo de software a causa de la no aplicación de metodologías o estandares adecuados para la gestión de proyectos de desarrollo de software</t>
  </si>
  <si>
    <t>Posibilidad de afectación reputacional por no ejecución o ejecución deficiente de las actividades definidas en las fases del ciclo de desarrollo a causa de Inadecuada gestión y seguimiento en las diferentes fases del ciclo de vida del desarrollo de aplicativos</t>
  </si>
  <si>
    <t>Posibilidad de afectación económica y reputacional por deficiente estrategia para obtener alta disponibilidad de componentes de infraestructura tecnológica crítica a causa de falla a nivel físico o logico de componentes de infraestructura tecnológica crítica</t>
  </si>
  <si>
    <t>Posibilidad de afectación económica y reputacional por la toma de decisiones la alta dirección a causa de el uso de información con bajos estándares de calidad o incompleta en el seguimiento del direccionamiento estratégico en los planes, programas y proyectos</t>
  </si>
  <si>
    <t>Posibilidad de afectación económica y reputacional por la baja articulación entre el Plan Estratégico Institucional y el desarrollo de las actividades a cargo de los procesos a causa de el desconocimiento o a la aplicación parcial de los lineamientos estratégicos</t>
  </si>
  <si>
    <t>Posibilidad de afectación económica y reputacional por el incumplimiento de los requisitos legales aplicables a los planes, programas y proyectos a causa de el desconocimiento de dichos requisitos por parte del talento humano responsable en la entidad</t>
  </si>
  <si>
    <t>Posibilidad de afectación reputacional por falta de coordinación y liderazgo interno relacionado con el tema de innovación a causa de la inexistencia de una política actualizada que se ajuste a las necesidades de la entidad y el sector.</t>
  </si>
  <si>
    <t>Posibilidad de afectación reputacional por vencimiento de los términos de la prescripción de la acción disciplinaria a causa de la no continuidad de funcionarios o colaboradores encargados de la instrucción y/o la demora en la gestión de los procesos disciplinarios por parte de los funcionarios o colaboradores</t>
  </si>
  <si>
    <t>Posibilidad de afectación reputacional por pérdida de un expediente disciplinario o actuación procesal, a causa de la sustracción de un expediente de la oficina de Instrucción Disciplinaria</t>
  </si>
  <si>
    <t>Posibilidad de afectación reputacional por Intervención insuficiente en todas las actuaciones del procesal a causa de no seguir los lineamientos del procedimiento disciplinario por parte de los funcionarios o colaboradores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</si>
</sst>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1"/>
      <name val="Arial"/>
      <family val="2"/>
    </font>
    <font>
      <sz val="10"/>
      <name val="Tahoma"/>
      <family val="2"/>
    </font>
    <font>
      <b/>
      <sz val="11"/>
      <name val="Tahoma"/>
      <family val="2"/>
    </font>
    <font>
      <sz val="11"/>
      <name val="Tahoma"/>
      <family val="2"/>
    </font>
    <font>
      <b/>
      <sz val="10"/>
      <name val="Tahoma"/>
      <family val="2"/>
    </font>
    <font>
      <sz val="11"/>
      <name val="Arial"/>
      <family val="2"/>
    </font>
    <font>
      <sz val="11"/>
      <color theme="1"/>
      <name val="Arial"/>
      <family val="2"/>
    </font>
    <font>
      <sz val="12"/>
      <name val="Tahoma"/>
      <family val="2"/>
    </font>
    <font>
      <sz val="14"/>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28">
    <xf numFmtId="0" fontId="0" fillId="0" borderId="0" xfId="0"/>
    <xf numFmtId="0" fontId="3" fillId="2" borderId="0" xfId="1" applyFont="1" applyFill="1"/>
    <xf numFmtId="0" fontId="5" fillId="0" borderId="0" xfId="1" applyFont="1" applyAlignment="1">
      <alignment vertical="center" wrapText="1"/>
    </xf>
    <xf numFmtId="0" fontId="5" fillId="0" borderId="0" xfId="1" applyFont="1" applyAlignment="1">
      <alignment horizontal="justify" vertical="top" wrapText="1"/>
    </xf>
    <xf numFmtId="0" fontId="9" fillId="0" borderId="0" xfId="1" applyFont="1" applyAlignment="1">
      <alignment vertical="center" wrapText="1"/>
    </xf>
    <xf numFmtId="0" fontId="1" fillId="0" borderId="0" xfId="0" applyFont="1" applyAlignment="1">
      <alignment vertical="center" wrapText="1"/>
    </xf>
    <xf numFmtId="0" fontId="5" fillId="2" borderId="0" xfId="1" applyFont="1" applyFill="1" applyAlignment="1">
      <alignment vertical="center" wrapText="1"/>
    </xf>
    <xf numFmtId="0" fontId="3" fillId="3" borderId="0" xfId="1" applyFont="1" applyFill="1"/>
    <xf numFmtId="0" fontId="2" fillId="3" borderId="1"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0" fontId="2" fillId="3" borderId="1" xfId="1" applyFont="1" applyFill="1" applyBorder="1" applyAlignment="1">
      <alignment vertical="center" wrapText="1"/>
    </xf>
    <xf numFmtId="0" fontId="4" fillId="3" borderId="1"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5" fillId="3" borderId="0" xfId="1" applyFont="1" applyFill="1" applyAlignment="1">
      <alignment vertical="center" wrapText="1"/>
    </xf>
    <xf numFmtId="0" fontId="2" fillId="3" borderId="5" xfId="1" applyFont="1" applyFill="1" applyBorder="1" applyAlignment="1">
      <alignment vertical="center" wrapText="1"/>
    </xf>
    <xf numFmtId="0" fontId="2" fillId="3" borderId="5" xfId="1" applyFont="1" applyFill="1" applyBorder="1" applyAlignment="1">
      <alignment horizontal="left" vertical="center" wrapText="1"/>
    </xf>
    <xf numFmtId="0" fontId="2" fillId="3" borderId="5" xfId="1" applyFont="1" applyFill="1" applyBorder="1" applyAlignment="1">
      <alignment horizontal="center" vertical="center" wrapText="1"/>
    </xf>
    <xf numFmtId="14" fontId="7" fillId="3" borderId="6" xfId="1" applyNumberFormat="1" applyFont="1" applyFill="1" applyBorder="1" applyAlignment="1" applyProtection="1">
      <alignment vertical="center" wrapText="1"/>
      <protection locked="0"/>
    </xf>
    <xf numFmtId="14" fontId="7" fillId="3" borderId="7" xfId="1" applyNumberFormat="1" applyFont="1" applyFill="1" applyBorder="1" applyAlignment="1" applyProtection="1">
      <alignment vertical="center" wrapText="1"/>
      <protection locked="0"/>
    </xf>
    <xf numFmtId="14" fontId="2" fillId="3" borderId="5" xfId="1" applyNumberFormat="1" applyFont="1" applyFill="1" applyBorder="1" applyAlignment="1" applyProtection="1">
      <alignment horizontal="center" vertical="center" wrapText="1"/>
      <protection locked="0"/>
    </xf>
    <xf numFmtId="0" fontId="2" fillId="3" borderId="0" xfId="1" applyFont="1" applyFill="1" applyAlignment="1">
      <alignment vertical="center" wrapText="1"/>
    </xf>
    <xf numFmtId="0" fontId="7" fillId="3" borderId="0" xfId="1" applyFont="1" applyFill="1" applyAlignment="1" applyProtection="1">
      <alignment horizontal="left" vertical="justify" wrapText="1"/>
      <protection locked="0"/>
    </xf>
    <xf numFmtId="0" fontId="2" fillId="3" borderId="0" xfId="1" applyFont="1" applyFill="1" applyAlignment="1">
      <alignment horizontal="right" vertical="center" wrapText="1"/>
    </xf>
    <xf numFmtId="14" fontId="7" fillId="3" borderId="0" xfId="1" applyNumberFormat="1" applyFont="1" applyFill="1" applyAlignment="1" applyProtection="1">
      <alignment horizontal="center" vertical="center" wrapText="1"/>
      <protection locked="0"/>
    </xf>
    <xf numFmtId="0" fontId="2" fillId="3" borderId="1" xfId="1" applyFont="1" applyFill="1" applyBorder="1" applyAlignment="1">
      <alignment horizontal="center" vertical="center" wrapText="1"/>
    </xf>
    <xf numFmtId="0" fontId="2" fillId="3" borderId="8" xfId="1" applyFont="1" applyFill="1" applyBorder="1" applyAlignment="1">
      <alignment vertical="center" wrapText="1"/>
    </xf>
    <xf numFmtId="0" fontId="2" fillId="3" borderId="8" xfId="1" applyFont="1" applyFill="1" applyBorder="1" applyAlignment="1">
      <alignment horizontal="center" vertical="center" wrapText="1"/>
    </xf>
    <xf numFmtId="0" fontId="5" fillId="3" borderId="1" xfId="1" applyFont="1" applyFill="1" applyBorder="1" applyAlignment="1">
      <alignment vertical="center" wrapText="1"/>
    </xf>
    <xf numFmtId="0" fontId="5" fillId="3" borderId="0" xfId="1" applyFont="1" applyFill="1" applyAlignment="1">
      <alignment horizontal="justify" vertical="top" wrapText="1"/>
    </xf>
    <xf numFmtId="0" fontId="9" fillId="3" borderId="1" xfId="1" applyFont="1" applyFill="1" applyBorder="1" applyAlignment="1">
      <alignment vertical="center" wrapText="1"/>
    </xf>
    <xf numFmtId="0" fontId="9" fillId="3" borderId="0" xfId="1" applyFont="1" applyFill="1" applyAlignment="1">
      <alignment vertical="center" wrapText="1"/>
    </xf>
    <xf numFmtId="0" fontId="7" fillId="3" borderId="0" xfId="1" applyFont="1" applyFill="1" applyAlignment="1">
      <alignment horizontal="center" vertical="center" wrapText="1"/>
    </xf>
    <xf numFmtId="0" fontId="10" fillId="3" borderId="0" xfId="0" applyFont="1" applyFill="1" applyAlignment="1">
      <alignment horizontal="left" vertical="center" wrapText="1"/>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4" xfId="1" applyFont="1" applyFill="1" applyBorder="1" applyAlignment="1">
      <alignment horizontal="center" vertical="center" wrapText="1"/>
    </xf>
    <xf numFmtId="14" fontId="7" fillId="3" borderId="2" xfId="1" applyNumberFormat="1" applyFont="1" applyFill="1" applyBorder="1" applyAlignment="1" applyProtection="1">
      <alignment horizontal="center" vertical="center" wrapText="1"/>
      <protection locked="0"/>
    </xf>
    <xf numFmtId="14" fontId="7" fillId="3" borderId="4" xfId="1" applyNumberFormat="1" applyFont="1" applyFill="1" applyBorder="1" applyAlignment="1" applyProtection="1">
      <alignment horizontal="center" vertical="center" wrapText="1"/>
      <protection locked="0"/>
    </xf>
    <xf numFmtId="0" fontId="2" fillId="3" borderId="1" xfId="1" applyFont="1" applyFill="1" applyBorder="1" applyAlignment="1">
      <alignment horizontal="center" vertical="center" wrapText="1"/>
    </xf>
    <xf numFmtId="0" fontId="2" fillId="3" borderId="1" xfId="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2" fillId="0" borderId="5" xfId="1" applyFont="1" applyFill="1" applyBorder="1" applyAlignment="1">
      <alignment horizontal="left" vertical="center" wrapText="1"/>
    </xf>
    <xf numFmtId="0" fontId="7" fillId="0" borderId="1" xfId="1"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10" fillId="0" borderId="0" xfId="0" applyFont="1" applyFill="1" applyAlignment="1">
      <alignment horizontal="left" vertical="center" wrapText="1"/>
    </xf>
    <xf numFmtId="0" fontId="2" fillId="0" borderId="1" xfId="1" applyFont="1" applyFill="1" applyBorder="1" applyAlignment="1" applyProtection="1">
      <alignment horizontal="left" vertical="center"/>
      <protection locked="0"/>
    </xf>
    <xf numFmtId="0" fontId="3" fillId="0" borderId="0" xfId="1" applyFont="1" applyFill="1" applyAlignment="1">
      <alignment horizontal="left"/>
    </xf>
    <xf numFmtId="0" fontId="2" fillId="0" borderId="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2" xfId="1" applyFont="1" applyFill="1" applyBorder="1" applyAlignment="1">
      <alignment horizontal="left" vertical="center"/>
    </xf>
    <xf numFmtId="0" fontId="2" fillId="0" borderId="3" xfId="1" applyFont="1" applyFill="1" applyBorder="1" applyAlignment="1">
      <alignment horizontal="left" vertical="center"/>
    </xf>
    <xf numFmtId="0" fontId="2" fillId="0" borderId="4" xfId="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4" xfId="1" applyFont="1" applyFill="1" applyBorder="1" applyAlignment="1">
      <alignment horizontal="left" vertical="center" wrapText="1"/>
    </xf>
    <xf numFmtId="0" fontId="4" fillId="0" borderId="1"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4" xfId="1" applyFont="1" applyFill="1" applyBorder="1" applyAlignment="1">
      <alignment horizontal="left" vertical="center" wrapText="1"/>
    </xf>
    <xf numFmtId="0" fontId="6" fillId="0" borderId="1" xfId="1" applyFont="1" applyFill="1" applyBorder="1" applyAlignment="1">
      <alignment horizontal="left" vertical="center" wrapText="1"/>
    </xf>
    <xf numFmtId="14" fontId="7" fillId="0" borderId="2" xfId="1" applyNumberFormat="1" applyFont="1" applyFill="1" applyBorder="1" applyAlignment="1" applyProtection="1">
      <alignment horizontal="left" vertical="center" wrapText="1"/>
      <protection locked="0"/>
    </xf>
    <xf numFmtId="14" fontId="7" fillId="0" borderId="4" xfId="1" applyNumberFormat="1" applyFont="1" applyFill="1" applyBorder="1" applyAlignment="1" applyProtection="1">
      <alignment horizontal="left" vertical="center" wrapText="1"/>
      <protection locked="0"/>
    </xf>
    <xf numFmtId="0" fontId="5" fillId="0" borderId="0" xfId="1" applyFont="1" applyFill="1" applyAlignment="1">
      <alignment horizontal="left" vertical="center" wrapText="1"/>
    </xf>
    <xf numFmtId="14" fontId="7" fillId="0" borderId="6" xfId="1" applyNumberFormat="1" applyFont="1" applyFill="1" applyBorder="1" applyAlignment="1" applyProtection="1">
      <alignment horizontal="left" vertical="center" wrapText="1"/>
      <protection locked="0"/>
    </xf>
    <xf numFmtId="14" fontId="7" fillId="0" borderId="7" xfId="1" applyNumberFormat="1" applyFont="1" applyFill="1" applyBorder="1" applyAlignment="1" applyProtection="1">
      <alignment horizontal="left" vertical="center" wrapText="1"/>
      <protection locked="0"/>
    </xf>
    <xf numFmtId="14" fontId="2" fillId="0" borderId="5" xfId="1" applyNumberFormat="1" applyFont="1" applyFill="1" applyBorder="1" applyAlignment="1" applyProtection="1">
      <alignment horizontal="left" vertical="center" wrapText="1"/>
      <protection locked="0"/>
    </xf>
    <xf numFmtId="0" fontId="2" fillId="0" borderId="0" xfId="1" applyFont="1" applyFill="1" applyAlignment="1">
      <alignment horizontal="left" vertical="center" wrapText="1"/>
    </xf>
    <xf numFmtId="14" fontId="7" fillId="0" borderId="0" xfId="1" applyNumberFormat="1" applyFont="1" applyFill="1" applyAlignment="1" applyProtection="1">
      <alignment horizontal="left" vertical="center" wrapText="1"/>
      <protection locked="0"/>
    </xf>
    <xf numFmtId="0" fontId="2" fillId="0" borderId="1" xfId="1" applyFont="1" applyFill="1" applyBorder="1" applyAlignment="1">
      <alignment horizontal="left" vertical="center" wrapText="1"/>
    </xf>
    <xf numFmtId="0" fontId="2" fillId="0" borderId="8" xfId="1"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2" xfId="1" applyFont="1" applyFill="1" applyBorder="1" applyAlignment="1">
      <alignment horizontal="left" vertical="center" wrapText="1"/>
    </xf>
    <xf numFmtId="0" fontId="7" fillId="0" borderId="2" xfId="1"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5" fillId="0" borderId="1" xfId="1" applyFont="1" applyFill="1" applyBorder="1" applyAlignment="1">
      <alignment horizontal="left" vertical="top" wrapText="1"/>
    </xf>
    <xf numFmtId="0" fontId="9" fillId="0" borderId="1" xfId="1" applyFont="1" applyFill="1" applyBorder="1" applyAlignment="1">
      <alignment horizontal="left" vertical="center" wrapText="1"/>
    </xf>
    <xf numFmtId="0" fontId="7" fillId="0" borderId="9" xfId="1" applyFont="1" applyFill="1" applyBorder="1" applyAlignment="1" applyProtection="1">
      <alignment horizontal="left" vertical="center" wrapText="1"/>
      <protection locked="0"/>
    </xf>
    <xf numFmtId="0" fontId="9" fillId="0" borderId="0" xfId="1" applyFont="1" applyFill="1" applyAlignment="1">
      <alignment horizontal="left" vertical="center" wrapText="1"/>
    </xf>
    <xf numFmtId="0" fontId="7" fillId="0" borderId="0" xfId="1" applyFont="1" applyFill="1" applyAlignment="1">
      <alignment horizontal="left" vertical="center" wrapText="1"/>
    </xf>
    <xf numFmtId="0" fontId="1" fillId="0" borderId="0" xfId="0" applyFont="1" applyFill="1" applyAlignment="1">
      <alignment horizontal="left" vertical="center" wrapText="1"/>
    </xf>
    <xf numFmtId="0" fontId="3" fillId="0" borderId="0" xfId="1" applyFont="1" applyFill="1" applyAlignment="1">
      <alignment horizontal="left" vertical="center"/>
    </xf>
    <xf numFmtId="0" fontId="7" fillId="0" borderId="0" xfId="1" applyFont="1" applyFill="1" applyAlignment="1" applyProtection="1">
      <alignment horizontal="left" vertical="center" wrapText="1"/>
      <protection locked="0"/>
    </xf>
    <xf numFmtId="0" fontId="2" fillId="3" borderId="1" xfId="1" applyFont="1" applyFill="1" applyBorder="1" applyAlignment="1" applyProtection="1">
      <alignment horizontal="left" vertical="center"/>
      <protection locked="0"/>
    </xf>
    <xf numFmtId="0" fontId="3" fillId="3" borderId="0" xfId="1" applyFont="1" applyFill="1" applyAlignment="1">
      <alignment horizontal="left"/>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2" xfId="1" applyFont="1" applyFill="1" applyBorder="1" applyAlignment="1">
      <alignment horizontal="left" vertical="center"/>
    </xf>
    <xf numFmtId="0" fontId="2" fillId="3" borderId="3" xfId="1" applyFont="1" applyFill="1" applyBorder="1" applyAlignment="1">
      <alignment horizontal="left" vertical="center"/>
    </xf>
    <xf numFmtId="0" fontId="2" fillId="3" borderId="4" xfId="1" applyFont="1" applyFill="1" applyBorder="1" applyAlignment="1">
      <alignment horizontal="left" vertical="center"/>
    </xf>
    <xf numFmtId="0" fontId="2" fillId="3" borderId="1" xfId="1" applyFont="1" applyFill="1" applyBorder="1" applyAlignment="1">
      <alignment horizontal="left" vertical="center" wrapText="1"/>
    </xf>
    <xf numFmtId="0" fontId="2" fillId="3" borderId="2" xfId="1" applyFont="1" applyFill="1" applyBorder="1" applyAlignment="1">
      <alignment horizontal="left" vertical="center" wrapText="1"/>
    </xf>
    <xf numFmtId="0" fontId="2" fillId="3" borderId="3" xfId="1" applyFont="1" applyFill="1" applyBorder="1" applyAlignment="1">
      <alignment horizontal="left" vertical="center" wrapText="1"/>
    </xf>
    <xf numFmtId="0" fontId="2" fillId="3" borderId="4" xfId="1" applyFont="1" applyFill="1" applyBorder="1" applyAlignment="1">
      <alignment horizontal="left" vertical="center" wrapText="1"/>
    </xf>
    <xf numFmtId="0" fontId="4" fillId="3" borderId="1" xfId="1" applyFont="1" applyFill="1" applyBorder="1" applyAlignment="1">
      <alignment horizontal="left" vertical="center" wrapText="1"/>
    </xf>
    <xf numFmtId="0" fontId="5" fillId="3" borderId="2" xfId="1" applyFont="1" applyFill="1" applyBorder="1" applyAlignment="1">
      <alignment horizontal="left" vertical="center" wrapText="1"/>
    </xf>
    <xf numFmtId="0" fontId="5" fillId="3" borderId="4" xfId="1" applyFont="1" applyFill="1" applyBorder="1" applyAlignment="1">
      <alignment horizontal="left" vertical="center" wrapText="1"/>
    </xf>
    <xf numFmtId="0" fontId="6" fillId="3" borderId="1" xfId="1" applyFont="1" applyFill="1" applyBorder="1" applyAlignment="1">
      <alignment horizontal="left" vertical="center" wrapText="1"/>
    </xf>
    <xf numFmtId="14" fontId="7" fillId="3" borderId="2" xfId="1" applyNumberFormat="1" applyFont="1" applyFill="1" applyBorder="1" applyAlignment="1" applyProtection="1">
      <alignment horizontal="left" vertical="center" wrapText="1"/>
      <protection locked="0"/>
    </xf>
    <xf numFmtId="14" fontId="7" fillId="3" borderId="4" xfId="1" applyNumberFormat="1" applyFont="1" applyFill="1" applyBorder="1" applyAlignment="1" applyProtection="1">
      <alignment horizontal="left" vertical="center" wrapText="1"/>
      <protection locked="0"/>
    </xf>
    <xf numFmtId="0" fontId="5" fillId="3" borderId="0" xfId="1" applyFont="1" applyFill="1" applyAlignment="1">
      <alignment horizontal="left" vertical="center" wrapText="1"/>
    </xf>
    <xf numFmtId="14" fontId="7" fillId="3" borderId="6" xfId="1" applyNumberFormat="1" applyFont="1" applyFill="1" applyBorder="1" applyAlignment="1" applyProtection="1">
      <alignment horizontal="left" vertical="center" wrapText="1"/>
      <protection locked="0"/>
    </xf>
    <xf numFmtId="14" fontId="7" fillId="3" borderId="7" xfId="1" applyNumberFormat="1" applyFont="1" applyFill="1" applyBorder="1" applyAlignment="1" applyProtection="1">
      <alignment horizontal="left" vertical="center" wrapText="1"/>
      <protection locked="0"/>
    </xf>
    <xf numFmtId="14" fontId="2" fillId="3" borderId="5" xfId="1" applyNumberFormat="1" applyFont="1" applyFill="1" applyBorder="1" applyAlignment="1" applyProtection="1">
      <alignment horizontal="left" vertical="center" wrapText="1"/>
      <protection locked="0"/>
    </xf>
    <xf numFmtId="0" fontId="2" fillId="3" borderId="0" xfId="1" applyFont="1" applyFill="1" applyAlignment="1">
      <alignment horizontal="left" vertical="center" wrapText="1"/>
    </xf>
    <xf numFmtId="14" fontId="7" fillId="3" borderId="0" xfId="1" applyNumberFormat="1" applyFont="1" applyFill="1" applyAlignment="1" applyProtection="1">
      <alignment horizontal="left" vertical="center" wrapText="1"/>
      <protection locked="0"/>
    </xf>
    <xf numFmtId="0" fontId="2" fillId="3" borderId="1" xfId="1" applyFont="1" applyFill="1" applyBorder="1" applyAlignment="1">
      <alignment horizontal="left" vertical="center" wrapText="1"/>
    </xf>
    <xf numFmtId="0" fontId="2" fillId="3" borderId="8" xfId="1" applyFont="1" applyFill="1" applyBorder="1" applyAlignment="1">
      <alignment horizontal="left" vertical="center" wrapText="1"/>
    </xf>
    <xf numFmtId="0" fontId="5" fillId="3" borderId="0" xfId="1" applyFont="1" applyFill="1" applyAlignment="1">
      <alignment horizontal="left" vertical="top" wrapText="1"/>
    </xf>
    <xf numFmtId="0" fontId="9" fillId="3" borderId="0" xfId="1" applyFont="1" applyFill="1" applyAlignment="1">
      <alignment horizontal="left" vertical="center" wrapText="1"/>
    </xf>
    <xf numFmtId="0" fontId="7" fillId="3" borderId="1" xfId="1" applyFont="1" applyFill="1" applyBorder="1" applyAlignment="1" applyProtection="1">
      <alignment vertical="center" wrapText="1"/>
      <protection locked="0"/>
    </xf>
    <xf numFmtId="0" fontId="5" fillId="3" borderId="2" xfId="1" applyFont="1" applyFill="1" applyBorder="1" applyAlignment="1">
      <alignment vertical="center" wrapText="1"/>
    </xf>
    <xf numFmtId="0" fontId="7" fillId="3" borderId="2" xfId="1" applyFont="1" applyFill="1" applyBorder="1" applyAlignment="1" applyProtection="1">
      <alignment vertical="center" wrapText="1"/>
      <protection locked="0"/>
    </xf>
    <xf numFmtId="0" fontId="8" fillId="3" borderId="1" xfId="0" applyFont="1" applyFill="1" applyBorder="1" applyAlignment="1">
      <alignment vertical="center" wrapText="1"/>
    </xf>
    <xf numFmtId="0" fontId="7" fillId="3" borderId="4" xfId="0" applyFont="1" applyFill="1" applyBorder="1" applyAlignment="1">
      <alignment vertical="center" wrapText="1"/>
    </xf>
    <xf numFmtId="0" fontId="5" fillId="3" borderId="1" xfId="1" applyFont="1" applyFill="1" applyBorder="1" applyAlignment="1">
      <alignment vertical="top" wrapText="1"/>
    </xf>
    <xf numFmtId="0" fontId="7" fillId="3" borderId="1" xfId="0" applyFont="1" applyFill="1" applyBorder="1" applyAlignment="1">
      <alignment vertical="center" wrapText="1"/>
    </xf>
  </cellXfs>
  <cellStyles count="2">
    <cellStyle name="Normal" xfId="0" builtinId="0"/>
    <cellStyle name="Normal 2" xfId="1" xr:uid="{9C66BC0F-F394-4CE9-9872-56B29026190B}"/>
  </cellStyles>
  <dxfs count="36">
    <dxf>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horizontal="left" textRotation="0" wrapText="1" indent="0" justifyLastLine="0" shrinkToFit="0" readingOrder="0"/>
    </dxf>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fgColor indexed="64"/>
          <bgColor theme="0"/>
        </patternFill>
      </fill>
      <alignment horizontal="general" textRotation="0" wrapText="1" indent="0" justifyLastLine="0" shrinkToFit="0" readingOrder="0"/>
    </dxf>
    <dxf>
      <font>
        <b val="0"/>
        <i val="0"/>
        <strike val="0"/>
        <condense val="0"/>
        <extend val="0"/>
        <outline val="0"/>
        <shadow val="0"/>
        <u val="none"/>
        <vertAlign val="baseline"/>
        <sz val="12"/>
        <color auto="1"/>
        <name val="Tahoma"/>
        <family val="2"/>
        <scheme val="none"/>
      </font>
      <fill>
        <patternFill>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Arial"/>
        <scheme val="none"/>
      </font>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fandino/Downloads/CODI_Mapa%20de%20riesgo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pfandino/Downloads/GEGI_Mapa%20de%20riesgos%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pfandino/Downloads/GEJU_Mapa%20de%20riesgos%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pfandino/Downloads/GETI_Mapa%20de%20riesgos%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pfandino/Downloads/GITH_Mapa%20de%20riesgos%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pfandino/Downloads/GREF_Mapa%20de%20riesgos%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pfandino/Downloads/GSTI_Mapa%20de%20riesgos%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pfandino/Downloads/PLES_Mapa%20de%20riesgos%20(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pfandino/Downloads/SGA_Mapa%20de%20riesgos%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pfandino/Downloads/SUPE_Mapa%20de%20riesgos%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fandino/Downloads/CODI_Mapa%20de%20riesgos%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fandino/Downloads/COIN_Mapa%20de%20riesgo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fandino/Downloads/EVSG_Mapa%20de%20riesgos%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pfandino/Downloads/GEAD_Mapa%20de%20riesgos%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pfandino/Downloads/GECI_Mapa%20de%20riesgos%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pfandino/Downloads/GECO_Mapa%20de%20riesgos%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pfandino/Downloads/GEDO_Mapa%20de%20riesgos%20(1)%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nidades%20compartidas\1SA_2025\GESTION%202025\Mapas%20de%20Riesgos%20Tecnologia\MATRICES%20ACTUALIZADAS\Formato_mapa_riesgos_integral%20GEG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CODI_Mapa de riesgos"/>
    </sheetNames>
    <sheetDataSet>
      <sheetData sheetId="0"/>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11 FORMULAS"/>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11 FORMULAS"/>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11 FORMULAS"/>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Formato_mapa_riesgos_integral G"/>
    </sheetNames>
    <sheetDataSet>
      <sheetData sheetId="0"/>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sheetData sheetId="4"/>
      <sheetData sheetId="5"/>
      <sheetData sheetId="6"/>
      <sheetData sheetId="7"/>
      <sheetData sheetId="8"/>
      <sheetData sheetId="9"/>
      <sheetData sheetId="10"/>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E29D37-6C08-4476-923F-77C83F2F45B2}" name="Tabla1" displayName="Tabla1" ref="F8:K17" totalsRowShown="0" headerRowDxfId="23" dataDxfId="22" tableBorderDxfId="35" headerRowCellStyle="Normal 2">
  <autoFilter ref="F8:K17" xr:uid="{57E29D37-6C08-4476-923F-77C83F2F45B2}"/>
  <tableColumns count="6">
    <tableColumn id="2" xr3:uid="{516EF49C-E362-4222-B3DF-8A811339EE53}" name="TIPOLOGÍA" dataDxfId="29" dataCellStyle="Normal 2"/>
    <tableColumn id="3" xr3:uid="{C080F007-8E6E-43FD-A7A4-A9BCB6B85E58}" name="¿QUÉ? _x000a_IMPACTO" dataDxfId="28" dataCellStyle="Normal 2"/>
    <tableColumn id="4" xr3:uid="{C4489320-7B0E-414A-8CF7-298F0B8B7084}" name="¿CÓMO?_x000a_CAUSA INMEDIATA _x000a_(Iniciar con la palabra _x000a_por)" dataDxfId="27" dataCellStyle="Normal 2"/>
    <tableColumn id="5" xr3:uid="{56199301-4EFE-43D6-83B1-D57885AE8CC3}" name="¿PORQUÉ?_x000a_CAUSA RAÍZ_x000a_(Iniciar con _x000a_debido a/a causa de)" dataDxfId="26" dataCellStyle="Normal 2"/>
    <tableColumn id="6" xr3:uid="{9E555488-9FCC-42A4-834B-7AD95A08C93C}" name="DESCRIPCIÓN DEL RIESGO" dataDxfId="25">
      <calculatedColumnFormula>(CONCATENATE(Tabla1[[#This Row],[¿QUÉ? 
IMPACTO]]," ","por",Tabla1[[#This Row],[¿CÓMO?
CAUSA INMEDIATA 
(Iniciar con la palabra 
por)]]," ","a causa de"," ",Tabla1[[#This Row],[¿PORQUÉ?
CAUSA RAÍZ
(Iniciar con 
debido a/a causa de)]]))</calculatedColumnFormula>
    </tableColumn>
    <tableColumn id="1" xr3:uid="{E97EA64E-ED38-4521-A9BD-2B0383D951B0}" name="SUB CAUSAS (Si aplica)" dataDxfId="24"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FFA18F-CA85-45AE-B6E6-BEC340171A85}" name="Tabla13" displayName="Tabla13" ref="F8:K17" totalsRowShown="0" headerRowDxfId="21" dataDxfId="14" tableBorderDxfId="34" headerRowCellStyle="Normal 2">
  <autoFilter ref="F8:K17" xr:uid="{85FFA18F-CA85-45AE-B6E6-BEC340171A85}"/>
  <tableColumns count="6">
    <tableColumn id="2" xr3:uid="{DDCDDB4B-C829-457E-B663-4B9A8390C07F}" name="TIPOLOGÍA" dataDxfId="20" dataCellStyle="Normal 2"/>
    <tableColumn id="3" xr3:uid="{4C2666F0-5CA5-4ABD-80D0-8483B26DDDC8}" name="¿QUÉ? _x000a_IMPACTO" dataDxfId="19" dataCellStyle="Normal 2"/>
    <tableColumn id="4" xr3:uid="{5A9957A7-CF62-43A7-A411-D0B223D2E630}" name="¿CÓMO?_x000a_CAUSA INMEDIATA _x000a_(Iniciar con la palabra _x000a_por)" dataDxfId="18" dataCellStyle="Normal 2"/>
    <tableColumn id="5" xr3:uid="{7B1436A7-4890-48A4-B468-696E23413BDB}" name="¿PORQUÉ?_x000a_CAUSA RAÍZ_x000a_(Iniciar con _x000a_debido a/a causa de)" dataDxfId="17" dataCellStyle="Normal 2"/>
    <tableColumn id="6" xr3:uid="{650E6425-00B0-449F-9104-2B7993FD0673}" name="DESCRIPCIÓN DEL RIESGO" dataDxfId="16">
      <calculatedColumnFormula>(CONCATENATE([3]!Tabla1[[#This Row],[¿QUÉ? 
IMPACTO]]," ","por",[3]!Tabla1[[#This Row],[¿CÓMO?
CAUSA INMEDIATA 
(Iniciar con la palabra 
por)]]," ","a causa de"," ",[3]!Tabla1[[#This Row],[¿PORQUÉ?
CAUSA RAÍZ
(Iniciar con 
debido a/a causa de)]]))</calculatedColumnFormula>
    </tableColumn>
    <tableColumn id="1" xr3:uid="{C9E504EE-2FAA-4395-BD9D-EA6238CCADCE}" name="SUB CAUSAS (Si aplica)" dataDxfId="15"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558879-37F5-4AA8-992A-79C732CB7B8D}" name="Tabla14" displayName="Tabla14" ref="F8:K16" totalsRowShown="0" headerRowDxfId="33" dataDxfId="7" tableBorderDxfId="32" headerRowCellStyle="Normal 2">
  <autoFilter ref="F8:K16" xr:uid="{04558879-37F5-4AA8-992A-79C732CB7B8D}"/>
  <tableColumns count="6">
    <tableColumn id="2" xr3:uid="{6A97BF48-BB61-46C5-AFBB-3375E1048B4F}" name="TIPOLOGÍA" dataDxfId="13" dataCellStyle="Normal 2"/>
    <tableColumn id="3" xr3:uid="{DFD427A6-6A23-4252-9982-B1E8E559EDD0}" name="¿QUÉ? _x000a_IMPACTO" dataDxfId="12" dataCellStyle="Normal 2"/>
    <tableColumn id="4" xr3:uid="{DE5D2253-F5B8-4051-92E9-DDD5AB60E70F}" name="¿CÓMO?_x000a_CAUSA INMEDIATA _x000a_(Iniciar con la palabra _x000a_por)" dataDxfId="11" dataCellStyle="Normal 2"/>
    <tableColumn id="5" xr3:uid="{E79C84F9-6751-4147-822D-EF48AEEE48B2}" name="¿PORQUÉ?_x000a_CAUSA RAÍZ_x000a_(Iniciar con _x000a_debido a/a causa de)" dataDxfId="10" dataCellStyle="Normal 2"/>
    <tableColumn id="6" xr3:uid="{1C476FE3-5BE2-4351-8B3E-C76FB13ACC63}" name="DESCRIPCIÓN DEL RIESGO" dataDxfId="9">
      <calculatedColumnFormula>(CONCATENATE([2]!Tabla1[[#This Row],[¿QUÉ? 
IMPACTO]]," ","por",[2]!Tabla1[[#This Row],[¿CÓMO?
CAUSA INMEDIATA 
(Iniciar con la palabra 
por)]]," ","a causa de"," ",[2]!Tabla1[[#This Row],[¿PORQUÉ?
CAUSA RAÍZ
(Iniciar con 
debido a/a causa de)]]))</calculatedColumnFormula>
    </tableColumn>
    <tableColumn id="1" xr3:uid="{3207ACBD-85CF-479A-90EA-8A57FA72421C}" name="SUB CAUSAS (Si aplica)" dataDxfId="8"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85C0224-E276-437D-8BD6-F23CCAD7CB70}" name="Tabla145" displayName="Tabla145" ref="F8:K12" totalsRowShown="0" headerRowDxfId="31" dataDxfId="0" tableBorderDxfId="30" headerRowCellStyle="Normal 2">
  <autoFilter ref="F8:K12" xr:uid="{985C0224-E276-437D-8BD6-F23CCAD7CB70}"/>
  <tableColumns count="6">
    <tableColumn id="2" xr3:uid="{2E9DD8BA-0522-4541-8779-DA85393053C7}" name="TIPOLOGÍA" dataDxfId="6" dataCellStyle="Normal 2"/>
    <tableColumn id="3" xr3:uid="{5080CDB2-D068-474C-8D01-01C616026E3F}" name="¿QUÉ? _x000a_IMPACTO" dataDxfId="5" dataCellStyle="Normal 2"/>
    <tableColumn id="4" xr3:uid="{02C0FCCA-810B-4723-9E1F-F35239BF1699}" name="¿CÓMO?_x000a_CAUSA INMEDIATA _x000a_(Iniciar con la palabra _x000a_por)" dataDxfId="4" dataCellStyle="Normal 2"/>
    <tableColumn id="5" xr3:uid="{533D44A5-D94E-4B31-91DF-7AAE0C9EABE5}" name="¿PORQUÉ?_x000a_CAUSA RAÍZ_x000a_(Iniciar con _x000a_debido a/a causa de)" dataDxfId="3" dataCellStyle="Normal 2"/>
    <tableColumn id="6" xr3:uid="{AF4FCE8A-A41F-4DC8-BE14-CEB39638F3FB}" name="DESCRIPCIÓN DEL RIESGO" dataDxfId="2">
      <calculatedColumnFormula>(CONCATENATE([18]!Tabla1[[#This Row],[¿QUÉ? 
IMPACTO]]," ","por",[18]!Tabla1[[#This Row],[¿CÓMO?
CAUSA INMEDIATA 
(Iniciar con la palabra 
por)]]," ","a causa de"," ",[18]!Tabla1[[#This Row],[¿PORQUÉ?
CAUSA RAÍZ
(Iniciar con 
debido a/a causa de)]]))</calculatedColumnFormula>
    </tableColumn>
    <tableColumn id="1" xr3:uid="{665B57DD-D75D-4CCB-96E1-E2A3E5C2D386}" name="SUB CAUSAS (Si aplica)" dataDxfId="1"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3020F-AC78-4F54-84C2-F8AA0ED8A59E}">
  <sheetPr>
    <pageSetUpPr fitToPage="1"/>
  </sheetPr>
  <dimension ref="A1:XER40"/>
  <sheetViews>
    <sheetView tabSelected="1" workbookViewId="0">
      <selection activeCell="E8" sqref="E8"/>
    </sheetView>
  </sheetViews>
  <sheetFormatPr baseColWidth="10" defaultColWidth="0" defaultRowHeight="14.25" x14ac:dyDescent="0.25"/>
  <cols>
    <col min="1" max="1" width="27.140625" style="71" customWidth="1"/>
    <col min="2" max="2" width="25.42578125" style="71" customWidth="1"/>
    <col min="3" max="3" width="28.85546875" style="71" customWidth="1"/>
    <col min="4" max="4" width="21.28515625" style="71" customWidth="1"/>
    <col min="5" max="5" width="60.7109375" style="71" customWidth="1"/>
    <col min="6" max="6" width="21.42578125" style="71" customWidth="1"/>
    <col min="7" max="7" width="34" style="71" customWidth="1"/>
    <col min="8" max="8" width="26" style="71" customWidth="1"/>
    <col min="9" max="9" width="28.42578125" style="71" customWidth="1"/>
    <col min="10" max="10" width="43" style="71" customWidth="1"/>
    <col min="11" max="11" width="20.28515625" style="71" customWidth="1"/>
    <col min="12" max="12" width="11.42578125" style="71" customWidth="1"/>
    <col min="13" max="24" width="11.42578125" style="71" hidden="1"/>
    <col min="25" max="25" width="8.140625" style="71" hidden="1"/>
    <col min="26" max="30" width="32.42578125" style="71" hidden="1"/>
    <col min="31" max="16372" width="11.42578125" style="71" hidden="1"/>
    <col min="16373" max="16384" width="25.42578125" style="71" hidden="1"/>
  </cols>
  <sheetData>
    <row r="1" spans="1:11" s="90" customFormat="1" ht="36.950000000000003" customHeight="1" x14ac:dyDescent="0.25">
      <c r="A1" s="52" t="s">
        <v>0</v>
      </c>
      <c r="B1" s="52"/>
      <c r="C1" s="52"/>
      <c r="D1" s="52"/>
      <c r="E1" s="52"/>
      <c r="F1" s="52"/>
      <c r="G1" s="52"/>
      <c r="H1" s="52"/>
      <c r="I1" s="52"/>
      <c r="J1" s="52"/>
      <c r="K1" s="52"/>
    </row>
    <row r="2" spans="1:11" s="90" customFormat="1" ht="37.5" customHeight="1" x14ac:dyDescent="0.25">
      <c r="A2" s="54" t="s">
        <v>1</v>
      </c>
      <c r="B2" s="54">
        <v>1</v>
      </c>
      <c r="C2" s="55"/>
      <c r="D2" s="56"/>
      <c r="E2" s="56"/>
      <c r="F2" s="56"/>
      <c r="G2" s="56"/>
      <c r="H2" s="56"/>
      <c r="I2" s="56"/>
      <c r="J2" s="56"/>
      <c r="K2" s="57"/>
    </row>
    <row r="3" spans="1:11" s="90" customFormat="1" ht="3.95" customHeight="1" x14ac:dyDescent="0.25">
      <c r="A3" s="58"/>
      <c r="B3" s="59"/>
      <c r="C3" s="59"/>
      <c r="D3" s="59"/>
      <c r="E3" s="59"/>
      <c r="F3" s="59"/>
      <c r="G3" s="59"/>
      <c r="H3" s="59"/>
      <c r="I3" s="59"/>
      <c r="J3" s="59"/>
      <c r="K3" s="60"/>
    </row>
    <row r="4" spans="1:11" ht="27" customHeight="1" x14ac:dyDescent="0.25">
      <c r="A4" s="61" t="s">
        <v>2</v>
      </c>
      <c r="B4" s="62" t="s">
        <v>3</v>
      </c>
      <c r="C4" s="63"/>
      <c r="D4" s="64"/>
      <c r="E4" s="61" t="s">
        <v>4</v>
      </c>
      <c r="F4" s="65" t="s">
        <v>60</v>
      </c>
      <c r="G4" s="66"/>
      <c r="H4" s="67"/>
      <c r="I4" s="68" t="s">
        <v>5</v>
      </c>
      <c r="J4" s="69">
        <v>46056</v>
      </c>
      <c r="K4" s="70"/>
    </row>
    <row r="5" spans="1:11" ht="111.75" customHeight="1" x14ac:dyDescent="0.25">
      <c r="A5" s="48" t="s">
        <v>6</v>
      </c>
      <c r="B5" s="62" t="s">
        <v>7</v>
      </c>
      <c r="C5" s="63"/>
      <c r="D5" s="64"/>
      <c r="E5" s="48" t="s">
        <v>8</v>
      </c>
      <c r="F5" s="48" t="s">
        <v>9</v>
      </c>
      <c r="G5" s="72" t="s">
        <v>10</v>
      </c>
      <c r="H5" s="73"/>
      <c r="I5" s="74" t="s">
        <v>11</v>
      </c>
      <c r="J5" s="69" t="s">
        <v>12</v>
      </c>
      <c r="K5" s="70"/>
    </row>
    <row r="6" spans="1:11" ht="15" x14ac:dyDescent="0.25">
      <c r="F6" s="75"/>
      <c r="G6" s="91"/>
      <c r="H6" s="91"/>
      <c r="I6" s="75"/>
      <c r="J6" s="76"/>
    </row>
    <row r="7" spans="1:11" ht="51.75" customHeight="1" x14ac:dyDescent="0.25">
      <c r="A7" s="77" t="s">
        <v>13</v>
      </c>
      <c r="B7" s="77" t="s">
        <v>14</v>
      </c>
      <c r="C7" s="77"/>
      <c r="D7" s="77"/>
      <c r="E7" s="77"/>
    </row>
    <row r="8" spans="1:11" ht="107.25" customHeight="1" x14ac:dyDescent="0.25">
      <c r="A8" s="77"/>
      <c r="B8" s="61" t="s">
        <v>15</v>
      </c>
      <c r="C8" s="61" t="s">
        <v>16</v>
      </c>
      <c r="D8" s="61" t="s">
        <v>17</v>
      </c>
      <c r="E8" s="61" t="s">
        <v>18</v>
      </c>
      <c r="F8" s="78" t="s">
        <v>19</v>
      </c>
      <c r="G8" s="48" t="s">
        <v>20</v>
      </c>
      <c r="H8" s="78" t="s">
        <v>21</v>
      </c>
      <c r="I8" s="78" t="s">
        <v>22</v>
      </c>
      <c r="J8" s="48" t="s">
        <v>23</v>
      </c>
      <c r="K8" s="78" t="s">
        <v>24</v>
      </c>
    </row>
    <row r="9" spans="1:11" ht="123" customHeight="1" x14ac:dyDescent="0.25">
      <c r="A9" s="49" t="s">
        <v>27</v>
      </c>
      <c r="B9" s="49" t="s">
        <v>25</v>
      </c>
      <c r="C9" s="49" t="s">
        <v>26</v>
      </c>
      <c r="D9" s="79" t="str">
        <f>+IF(B9='[1]11 FORMULAS'!$B$4,'[1]11 FORMULAS'!$C$4,IF(B9='[1]11 FORMULAS'!$B$6,'[1]11 FORMULAS'!$C$6,IF(B9='[1]11 FORMULAS'!$B$8,'[1]11 FORMULAS'!$C$8,IF(B9='[1]11 FORMULAS'!$B$10,'[1]11 FORMULAS'!$C$10,""))))</f>
        <v/>
      </c>
      <c r="E9" s="80" t="s">
        <v>82</v>
      </c>
      <c r="F9" s="49" t="s">
        <v>28</v>
      </c>
      <c r="G9" s="81" t="s">
        <v>29</v>
      </c>
      <c r="H9" s="82" t="s">
        <v>30</v>
      </c>
      <c r="I9" s="82" t="s">
        <v>31</v>
      </c>
      <c r="J9" s="83" t="str">
        <f>(CONCATENATE(Tabla1[[#This Row],[¿QUÉ? 
IMPACTO]]," ","por",Tabla1[[#This Row],[¿CÓMO?
CAUSA INMEDIATA 
(Iniciar con la palabra 
por)]]," ","a causa de"," ",Tabla1[[#This Row],[¿PORQUÉ?
CAUSA RAÍZ
(Iniciar con 
debido a/a causa de)]]))</f>
        <v>Posibilidad de pérdida reputacional por aprovechar el conocimiento del contenido del proceso disciplinario para emitir decisión que no se ajuste a derecho para favorecer o beneficiar a un funcionario o exfuncionario de la Supersolidaria. a causa de inadecuada aplicación de la normatividad vigente.</v>
      </c>
      <c r="K9" s="79"/>
    </row>
    <row r="10" spans="1:11" ht="123.75" customHeight="1" x14ac:dyDescent="0.25">
      <c r="A10" s="49" t="s">
        <v>137</v>
      </c>
      <c r="B10" s="49" t="s">
        <v>32</v>
      </c>
      <c r="C10" s="49" t="s">
        <v>33</v>
      </c>
      <c r="D10" s="79" t="str">
        <f>+IF(B10='[4]11 FORMULAS'!$B$4,'[4]11 FORMULAS'!$C$4,IF(B10='[4]11 FORMULAS'!$B$6,'[4]11 FORMULAS'!$C$6,IF(B10='[4]11 FORMULAS'!$B$8,'[4]11 FORMULAS'!$C$8,IF(B10='[4]11 FORMULAS'!$B$10,'[4]11 FORMULAS'!$C$10,""))))</f>
        <v/>
      </c>
      <c r="E10" s="80" t="str">
        <f>+IFERROR(VLOOKUP(B10,[4]!Tabla3[#Data],2,0),"")</f>
        <v>Eventos relacionados con transacciones y Operaciones realizadas por un cliente o usuario, que accede o entrega un bien o servicio a la entidad, a través de los canales dispuestos y en una jurisdicción específica.</v>
      </c>
      <c r="F10" s="49" t="s">
        <v>28</v>
      </c>
      <c r="G10" s="49" t="s">
        <v>29</v>
      </c>
      <c r="H10" s="49" t="s">
        <v>34</v>
      </c>
      <c r="I10" s="49" t="s">
        <v>35</v>
      </c>
      <c r="J10" s="50" t="str">
        <f>(CONCATENATE([4]!Tabla1[[#This Row],[¿QUÉ? 
IMPACTO]]," ","por",[4]!Tabla1[[#This Row],[¿CÓMO?
CAUSA INMEDIATA 
(Iniciar con la palabra 
por)]]," ","a causa de"," ",[4]!Tabla1[[#This Row],[¿PORQUÉ?
CAUSA RAÍZ
(Iniciar con 
debido a/a causa de)]]))</f>
        <v>Posibilidad de afectación reputacional por información impertiente, irrelevante y subjetiva de los reportes realizados por los diferentes procesos a causa de falta de controles para la validación de la información.</v>
      </c>
      <c r="K10" s="79"/>
    </row>
    <row r="11" spans="1:11" ht="108.75" customHeight="1" x14ac:dyDescent="0.25">
      <c r="A11" s="49" t="s">
        <v>40</v>
      </c>
      <c r="B11" s="49" t="s">
        <v>25</v>
      </c>
      <c r="C11" s="49" t="s">
        <v>36</v>
      </c>
      <c r="D11" s="79" t="str">
        <f>+IF(B11='[7]11 FORMULAS'!$B$4,'[7]11 FORMULAS'!$C$4,IF(B11='[7]11 FORMULAS'!$B$6,'[7]11 FORMULAS'!$C$6,IF(B11='[7]11 FORMULAS'!$B$8,'[7]11 FORMULAS'!$C$8,IF(B11='[7]11 FORMULAS'!$B$10,'[7]11 FORMULAS'!$C$10,""))))</f>
        <v/>
      </c>
      <c r="E11" s="80" t="str">
        <f>+IFERROR(VLOOKUP(B11,[7]!Tabla3[#Data],2,0),"")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49" t="s">
        <v>28</v>
      </c>
      <c r="G11" s="49" t="s">
        <v>37</v>
      </c>
      <c r="H11" s="49" t="s">
        <v>38</v>
      </c>
      <c r="I11" s="49" t="s">
        <v>39</v>
      </c>
      <c r="J11" s="50" t="str">
        <f>(CONCATENATE([7]!Tabla1[[#This Row],[¿QUÉ? 
IMPACTO]]," ","por",[7]!Tabla1[[#This Row],[¿CÓMO?
CAUSA INMEDIATA 
(Iniciar con la palabra 
por)]]," ","a causa de"," ",[7]!Tabla1[[#This Row],[¿PORQUÉ?
CAUSA RAÍZ
(Iniciar con 
debido a/a causa de)]]))</f>
        <v>Posibilidad de perdida de disponibilidad por inconsistencias en los expedientes contractuales a causa de pérdida o ubicación inadecuada de la documentación.</v>
      </c>
      <c r="K11" s="79"/>
    </row>
    <row r="12" spans="1:11" ht="93" customHeight="1" x14ac:dyDescent="0.25">
      <c r="A12" s="49" t="s">
        <v>41</v>
      </c>
      <c r="B12" s="49" t="s">
        <v>42</v>
      </c>
      <c r="C12" s="49" t="s">
        <v>43</v>
      </c>
      <c r="D12" s="79" t="str">
        <f>+IF(B12='[10]11 FORMULAS'!$B$4,'[10]11 FORMULAS'!$C$4,IF(B12='[10]11 FORMULAS'!$B$6,'[10]11 FORMULAS'!$C$6,IF(B12='[10]11 FORMULAS'!$B$8,'[10]11 FORMULAS'!$C$8,IF(B12='[10]11 FORMULAS'!$B$10,'[10]11 FORMULAS'!$C$10,""))))</f>
        <v/>
      </c>
      <c r="E12" s="80" t="str">
        <f>+IFERROR(VLOOKUP(B12,[10]!Tabla3[#Data],2,0),"")</f>
        <v>Eventos relacionados con las conductas o comportamientos de los empleados que afectan la Integridad Pública</v>
      </c>
      <c r="F12" s="49" t="s">
        <v>28</v>
      </c>
      <c r="G12" s="49" t="s">
        <v>29</v>
      </c>
      <c r="H12" s="49" t="s">
        <v>44</v>
      </c>
      <c r="I12" s="49" t="s">
        <v>45</v>
      </c>
      <c r="J12" s="50" t="str">
        <f>(CONCATENATE([10]!Tabla1[[#This Row],[¿QUÉ? 
IMPACTO]]," ","por",[10]!Tabla1[[#This Row],[¿CÓMO?
CAUSA INMEDIATA 
(Iniciar con la palabra 
por)]]," ","a causa de"," ",[10]!Tabla1[[#This Row],[¿PORQUÉ?
CAUSA RAÍZ
(Iniciar con 
debido a/a causa de)]]))</f>
        <v>Posibilidad de afectación económica y reputacional porafectación a los asistentes a actividades organizadas por la SES a causa de falta de planeación previa a la ejecución de las actividades organizadas con 100 o hasta 500 personas.</v>
      </c>
      <c r="K12" s="79"/>
    </row>
    <row r="13" spans="1:11" ht="93" customHeight="1" x14ac:dyDescent="0.25">
      <c r="A13" s="49" t="s">
        <v>46</v>
      </c>
      <c r="B13" s="49" t="s">
        <v>42</v>
      </c>
      <c r="C13" s="49" t="s">
        <v>43</v>
      </c>
      <c r="D13" s="79" t="str">
        <f>+IF(B13='[10]11 FORMULAS'!$B$4,'[10]11 FORMULAS'!$C$4,IF(B13='[10]11 FORMULAS'!$B$6,'[10]11 FORMULAS'!$C$6,IF(B13='[10]11 FORMULAS'!$B$8,'[10]11 FORMULAS'!$C$8,IF(B13='[10]11 FORMULAS'!$B$10,'[10]11 FORMULAS'!$C$10,""))))</f>
        <v/>
      </c>
      <c r="E13" s="80" t="str">
        <f>+IFERROR(VLOOKUP(B13,[10]!Tabla3[#Data],2,0),"")</f>
        <v>Eventos relacionados con las conductas o comportamientos de los empleados que afectan la Integridad Pública</v>
      </c>
      <c r="F13" s="49" t="s">
        <v>28</v>
      </c>
      <c r="G13" s="49" t="s">
        <v>29</v>
      </c>
      <c r="H13" s="49" t="s">
        <v>47</v>
      </c>
      <c r="I13" s="49" t="s">
        <v>48</v>
      </c>
      <c r="J13" s="50" t="str">
        <f>(CONCATENATE([10]!Tabla1[[#This Row],[¿QUÉ? 
IMPACTO]]," ","por",[10]!Tabla1[[#This Row],[¿CÓMO?
CAUSA INMEDIATA 
(Iniciar con la palabra 
por)]]," ","a causa de"," ",[10]!Tabla1[[#This Row],[¿PORQUÉ?
CAUSA RAÍZ
(Iniciar con 
debido a/a causa de)]]))</f>
        <v xml:space="preserve">Posibilidad de pérdida reputacional por solicitar o recibir dádivas para adelantar trámites ante la Supersolidaria a causa de  desconocimiento de los servicios dispuestos por la SES por parte de las entidades de economía solidaria, asociados y ciudadanía en general en la solicitud de trámites.  </v>
      </c>
      <c r="K13" s="85"/>
    </row>
    <row r="14" spans="1:11" ht="157.5" customHeight="1" x14ac:dyDescent="0.25">
      <c r="A14" s="49" t="s">
        <v>49</v>
      </c>
      <c r="B14" s="49" t="s">
        <v>42</v>
      </c>
      <c r="C14" s="49" t="s">
        <v>43</v>
      </c>
      <c r="D14" s="79" t="str">
        <f>+IF(B14='[10]11 FORMULAS'!$B$4,'[10]11 FORMULAS'!$C$4,IF(B14='[10]11 FORMULAS'!$B$6,'[10]11 FORMULAS'!$C$6,IF(B14='[10]11 FORMULAS'!$B$8,'[10]11 FORMULAS'!$C$8,IF(B14='[10]11 FORMULAS'!$B$10,'[10]11 FORMULAS'!$C$10,""))))</f>
        <v/>
      </c>
      <c r="E14" s="80" t="str">
        <f>+IFERROR(VLOOKUP(B14,[10]!Tabla3[#Data],2,0),"")</f>
        <v>Eventos relacionados con las conductas o comportamientos de los empleados que afectan la Integridad Pública</v>
      </c>
      <c r="F14" s="49" t="s">
        <v>28</v>
      </c>
      <c r="G14" s="49" t="s">
        <v>29</v>
      </c>
      <c r="H14" s="49" t="s">
        <v>50</v>
      </c>
      <c r="I14" s="49" t="s">
        <v>51</v>
      </c>
      <c r="J14" s="50" t="str">
        <f>(CONCATENATE([10]!Tabla1[[#This Row],[¿QUÉ? 
IMPACTO]]," ","por",[10]!Tabla1[[#This Row],[¿CÓMO?
CAUSA INMEDIATA 
(Iniciar con la palabra 
por)]]," ","a causa de"," ",[10]!Tabla1[[#This Row],[¿PORQUÉ?
CAUSA RAÍZ
(Iniciar con 
debido a/a causa de)]]))</f>
        <v xml:space="preserve">Posibilidad de pérdida reputacional por falta de interiorización de los valores institucionales señalados en el Código de Integridad por parte de los servidores de la entidad a causa de  desconocimiento y/o falta de apropiación de la politica de conflictos de interés de la SES lo que podria generar recibir beneficios particulares o para un tercero por suministrar a traves de los canales de atención y  comunicación  de la SES información especifica de alguna organización solidaria vigilada o sus asociados.  </v>
      </c>
      <c r="K14" s="85"/>
    </row>
    <row r="15" spans="1:11" ht="93" customHeight="1" x14ac:dyDescent="0.25">
      <c r="A15" s="49" t="s">
        <v>55</v>
      </c>
      <c r="B15" s="49" t="s">
        <v>42</v>
      </c>
      <c r="C15" s="49" t="s">
        <v>52</v>
      </c>
      <c r="D15" s="79" t="str">
        <f>+IF(B15='[13]11 FORMULAS'!$B$4,'[13]11 FORMULAS'!$C$4,IF(B15='[13]11 FORMULAS'!$B$6,'[13]11 FORMULAS'!$C$6,IF(B15='[13]11 FORMULAS'!$B$8,'[13]11 FORMULAS'!$C$8,IF(B15='[13]11 FORMULAS'!$B$10,'[13]11 FORMULAS'!$C$10,""))))</f>
        <v/>
      </c>
      <c r="E15" s="80" t="str">
        <f>+IFERROR(VLOOKUP(B15,[13]!Tabla3[#Data],2,0),"")</f>
        <v>Eventos relacionados con las conductas o comportamientos de los empleados que afectan la Integridad Pública</v>
      </c>
      <c r="F15" s="49" t="s">
        <v>28</v>
      </c>
      <c r="G15" s="49" t="s">
        <v>29</v>
      </c>
      <c r="H15" s="49" t="s">
        <v>53</v>
      </c>
      <c r="I15" s="49" t="s">
        <v>54</v>
      </c>
      <c r="J15" s="50" t="s">
        <v>286</v>
      </c>
      <c r="K15" s="79"/>
    </row>
    <row r="16" spans="1:11" ht="93" customHeight="1" x14ac:dyDescent="0.25">
      <c r="A16" s="49" t="s">
        <v>56</v>
      </c>
      <c r="B16" s="49" t="s">
        <v>25</v>
      </c>
      <c r="C16" s="49" t="s">
        <v>26</v>
      </c>
      <c r="D16" s="79" t="str">
        <f>+IF(B16='[18]11 FORMULAS'!$B$4,'[18]11 FORMULAS'!$C$4,IF(B16='[18]11 FORMULAS'!$B$6,'[18]11 FORMULAS'!$C$6,IF(B16='[18]11 FORMULAS'!$B$8,'[18]11 FORMULAS'!$C$8,IF(B16='[18]11 FORMULAS'!$B$10,'[18]11 FORMULAS'!$C$10,""))))</f>
        <v/>
      </c>
      <c r="E16" s="80" t="str">
        <f>+IFERROR(VLOOKUP(B16,[18]!Tabla3[#Data],2,0),"")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6" s="49" t="s">
        <v>57</v>
      </c>
      <c r="G16" s="49" t="s">
        <v>29</v>
      </c>
      <c r="H16" s="49" t="s">
        <v>58</v>
      </c>
      <c r="I16" s="49" t="s">
        <v>59</v>
      </c>
      <c r="J16" s="50" t="s">
        <v>285</v>
      </c>
      <c r="K16" s="79"/>
    </row>
    <row r="17" spans="1:11" s="87" customFormat="1" ht="93" customHeight="1" x14ac:dyDescent="0.25">
      <c r="A17" s="49"/>
      <c r="B17" s="49"/>
      <c r="C17" s="49"/>
      <c r="D17" s="79" t="str">
        <f>+IF(B17='[1]11 FORMULAS'!$B$4,'[1]11 FORMULAS'!$C$4,IF(B17='[1]11 FORMULAS'!$B$6,'[1]11 FORMULAS'!$C$6,IF(B17='[1]11 FORMULAS'!$B$8,'[1]11 FORMULAS'!$C$8,IF(B17='[1]11 FORMULAS'!$B$10,'[1]11 FORMULAS'!$C$10,""))))</f>
        <v/>
      </c>
      <c r="E17" s="80" t="str">
        <f>+IFERROR(VLOOKUP(B17,[1]!Tabla3[#Data],2,0),"")</f>
        <v/>
      </c>
      <c r="F17" s="49"/>
      <c r="G17" s="49"/>
      <c r="H17" s="86"/>
      <c r="I17" s="86"/>
      <c r="J17" s="50"/>
      <c r="K17" s="85"/>
    </row>
    <row r="18" spans="1:11" s="87" customFormat="1" ht="18" x14ac:dyDescent="0.25">
      <c r="F18" s="88"/>
      <c r="G18" s="88"/>
      <c r="H18" s="88"/>
      <c r="I18" s="88"/>
      <c r="J18" s="51"/>
    </row>
    <row r="19" spans="1:11" x14ac:dyDescent="0.25">
      <c r="F19" s="90"/>
      <c r="G19" s="90"/>
      <c r="H19" s="90"/>
      <c r="I19" s="90"/>
    </row>
    <row r="20" spans="1:11" x14ac:dyDescent="0.25">
      <c r="F20" s="90"/>
      <c r="G20" s="90"/>
      <c r="H20" s="90"/>
      <c r="I20" s="90"/>
    </row>
    <row r="21" spans="1:11" x14ac:dyDescent="0.25">
      <c r="F21" s="89"/>
      <c r="G21" s="89"/>
      <c r="H21" s="89"/>
      <c r="I21" s="89"/>
    </row>
    <row r="22" spans="1:11" x14ac:dyDescent="0.25">
      <c r="F22" s="90"/>
      <c r="G22" s="90"/>
      <c r="H22" s="90"/>
      <c r="I22" s="90"/>
    </row>
    <row r="23" spans="1:11" x14ac:dyDescent="0.25">
      <c r="F23" s="90"/>
      <c r="G23" s="90"/>
      <c r="H23" s="90"/>
      <c r="I23" s="90"/>
    </row>
    <row r="24" spans="1:11" x14ac:dyDescent="0.25">
      <c r="F24" s="90"/>
      <c r="G24" s="90"/>
      <c r="H24" s="90"/>
      <c r="I24" s="90"/>
    </row>
    <row r="28" spans="1:11" ht="14.25" customHeight="1" x14ac:dyDescent="0.25"/>
    <row r="32" spans="1:11" ht="14.25" customHeight="1" x14ac:dyDescent="0.25"/>
    <row r="40" ht="14.25" customHeight="1" x14ac:dyDescent="0.25"/>
  </sheetData>
  <sheetProtection algorithmName="SHA-512" hashValue="gXqb2AFKZtSz3dt1XmIcUiEpadZ4PdYQAhRH0JJSl84ixpQewlS6cdNQavm2lesb0xOk7yT8xikh94q7TdHLjw==" saltValue="ClJMj9tmpYfrgLUeKFQnXw==" spinCount="100000" sheet="1" objects="1" scenarios="1"/>
  <mergeCells count="10">
    <mergeCell ref="B5:D5"/>
    <mergeCell ref="J5:K5"/>
    <mergeCell ref="A7:A8"/>
    <mergeCell ref="B7:E7"/>
    <mergeCell ref="A1:K1"/>
    <mergeCell ref="C2:K2"/>
    <mergeCell ref="A3:K3"/>
    <mergeCell ref="B4:D4"/>
    <mergeCell ref="G4:H4"/>
    <mergeCell ref="J4:K4"/>
  </mergeCells>
  <dataValidations disablePrompts="1" count="2">
    <dataValidation type="list" allowBlank="1" showInputMessage="1" showErrorMessage="1" sqref="G9:G17" xr:uid="{4773460B-617B-455E-A1F8-02A21F7C5A1F}">
      <formula1>INDIRECT($F9)</formula1>
    </dataValidation>
    <dataValidation type="list" allowBlank="1" showInputMessage="1" showErrorMessage="1" sqref="C9:C17" xr:uid="{742F01EB-05F3-4FFF-B1A0-948A1A675083}">
      <formula1>INDIRECT(B9)</formula1>
    </dataValidation>
  </dataValidations>
  <pageMargins left="0.70866141732283472" right="0.70866141732283472" top="0.74803149606299213" bottom="0.74803149606299213" header="0.31496062992125984" footer="0.31496062992125984"/>
  <pageSetup scale="26" orientation="portrait" verticalDpi="598"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B079-CAAC-4DFB-B031-F9A6286AA8C9}">
  <dimension ref="A1:XER68"/>
  <sheetViews>
    <sheetView zoomScale="70" zoomScaleNormal="70" workbookViewId="0">
      <selection activeCell="E64" sqref="E64"/>
    </sheetView>
  </sheetViews>
  <sheetFormatPr baseColWidth="10" defaultColWidth="0" defaultRowHeight="14.25" x14ac:dyDescent="0.25"/>
  <cols>
    <col min="1" max="1" width="27.140625" style="111" customWidth="1"/>
    <col min="2" max="2" width="25.42578125" style="111" customWidth="1"/>
    <col min="3" max="3" width="28.85546875" style="111" customWidth="1"/>
    <col min="4" max="4" width="21.28515625" style="111" customWidth="1"/>
    <col min="5" max="5" width="67" style="111" customWidth="1"/>
    <col min="6" max="6" width="21.42578125" style="111" customWidth="1"/>
    <col min="7" max="7" width="34" style="111" customWidth="1"/>
    <col min="8" max="8" width="26" style="111" customWidth="1"/>
    <col min="9" max="9" width="28.42578125" style="111" customWidth="1"/>
    <col min="10" max="10" width="43" style="111" customWidth="1"/>
    <col min="11" max="11" width="20.28515625" style="111" customWidth="1"/>
    <col min="12" max="12" width="11.42578125" style="111" customWidth="1"/>
    <col min="13" max="24" width="11.42578125" style="111" hidden="1"/>
    <col min="25" max="25" width="8.140625" style="111" hidden="1"/>
    <col min="26" max="30" width="32.42578125" style="111" hidden="1"/>
    <col min="31" max="16372" width="11.42578125" style="111" hidden="1"/>
    <col min="16373" max="16384" width="25.42578125" style="111" hidden="1"/>
  </cols>
  <sheetData>
    <row r="1" spans="1:12" s="93" customFormat="1" ht="36.950000000000003" customHeight="1" x14ac:dyDescent="0.2">
      <c r="A1" s="92" t="s">
        <v>0</v>
      </c>
      <c r="B1" s="92"/>
      <c r="C1" s="92"/>
      <c r="D1" s="92"/>
      <c r="E1" s="92"/>
      <c r="F1" s="92"/>
      <c r="G1" s="92"/>
      <c r="H1" s="92"/>
      <c r="I1" s="92"/>
      <c r="J1" s="92"/>
      <c r="K1" s="92"/>
    </row>
    <row r="2" spans="1:12" s="93" customFormat="1" ht="37.5" customHeight="1" x14ac:dyDescent="0.2">
      <c r="A2" s="94" t="s">
        <v>1</v>
      </c>
      <c r="B2" s="94">
        <v>1</v>
      </c>
      <c r="C2" s="95"/>
      <c r="D2" s="96"/>
      <c r="E2" s="96"/>
      <c r="F2" s="96"/>
      <c r="G2" s="96"/>
      <c r="H2" s="96"/>
      <c r="I2" s="96"/>
      <c r="J2" s="96"/>
      <c r="K2" s="97"/>
    </row>
    <row r="3" spans="1:12" s="93" customFormat="1" ht="3.95" customHeight="1" x14ac:dyDescent="0.2">
      <c r="A3" s="98"/>
      <c r="B3" s="99"/>
      <c r="C3" s="99"/>
      <c r="D3" s="99"/>
      <c r="E3" s="99"/>
      <c r="F3" s="99"/>
      <c r="G3" s="99"/>
      <c r="H3" s="99"/>
      <c r="I3" s="99"/>
      <c r="J3" s="99"/>
      <c r="K3" s="100"/>
    </row>
    <row r="4" spans="1:12" ht="27" customHeight="1" x14ac:dyDescent="0.25">
      <c r="A4" s="101" t="s">
        <v>2</v>
      </c>
      <c r="B4" s="102" t="s">
        <v>3</v>
      </c>
      <c r="C4" s="103"/>
      <c r="D4" s="104"/>
      <c r="E4" s="101" t="s">
        <v>4</v>
      </c>
      <c r="F4" s="105" t="s">
        <v>60</v>
      </c>
      <c r="G4" s="106"/>
      <c r="H4" s="107"/>
      <c r="I4" s="108" t="s">
        <v>5</v>
      </c>
      <c r="J4" s="109">
        <v>46056</v>
      </c>
      <c r="K4" s="110"/>
    </row>
    <row r="5" spans="1:12" ht="111.75" customHeight="1" x14ac:dyDescent="0.25">
      <c r="A5" s="15" t="s">
        <v>6</v>
      </c>
      <c r="B5" s="102" t="s">
        <v>7</v>
      </c>
      <c r="C5" s="103"/>
      <c r="D5" s="104"/>
      <c r="E5" s="15" t="s">
        <v>8</v>
      </c>
      <c r="F5" s="15" t="s">
        <v>9</v>
      </c>
      <c r="G5" s="112" t="s">
        <v>10</v>
      </c>
      <c r="H5" s="113"/>
      <c r="I5" s="114" t="s">
        <v>11</v>
      </c>
      <c r="J5" s="109" t="s">
        <v>12</v>
      </c>
      <c r="K5" s="110"/>
    </row>
    <row r="6" spans="1:12" ht="15" x14ac:dyDescent="0.25">
      <c r="F6" s="115"/>
      <c r="G6" s="21"/>
      <c r="H6" s="21"/>
      <c r="I6" s="115"/>
      <c r="J6" s="116"/>
    </row>
    <row r="7" spans="1:12" ht="51.75" customHeight="1" x14ac:dyDescent="0.25">
      <c r="A7" s="117" t="s">
        <v>13</v>
      </c>
      <c r="B7" s="117" t="s">
        <v>14</v>
      </c>
      <c r="C7" s="117"/>
      <c r="D7" s="117"/>
      <c r="E7" s="117"/>
    </row>
    <row r="8" spans="1:12" ht="107.25" customHeight="1" x14ac:dyDescent="0.25">
      <c r="A8" s="117"/>
      <c r="B8" s="101" t="s">
        <v>15</v>
      </c>
      <c r="C8" s="101" t="s">
        <v>16</v>
      </c>
      <c r="D8" s="101" t="s">
        <v>17</v>
      </c>
      <c r="E8" s="101" t="s">
        <v>18</v>
      </c>
      <c r="F8" s="118" t="s">
        <v>19</v>
      </c>
      <c r="G8" s="15" t="s">
        <v>20</v>
      </c>
      <c r="H8" s="118" t="s">
        <v>21</v>
      </c>
      <c r="I8" s="118" t="s">
        <v>22</v>
      </c>
      <c r="J8" s="15" t="s">
        <v>23</v>
      </c>
      <c r="K8" s="118" t="s">
        <v>24</v>
      </c>
    </row>
    <row r="9" spans="1:12" s="119" customFormat="1" ht="123" customHeight="1" x14ac:dyDescent="0.25">
      <c r="A9" s="121" t="s">
        <v>61</v>
      </c>
      <c r="B9" s="121" t="s">
        <v>25</v>
      </c>
      <c r="C9" s="121" t="s">
        <v>62</v>
      </c>
      <c r="D9" s="27" t="str">
        <f>+IF(B9='[2]11 FORMULAS'!$B$4,'[2]11 FORMULAS'!$C$4,IF(B9='[2]11 FORMULAS'!$B$6,'[2]11 FORMULAS'!$C$6,IF(B9='[2]11 FORMULAS'!$B$8,'[2]11 FORMULAS'!$C$8,IF(B9='[2]11 FORMULAS'!$B$10,'[2]11 FORMULAS'!$C$10,""))))</f>
        <v/>
      </c>
      <c r="E9" s="122" t="s">
        <v>311</v>
      </c>
      <c r="F9" s="121" t="s">
        <v>63</v>
      </c>
      <c r="G9" s="123" t="s">
        <v>64</v>
      </c>
      <c r="H9" s="124" t="s">
        <v>65</v>
      </c>
      <c r="I9" s="124" t="s">
        <v>66</v>
      </c>
      <c r="J9" s="125" t="s">
        <v>336</v>
      </c>
      <c r="K9" s="126"/>
    </row>
    <row r="10" spans="1:12" s="119" customFormat="1" ht="123.75" customHeight="1" x14ac:dyDescent="0.25">
      <c r="A10" s="121" t="s">
        <v>67</v>
      </c>
      <c r="B10" s="121" t="s">
        <v>25</v>
      </c>
      <c r="C10" s="121" t="s">
        <v>26</v>
      </c>
      <c r="D10" s="27" t="str">
        <f>+IF(B10='[2]11 FORMULAS'!$B$4,'[2]11 FORMULAS'!$C$4,IF(B10='[2]11 FORMULAS'!$B$6,'[2]11 FORMULAS'!$C$6,IF(B10='[2]11 FORMULAS'!$B$8,'[2]11 FORMULAS'!$C$8,IF(B10='[2]11 FORMULAS'!$B$10,'[2]11 FORMULAS'!$C$10,""))))</f>
        <v/>
      </c>
      <c r="E10" s="122" t="s">
        <v>311</v>
      </c>
      <c r="F10" s="121" t="s">
        <v>63</v>
      </c>
      <c r="G10" s="123" t="s">
        <v>64</v>
      </c>
      <c r="H10" s="124" t="s">
        <v>68</v>
      </c>
      <c r="I10" s="124" t="s">
        <v>69</v>
      </c>
      <c r="J10" s="125" t="s">
        <v>337</v>
      </c>
      <c r="K10" s="126"/>
    </row>
    <row r="11" spans="1:12" x14ac:dyDescent="0.25">
      <c r="A11" s="13"/>
      <c r="B11" s="13"/>
      <c r="C11" s="13"/>
      <c r="D11" s="13"/>
      <c r="E11" s="13"/>
      <c r="F11" s="13"/>
      <c r="G11" s="13"/>
      <c r="H11" s="13"/>
      <c r="I11" s="13"/>
      <c r="J11" s="13"/>
      <c r="K11" s="13"/>
    </row>
    <row r="12" spans="1:12" ht="93" customHeight="1" x14ac:dyDescent="0.25">
      <c r="A12" s="121" t="s">
        <v>75</v>
      </c>
      <c r="B12" s="121" t="s">
        <v>25</v>
      </c>
      <c r="C12" s="121" t="s">
        <v>26</v>
      </c>
      <c r="D12" s="27" t="str">
        <f>+IF(B12='[2]11 FORMULAS'!$B$4,'[2]11 FORMULAS'!$C$4,IF(B12='[2]11 FORMULAS'!$B$6,'[2]11 FORMULAS'!$C$6,IF(B12='[2]11 FORMULAS'!$B$8,'[2]11 FORMULAS'!$C$8,IF(B12='[2]11 FORMULAS'!$B$10,'[2]11 FORMULAS'!$C$10,""))))</f>
        <v/>
      </c>
      <c r="E12" s="122" t="s">
        <v>311</v>
      </c>
      <c r="F12" s="121" t="s">
        <v>63</v>
      </c>
      <c r="G12" s="123" t="s">
        <v>64</v>
      </c>
      <c r="H12" s="124" t="s">
        <v>76</v>
      </c>
      <c r="I12" s="124" t="s">
        <v>77</v>
      </c>
      <c r="J12" s="125" t="s">
        <v>338</v>
      </c>
      <c r="K12" s="27"/>
    </row>
    <row r="13" spans="1:12" ht="93" customHeight="1" x14ac:dyDescent="0.25">
      <c r="A13" s="121" t="s">
        <v>78</v>
      </c>
      <c r="B13" s="121" t="s">
        <v>25</v>
      </c>
      <c r="C13" s="121" t="s">
        <v>79</v>
      </c>
      <c r="D13" s="27" t="str">
        <f>+IF(B13='[2]11 FORMULAS'!$B$4,'[2]11 FORMULAS'!$C$4,IF(B13='[2]11 FORMULAS'!$B$6,'[2]11 FORMULAS'!$C$6,IF(B13='[2]11 FORMULAS'!$B$8,'[2]11 FORMULAS'!$C$8,IF(B13='[2]11 FORMULAS'!$B$10,'[2]11 FORMULAS'!$C$10,""))))</f>
        <v/>
      </c>
      <c r="E13" s="122" t="s">
        <v>311</v>
      </c>
      <c r="F13" s="121" t="s">
        <v>63</v>
      </c>
      <c r="G13" s="123" t="s">
        <v>64</v>
      </c>
      <c r="H13" s="124" t="s">
        <v>80</v>
      </c>
      <c r="I13" s="124" t="s">
        <v>81</v>
      </c>
      <c r="J13" s="125" t="s">
        <v>287</v>
      </c>
      <c r="K13" s="27"/>
    </row>
    <row r="14" spans="1:12" ht="143.25" customHeight="1" x14ac:dyDescent="0.25">
      <c r="A14" s="121" t="s">
        <v>83</v>
      </c>
      <c r="B14" s="121" t="s">
        <v>25</v>
      </c>
      <c r="C14" s="121" t="s">
        <v>26</v>
      </c>
      <c r="D14" s="27" t="str">
        <f>+IF(B14='[3]11 FORMULAS'!$B$4,'[3]11 FORMULAS'!$C$4,IF(B14='[3]11 FORMULAS'!$B$6,'[3]11 FORMULAS'!$C$6,IF(B14='[3]11 FORMULAS'!$B$8,'[3]11 FORMULAS'!$C$8,IF(B14='[3]11 FORMULAS'!$B$10,'[3]11 FORMULAS'!$C$10,""))))</f>
        <v/>
      </c>
      <c r="E14" s="122" t="s">
        <v>311</v>
      </c>
      <c r="F14" s="121" t="s">
        <v>63</v>
      </c>
      <c r="G14" s="121" t="s">
        <v>64</v>
      </c>
      <c r="H14" s="121" t="s">
        <v>84</v>
      </c>
      <c r="I14" s="121" t="s">
        <v>85</v>
      </c>
      <c r="J14" s="127" t="s">
        <v>288</v>
      </c>
      <c r="K14" s="126"/>
      <c r="L14" s="119"/>
    </row>
    <row r="15" spans="1:12" ht="93" customHeight="1" x14ac:dyDescent="0.25">
      <c r="A15" s="121" t="s">
        <v>86</v>
      </c>
      <c r="B15" s="121" t="s">
        <v>25</v>
      </c>
      <c r="C15" s="121" t="s">
        <v>26</v>
      </c>
      <c r="D15" s="27" t="str">
        <f>+IF(B15='[3]11 FORMULAS'!$B$4,'[3]11 FORMULAS'!$C$4,IF(B15='[3]11 FORMULAS'!$B$6,'[3]11 FORMULAS'!$C$6,IF(B15='[3]11 FORMULAS'!$B$8,'[3]11 FORMULAS'!$C$8,IF(B15='[3]11 FORMULAS'!$B$10,'[3]11 FORMULAS'!$C$10,""))))</f>
        <v/>
      </c>
      <c r="E15" s="122" t="str">
        <f>+IFERROR(VLOOKUP(B15,[3]!Tabla3[#Data],2,0),"")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5" s="121" t="s">
        <v>63</v>
      </c>
      <c r="G15" s="121" t="s">
        <v>64</v>
      </c>
      <c r="H15" s="121" t="s">
        <v>87</v>
      </c>
      <c r="I15" s="121" t="s">
        <v>88</v>
      </c>
      <c r="J15" s="127" t="s">
        <v>289</v>
      </c>
      <c r="K15" s="126"/>
      <c r="L15" s="119"/>
    </row>
    <row r="16" spans="1:12" ht="128.25" customHeight="1" x14ac:dyDescent="0.25">
      <c r="A16" s="121" t="s">
        <v>89</v>
      </c>
      <c r="B16" s="121" t="s">
        <v>25</v>
      </c>
      <c r="C16" s="121" t="s">
        <v>62</v>
      </c>
      <c r="D16" s="27" t="str">
        <f>+IF(B16='[3]11 FORMULAS'!$B$4,'[3]11 FORMULAS'!$C$4,IF(B16='[3]11 FORMULAS'!$B$6,'[3]11 FORMULAS'!$C$6,IF(B16='[3]11 FORMULAS'!$B$8,'[3]11 FORMULAS'!$C$8,IF(B16='[3]11 FORMULAS'!$B$10,'[3]11 FORMULAS'!$C$10,""))))</f>
        <v/>
      </c>
      <c r="E16" s="122" t="str">
        <f>+IFERROR(VLOOKUP(B16,[3]!Tabla3[#Data],2,0),"")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6" s="121" t="s">
        <v>63</v>
      </c>
      <c r="G16" s="121" t="s">
        <v>64</v>
      </c>
      <c r="H16" s="121" t="s">
        <v>90</v>
      </c>
      <c r="I16" s="121" t="s">
        <v>91</v>
      </c>
      <c r="J16" s="127" t="s">
        <v>290</v>
      </c>
      <c r="K16" s="27"/>
    </row>
    <row r="17" spans="1:12" s="120" customFormat="1" ht="93" customHeight="1" x14ac:dyDescent="0.25">
      <c r="A17" s="121" t="s">
        <v>92</v>
      </c>
      <c r="B17" s="121" t="s">
        <v>25</v>
      </c>
      <c r="C17" s="121" t="s">
        <v>79</v>
      </c>
      <c r="D17" s="27" t="str">
        <f>+IF(B17='[3]11 FORMULAS'!$B$4,'[3]11 FORMULAS'!$C$4,IF(B17='[3]11 FORMULAS'!$B$6,'[3]11 FORMULAS'!$C$6,IF(B17='[3]11 FORMULAS'!$B$8,'[3]11 FORMULAS'!$C$8,IF(B17='[3]11 FORMULAS'!$B$10,'[3]11 FORMULAS'!$C$10,""))))</f>
        <v/>
      </c>
      <c r="E17" s="122" t="str">
        <f>+IFERROR(VLOOKUP(B17,[3]!Tabla3[#Data],2,0),"")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7" s="121" t="s">
        <v>63</v>
      </c>
      <c r="G17" s="121" t="s">
        <v>64</v>
      </c>
      <c r="H17" s="121" t="s">
        <v>93</v>
      </c>
      <c r="I17" s="121" t="s">
        <v>94</v>
      </c>
      <c r="J17" s="127" t="s">
        <v>291</v>
      </c>
      <c r="K17" s="27"/>
      <c r="L17" s="111"/>
    </row>
    <row r="18" spans="1:12" s="120" customFormat="1" ht="85.5" x14ac:dyDescent="0.25">
      <c r="A18" s="121" t="s">
        <v>292</v>
      </c>
      <c r="B18" s="121" t="s">
        <v>25</v>
      </c>
      <c r="C18" s="121" t="s">
        <v>26</v>
      </c>
      <c r="D18" s="27" t="str">
        <f>+IF(B18='[4]11 FORMULAS'!$B$4,'[4]11 FORMULAS'!$C$4,IF(B18='[4]11 FORMULAS'!$B$6,'[4]11 FORMULAS'!$C$6,IF(B18='[4]11 FORMULAS'!$B$8,'[4]11 FORMULAS'!$C$8,IF(B18='[4]11 FORMULAS'!$B$10,'[4]11 FORMULAS'!$C$10,""))))</f>
        <v/>
      </c>
      <c r="E18" s="122" t="str">
        <f>+IFERROR(VLOOKUP(B18,[4]!Tabla3[#Data],2,0),"")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8" s="121" t="s">
        <v>63</v>
      </c>
      <c r="G18" s="121" t="s">
        <v>64</v>
      </c>
      <c r="H18" s="121" t="s">
        <v>95</v>
      </c>
      <c r="I18" s="121" t="s">
        <v>96</v>
      </c>
      <c r="J18" s="127" t="s">
        <v>295</v>
      </c>
      <c r="K18" s="126"/>
    </row>
    <row r="19" spans="1:12" ht="99.75" x14ac:dyDescent="0.25">
      <c r="A19" s="121" t="s">
        <v>293</v>
      </c>
      <c r="B19" s="121" t="s">
        <v>25</v>
      </c>
      <c r="C19" s="121" t="s">
        <v>26</v>
      </c>
      <c r="D19" s="27" t="str">
        <f>+IF(B19='[4]11 FORMULAS'!$B$4,'[4]11 FORMULAS'!$C$4,IF(B19='[4]11 FORMULAS'!$B$6,'[4]11 FORMULAS'!$C$6,IF(B19='[4]11 FORMULAS'!$B$8,'[4]11 FORMULAS'!$C$8,IF(B19='[4]11 FORMULAS'!$B$10,'[4]11 FORMULAS'!$C$10,""))))</f>
        <v/>
      </c>
      <c r="E19" s="122" t="str">
        <f>+IFERROR(VLOOKUP(B19,[4]!Tabla3[#Data],2,0),"")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9" s="121" t="s">
        <v>63</v>
      </c>
      <c r="G19" s="121" t="s">
        <v>64</v>
      </c>
      <c r="H19" s="121" t="s">
        <v>97</v>
      </c>
      <c r="I19" s="121" t="s">
        <v>98</v>
      </c>
      <c r="J19" s="127" t="s">
        <v>296</v>
      </c>
      <c r="K19" s="27"/>
    </row>
    <row r="20" spans="1:12" ht="85.5" x14ac:dyDescent="0.25">
      <c r="A20" s="121" t="s">
        <v>294</v>
      </c>
      <c r="B20" s="121" t="s">
        <v>25</v>
      </c>
      <c r="C20" s="121" t="s">
        <v>26</v>
      </c>
      <c r="D20" s="27" t="str">
        <f>+IF(B20='[4]11 FORMULAS'!$B$4,'[4]11 FORMULAS'!$C$4,IF(B20='[4]11 FORMULAS'!$B$6,'[4]11 FORMULAS'!$C$6,IF(B20='[4]11 FORMULAS'!$B$8,'[4]11 FORMULAS'!$C$8,IF(B20='[4]11 FORMULAS'!$B$10,'[4]11 FORMULAS'!$C$10,""))))</f>
        <v/>
      </c>
      <c r="E20" s="122" t="str">
        <f>+IFERROR(VLOOKUP(B20,[4]!Tabla3[#Data],2,0),"")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0" s="121" t="s">
        <v>63</v>
      </c>
      <c r="G20" s="121" t="s">
        <v>99</v>
      </c>
      <c r="H20" s="121" t="s">
        <v>100</v>
      </c>
      <c r="I20" s="121" t="s">
        <v>101</v>
      </c>
      <c r="J20" s="127" t="s">
        <v>297</v>
      </c>
      <c r="K20" s="27"/>
    </row>
    <row r="21" spans="1:12" ht="85.5" x14ac:dyDescent="0.25">
      <c r="A21" s="121" t="s">
        <v>102</v>
      </c>
      <c r="B21" s="121" t="s">
        <v>25</v>
      </c>
      <c r="C21" s="121" t="s">
        <v>26</v>
      </c>
      <c r="D21" s="27" t="str">
        <f>+IF(B21='[5]11 FORMULAS'!$B$4,'[5]11 FORMULAS'!$C$4,IF(B21='[5]11 FORMULAS'!$B$6,'[5]11 FORMULAS'!$C$6,IF(B21='[5]11 FORMULAS'!$B$8,'[5]11 FORMULAS'!$C$8,IF(B21='[5]11 FORMULAS'!$B$10,'[5]11 FORMULAS'!$C$10,""))))</f>
        <v/>
      </c>
      <c r="E21" s="122" t="str">
        <f>+IFERROR(VLOOKUP(B21,[5]!Tabla3[#Data],2,0),"")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1" s="121" t="s">
        <v>63</v>
      </c>
      <c r="G21" s="121" t="s">
        <v>64</v>
      </c>
      <c r="H21" s="121" t="s">
        <v>103</v>
      </c>
      <c r="I21" s="121" t="s">
        <v>104</v>
      </c>
      <c r="J21" s="127" t="s">
        <v>298</v>
      </c>
      <c r="K21" s="126"/>
    </row>
    <row r="22" spans="1:12" ht="85.5" x14ac:dyDescent="0.25">
      <c r="A22" s="121" t="s">
        <v>105</v>
      </c>
      <c r="B22" s="121" t="s">
        <v>25</v>
      </c>
      <c r="C22" s="121" t="s">
        <v>26</v>
      </c>
      <c r="D22" s="27" t="str">
        <f>+IF(B22='[5]11 FORMULAS'!$B$4,'[5]11 FORMULAS'!$C$4,IF(B22='[5]11 FORMULAS'!$B$6,'[5]11 FORMULAS'!$C$6,IF(B22='[5]11 FORMULAS'!$B$8,'[5]11 FORMULAS'!$C$8,IF(B22='[5]11 FORMULAS'!$B$10,'[5]11 FORMULAS'!$C$10,""))))</f>
        <v/>
      </c>
      <c r="E22" s="122" t="str">
        <f>+IFERROR(VLOOKUP(B22,[5]!Tabla3[#Data],2,0),"")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2" s="121" t="s">
        <v>63</v>
      </c>
      <c r="G22" s="121" t="s">
        <v>64</v>
      </c>
      <c r="H22" s="121" t="s">
        <v>106</v>
      </c>
      <c r="I22" s="121" t="s">
        <v>107</v>
      </c>
      <c r="J22" s="127" t="s">
        <v>298</v>
      </c>
      <c r="K22" s="27"/>
    </row>
    <row r="23" spans="1:12" ht="99.75" x14ac:dyDescent="0.25">
      <c r="A23" s="121" t="s">
        <v>108</v>
      </c>
      <c r="B23" s="121" t="s">
        <v>25</v>
      </c>
      <c r="C23" s="121" t="s">
        <v>26</v>
      </c>
      <c r="D23" s="27" t="str">
        <f>+IF(B23='[5]11 FORMULAS'!$B$4,'[5]11 FORMULAS'!$C$4,IF(B23='[5]11 FORMULAS'!$B$6,'[5]11 FORMULAS'!$C$6,IF(B23='[5]11 FORMULAS'!$B$8,'[5]11 FORMULAS'!$C$8,IF(B23='[5]11 FORMULAS'!$B$10,'[5]11 FORMULAS'!$C$10,""))))</f>
        <v/>
      </c>
      <c r="E23" s="122" t="str">
        <f>+IFERROR(VLOOKUP(B23,[5]!Tabla3[#Data],2,0),"")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3" s="121" t="s">
        <v>63</v>
      </c>
      <c r="G23" s="121" t="s">
        <v>109</v>
      </c>
      <c r="H23" s="121" t="s">
        <v>110</v>
      </c>
      <c r="I23" s="121" t="s">
        <v>111</v>
      </c>
      <c r="J23" s="127" t="s">
        <v>299</v>
      </c>
      <c r="K23" s="27"/>
    </row>
    <row r="24" spans="1:12" ht="99.75" x14ac:dyDescent="0.25">
      <c r="A24" s="121" t="s">
        <v>118</v>
      </c>
      <c r="B24" s="121" t="s">
        <v>25</v>
      </c>
      <c r="C24" s="121" t="s">
        <v>62</v>
      </c>
      <c r="D24" s="27" t="str">
        <f>+IF(B24='[6]11 FORMULAS'!$B$4,'[6]11 FORMULAS'!$C$4,IF(B24='[6]11 FORMULAS'!$B$6,'[6]11 FORMULAS'!$C$6,IF(B24='[6]11 FORMULAS'!$B$8,'[6]11 FORMULAS'!$C$8,IF(B24='[6]11 FORMULAS'!$B$10,'[6]11 FORMULAS'!$C$10,""))))</f>
        <v/>
      </c>
      <c r="E24" s="122" t="str">
        <f>+IFERROR(VLOOKUP(B24,[6]!Tabla3[#Data],2,0),"")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4" s="121" t="s">
        <v>63</v>
      </c>
      <c r="G24" s="121" t="s">
        <v>64</v>
      </c>
      <c r="H24" s="121" t="s">
        <v>119</v>
      </c>
      <c r="I24" s="121" t="s">
        <v>120</v>
      </c>
      <c r="J24" s="127" t="s">
        <v>300</v>
      </c>
      <c r="K24" s="126"/>
    </row>
    <row r="25" spans="1:12" ht="85.5" x14ac:dyDescent="0.25">
      <c r="A25" s="121" t="s">
        <v>121</v>
      </c>
      <c r="B25" s="121" t="s">
        <v>25</v>
      </c>
      <c r="C25" s="121" t="s">
        <v>79</v>
      </c>
      <c r="D25" s="27" t="str">
        <f>+IF(B25='[6]11 FORMULAS'!$B$4,'[6]11 FORMULAS'!$C$4,IF(B25='[6]11 FORMULAS'!$B$6,'[6]11 FORMULAS'!$C$6,IF(B25='[6]11 FORMULAS'!$B$8,'[6]11 FORMULAS'!$C$8,IF(B25='[6]11 FORMULAS'!$B$10,'[6]11 FORMULAS'!$C$10,""))))</f>
        <v/>
      </c>
      <c r="E25" s="122" t="str">
        <f>+IFERROR(VLOOKUP(B25,[6]!Tabla3[#Data],2,0),"")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5" s="121" t="s">
        <v>63</v>
      </c>
      <c r="G25" s="121" t="s">
        <v>64</v>
      </c>
      <c r="H25" s="121" t="s">
        <v>122</v>
      </c>
      <c r="I25" s="121" t="s">
        <v>123</v>
      </c>
      <c r="J25" s="127" t="s">
        <v>301</v>
      </c>
      <c r="K25" s="126"/>
    </row>
    <row r="26" spans="1:12" ht="99.75" x14ac:dyDescent="0.25">
      <c r="A26" s="121" t="s">
        <v>124</v>
      </c>
      <c r="B26" s="121" t="s">
        <v>25</v>
      </c>
      <c r="C26" s="121" t="s">
        <v>26</v>
      </c>
      <c r="D26" s="27" t="str">
        <f>+IF(B26='[6]11 FORMULAS'!$B$4,'[6]11 FORMULAS'!$C$4,IF(B26='[6]11 FORMULAS'!$B$6,'[6]11 FORMULAS'!$C$6,IF(B26='[6]11 FORMULAS'!$B$8,'[6]11 FORMULAS'!$C$8,IF(B26='[6]11 FORMULAS'!$B$10,'[6]11 FORMULAS'!$C$10,""))))</f>
        <v/>
      </c>
      <c r="E26" s="122" t="str">
        <f>+IFERROR(VLOOKUP(B26,[6]!Tabla3[#Data],2,0),"")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6" s="121" t="s">
        <v>63</v>
      </c>
      <c r="G26" s="121" t="s">
        <v>64</v>
      </c>
      <c r="H26" s="121" t="s">
        <v>125</v>
      </c>
      <c r="I26" s="121" t="s">
        <v>126</v>
      </c>
      <c r="J26" s="127" t="s">
        <v>302</v>
      </c>
      <c r="K26" s="27"/>
    </row>
    <row r="27" spans="1:12" ht="99.75" x14ac:dyDescent="0.25">
      <c r="A27" s="121" t="s">
        <v>127</v>
      </c>
      <c r="B27" s="121" t="s">
        <v>25</v>
      </c>
      <c r="C27" s="121" t="s">
        <v>26</v>
      </c>
      <c r="D27" s="27" t="str">
        <f>+IF(B27='[6]11 FORMULAS'!$B$4,'[6]11 FORMULAS'!$C$4,IF(B27='[6]11 FORMULAS'!$B$6,'[6]11 FORMULAS'!$C$6,IF(B27='[6]11 FORMULAS'!$B$8,'[6]11 FORMULAS'!$C$8,IF(B27='[6]11 FORMULAS'!$B$10,'[6]11 FORMULAS'!$C$10,""))))</f>
        <v/>
      </c>
      <c r="E27" s="122" t="str">
        <f>+IFERROR(VLOOKUP(B27,[6]!Tabla3[#Data],2,0),"")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7" s="121" t="s">
        <v>63</v>
      </c>
      <c r="G27" s="121" t="s">
        <v>64</v>
      </c>
      <c r="H27" s="121" t="s">
        <v>128</v>
      </c>
      <c r="I27" s="121" t="s">
        <v>129</v>
      </c>
      <c r="J27" s="127" t="s">
        <v>303</v>
      </c>
      <c r="K27" s="27"/>
    </row>
    <row r="28" spans="1:12" ht="69" customHeight="1" x14ac:dyDescent="0.25">
      <c r="A28" s="121" t="s">
        <v>132</v>
      </c>
      <c r="B28" s="121" t="s">
        <v>25</v>
      </c>
      <c r="C28" s="121" t="s">
        <v>79</v>
      </c>
      <c r="D28" s="27" t="str">
        <f>+IF(B28='[7]11 FORMULAS'!$B$4,'[7]11 FORMULAS'!$C$4,IF(B28='[7]11 FORMULAS'!$B$6,'[7]11 FORMULAS'!$C$6,IF(B28='[7]11 FORMULAS'!$B$8,'[7]11 FORMULAS'!$C$8,IF(B28='[7]11 FORMULAS'!$B$10,'[7]11 FORMULAS'!$C$10,""))))</f>
        <v/>
      </c>
      <c r="E28" s="122" t="str">
        <f>+IFERROR(VLOOKUP(B28,[7]!Tabla3[#Data],2,0),"")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8" s="121" t="s">
        <v>63</v>
      </c>
      <c r="G28" s="121" t="s">
        <v>99</v>
      </c>
      <c r="H28" s="121" t="s">
        <v>130</v>
      </c>
      <c r="I28" s="121" t="s">
        <v>131</v>
      </c>
      <c r="J28" s="127" t="s">
        <v>304</v>
      </c>
      <c r="K28" s="126"/>
    </row>
    <row r="29" spans="1:12" ht="99.75" x14ac:dyDescent="0.25">
      <c r="A29" s="121" t="s">
        <v>138</v>
      </c>
      <c r="B29" s="121" t="s">
        <v>25</v>
      </c>
      <c r="C29" s="121" t="s">
        <v>62</v>
      </c>
      <c r="D29" s="27" t="str">
        <f>+IF(B29='[8]11 FORMULAS'!$B$4,'[8]11 FORMULAS'!$C$4,IF(B29='[8]11 FORMULAS'!$B$6,'[8]11 FORMULAS'!$C$6,IF(B29='[8]11 FORMULAS'!$B$8,'[8]11 FORMULAS'!$C$8,IF(B29='[8]11 FORMULAS'!$B$10,'[8]11 FORMULAS'!$C$10,""))))</f>
        <v/>
      </c>
      <c r="E29" s="122" t="str">
        <f>+IFERROR(VLOOKUP(B29,[8]!Tabla3[#Data],2,0),"")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9" s="121" t="s">
        <v>63</v>
      </c>
      <c r="G29" s="123" t="s">
        <v>99</v>
      </c>
      <c r="H29" s="124" t="s">
        <v>139</v>
      </c>
      <c r="I29" s="124" t="s">
        <v>140</v>
      </c>
      <c r="J29" s="125" t="s">
        <v>305</v>
      </c>
      <c r="K29" s="126"/>
    </row>
    <row r="30" spans="1:12" ht="99.75" x14ac:dyDescent="0.25">
      <c r="A30" s="121" t="s">
        <v>141</v>
      </c>
      <c r="B30" s="121" t="s">
        <v>25</v>
      </c>
      <c r="C30" s="121" t="s">
        <v>62</v>
      </c>
      <c r="D30" s="27" t="str">
        <f>+IF(B30='[8]11 FORMULAS'!$B$4,'[8]11 FORMULAS'!$C$4,IF(B30='[8]11 FORMULAS'!$B$6,'[8]11 FORMULAS'!$C$6,IF(B30='[8]11 FORMULAS'!$B$8,'[8]11 FORMULAS'!$C$8,IF(B30='[8]11 FORMULAS'!$B$10,'[8]11 FORMULAS'!$C$10,""))))</f>
        <v/>
      </c>
      <c r="E30" s="122" t="str">
        <f>+IFERROR(VLOOKUP(B30,[8]!Tabla3[#Data],2,0),"")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0" s="121" t="s">
        <v>63</v>
      </c>
      <c r="G30" s="123" t="s">
        <v>99</v>
      </c>
      <c r="H30" s="124" t="s">
        <v>142</v>
      </c>
      <c r="I30" s="124" t="s">
        <v>143</v>
      </c>
      <c r="J30" s="125" t="s">
        <v>306</v>
      </c>
      <c r="K30" s="126"/>
    </row>
    <row r="31" spans="1:12" ht="57" x14ac:dyDescent="0.25">
      <c r="A31" s="121" t="s">
        <v>147</v>
      </c>
      <c r="B31" s="121" t="s">
        <v>25</v>
      </c>
      <c r="C31" s="121" t="s">
        <v>26</v>
      </c>
      <c r="D31" s="27" t="str">
        <f>+IF(B31='[9]11 FORMULAS'!$B$4,'[9]11 FORMULAS'!$C$4,IF(B31='[9]11 FORMULAS'!$B$6,'[9]11 FORMULAS'!$C$6,IF(B31='[9]11 FORMULAS'!$B$8,'[9]11 FORMULAS'!$C$8,IF(B31='[9]11 FORMULAS'!$B$10,'[9]11 FORMULAS'!$C$10,""))))</f>
        <v/>
      </c>
      <c r="E31" s="122" t="str">
        <f>+IFERROR(VLOOKUP(B31,[10]!Tabla3[#Data],2,0),"")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1" s="121" t="s">
        <v>63</v>
      </c>
      <c r="G31" s="121" t="s">
        <v>64</v>
      </c>
      <c r="H31" s="121" t="s">
        <v>148</v>
      </c>
      <c r="I31" s="121" t="s">
        <v>149</v>
      </c>
      <c r="J31" s="127" t="s">
        <v>307</v>
      </c>
      <c r="K31" s="126"/>
    </row>
    <row r="32" spans="1:12" ht="108" customHeight="1" x14ac:dyDescent="0.25">
      <c r="A32" s="121" t="s">
        <v>150</v>
      </c>
      <c r="B32" s="121" t="s">
        <v>25</v>
      </c>
      <c r="C32" s="121" t="s">
        <v>26</v>
      </c>
      <c r="D32" s="27" t="str">
        <f>+IF(B32='[10]11 FORMULAS'!$B$4,'[10]11 FORMULAS'!$C$4,IF(B32='[10]11 FORMULAS'!$B$6,'[10]11 FORMULAS'!$C$6,IF(B32='[10]11 FORMULAS'!$B$8,'[10]11 FORMULAS'!$C$8,IF(B32='[10]11 FORMULAS'!$B$10,'[10]11 FORMULAS'!$C$10,""))))</f>
        <v/>
      </c>
      <c r="E32" s="122" t="str">
        <f>+IFERROR(VLOOKUP(B32,[10]!Tabla3[#Data],2,0),"")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2" s="121" t="s">
        <v>63</v>
      </c>
      <c r="G32" s="121" t="s">
        <v>64</v>
      </c>
      <c r="H32" s="121" t="s">
        <v>151</v>
      </c>
      <c r="I32" s="121" t="s">
        <v>152</v>
      </c>
      <c r="J32" s="127" t="s">
        <v>308</v>
      </c>
      <c r="K32" s="27"/>
    </row>
    <row r="33" spans="1:11" ht="85.5" customHeight="1" x14ac:dyDescent="0.25">
      <c r="A33" s="121" t="s">
        <v>153</v>
      </c>
      <c r="B33" s="121" t="s">
        <v>25</v>
      </c>
      <c r="C33" s="121" t="s">
        <v>26</v>
      </c>
      <c r="D33" s="27" t="str">
        <f>+IF(B33='[10]11 FORMULAS'!$B$4,'[10]11 FORMULAS'!$C$4,IF(B33='[10]11 FORMULAS'!$B$6,'[10]11 FORMULAS'!$C$6,IF(B33='[10]11 FORMULAS'!$B$8,'[10]11 FORMULAS'!$C$8,IF(B33='[10]11 FORMULAS'!$B$10,'[10]11 FORMULAS'!$C$10,""))))</f>
        <v/>
      </c>
      <c r="E33" s="122" t="s">
        <v>311</v>
      </c>
      <c r="F33" s="121" t="s">
        <v>63</v>
      </c>
      <c r="G33" s="121" t="s">
        <v>64</v>
      </c>
      <c r="H33" s="121" t="s">
        <v>154</v>
      </c>
      <c r="I33" s="121" t="s">
        <v>155</v>
      </c>
      <c r="J33" s="127" t="s">
        <v>309</v>
      </c>
      <c r="K33" s="27"/>
    </row>
    <row r="34" spans="1:11" ht="85.5" x14ac:dyDescent="0.25">
      <c r="A34" s="121" t="s">
        <v>156</v>
      </c>
      <c r="B34" s="121" t="s">
        <v>25</v>
      </c>
      <c r="C34" s="121" t="s">
        <v>26</v>
      </c>
      <c r="D34" s="27" t="str">
        <f>+IF(B34='[10]11 FORMULAS'!$B$4,'[10]11 FORMULAS'!$C$4,IF(B34='[10]11 FORMULAS'!$B$6,'[10]11 FORMULAS'!$C$6,IF(B34='[10]11 FORMULAS'!$B$8,'[10]11 FORMULAS'!$C$8,IF(B34='[10]11 FORMULAS'!$B$10,'[10]11 FORMULAS'!$C$10,""))))</f>
        <v/>
      </c>
      <c r="E34" s="122" t="s">
        <v>311</v>
      </c>
      <c r="F34" s="121" t="s">
        <v>63</v>
      </c>
      <c r="G34" s="121" t="s">
        <v>99</v>
      </c>
      <c r="H34" s="121" t="s">
        <v>157</v>
      </c>
      <c r="I34" s="121" t="s">
        <v>158</v>
      </c>
      <c r="J34" s="127" t="s">
        <v>310</v>
      </c>
      <c r="K34" s="27"/>
    </row>
    <row r="35" spans="1:11" ht="99.75" x14ac:dyDescent="0.25">
      <c r="A35" s="121" t="s">
        <v>159</v>
      </c>
      <c r="B35" s="121" t="s">
        <v>25</v>
      </c>
      <c r="C35" s="121" t="s">
        <v>26</v>
      </c>
      <c r="D35" s="27" t="str">
        <f>+IF(B35='[11]11 FORMULAS'!$B$4,'[11]11 FORMULAS'!$C$4,IF(B35='[11]11 FORMULAS'!$B$6,'[11]11 FORMULAS'!$C$6,IF(B35='[11]11 FORMULAS'!$B$8,'[11]11 FORMULAS'!$C$8,IF(B35='[11]11 FORMULAS'!$B$10,'[11]11 FORMULAS'!$C$10,""))))</f>
        <v/>
      </c>
      <c r="E35" s="122" t="str">
        <f>+IFERROR(VLOOKUP(B35,[11]!Tabla3[#Data],2,0),"")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5" s="121" t="s">
        <v>63</v>
      </c>
      <c r="G35" s="121" t="s">
        <v>99</v>
      </c>
      <c r="H35" s="121" t="s">
        <v>160</v>
      </c>
      <c r="I35" s="121" t="s">
        <v>161</v>
      </c>
      <c r="J35" s="127" t="s">
        <v>312</v>
      </c>
      <c r="K35" s="126"/>
    </row>
    <row r="36" spans="1:11" ht="114" x14ac:dyDescent="0.25">
      <c r="A36" s="121" t="s">
        <v>162</v>
      </c>
      <c r="B36" s="121" t="s">
        <v>25</v>
      </c>
      <c r="C36" s="121" t="s">
        <v>26</v>
      </c>
      <c r="D36" s="27" t="str">
        <f>+IF(B36='[11]11 FORMULAS'!$B$4,'[11]11 FORMULAS'!$C$4,IF(B36='[11]11 FORMULAS'!$B$6,'[11]11 FORMULAS'!$C$6,IF(B36='[11]11 FORMULAS'!$B$8,'[11]11 FORMULAS'!$C$8,IF(B36='[11]11 FORMULAS'!$B$10,'[11]11 FORMULAS'!$C$10,""))))</f>
        <v/>
      </c>
      <c r="E36" s="122" t="str">
        <f>+IFERROR(VLOOKUP(B36,[11]!Tabla3[#Data],2,0),"")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6" s="121" t="s">
        <v>63</v>
      </c>
      <c r="G36" s="121" t="s">
        <v>99</v>
      </c>
      <c r="H36" s="121" t="s">
        <v>163</v>
      </c>
      <c r="I36" s="121" t="s">
        <v>164</v>
      </c>
      <c r="J36" s="127" t="s">
        <v>313</v>
      </c>
      <c r="K36" s="126"/>
    </row>
    <row r="37" spans="1:11" ht="142.5" x14ac:dyDescent="0.25">
      <c r="A37" s="121" t="s">
        <v>165</v>
      </c>
      <c r="B37" s="121" t="s">
        <v>25</v>
      </c>
      <c r="C37" s="121" t="s">
        <v>26</v>
      </c>
      <c r="D37" s="27" t="str">
        <f>+IF(B37='[11]11 FORMULAS'!$B$4,'[11]11 FORMULAS'!$C$4,IF(B37='[11]11 FORMULAS'!$B$6,'[11]11 FORMULAS'!$C$6,IF(B37='[11]11 FORMULAS'!$B$8,'[11]11 FORMULAS'!$C$8,IF(B37='[11]11 FORMULAS'!$B$10,'[11]11 FORMULAS'!$C$10,""))))</f>
        <v/>
      </c>
      <c r="E37" s="122" t="str">
        <f>+IFERROR(VLOOKUP(B37,[11]!Tabla3[#Data],2,0),"")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7" s="121" t="s">
        <v>63</v>
      </c>
      <c r="G37" s="121" t="s">
        <v>99</v>
      </c>
      <c r="H37" s="121" t="s">
        <v>166</v>
      </c>
      <c r="I37" s="121" t="s">
        <v>167</v>
      </c>
      <c r="J37" s="127" t="s">
        <v>314</v>
      </c>
      <c r="K37" s="27"/>
    </row>
    <row r="38" spans="1:11" ht="142.5" x14ac:dyDescent="0.25">
      <c r="A38" s="121" t="s">
        <v>168</v>
      </c>
      <c r="B38" s="121" t="s">
        <v>25</v>
      </c>
      <c r="C38" s="121" t="s">
        <v>26</v>
      </c>
      <c r="D38" s="27" t="str">
        <f>+IF(B38='[11]11 FORMULAS'!$B$4,'[11]11 FORMULAS'!$C$4,IF(B38='[11]11 FORMULAS'!$B$6,'[11]11 FORMULAS'!$C$6,IF(B38='[11]11 FORMULAS'!$B$8,'[11]11 FORMULAS'!$C$8,IF(B38='[11]11 FORMULAS'!$B$10,'[11]11 FORMULAS'!$C$10,""))))</f>
        <v/>
      </c>
      <c r="E38" s="122" t="str">
        <f>+IFERROR(VLOOKUP(B38,[11]!Tabla3[#Data],2,0),"")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8" s="121" t="s">
        <v>63</v>
      </c>
      <c r="G38" s="121" t="s">
        <v>99</v>
      </c>
      <c r="H38" s="121" t="s">
        <v>169</v>
      </c>
      <c r="I38" s="121" t="s">
        <v>170</v>
      </c>
      <c r="J38" s="127" t="s">
        <v>315</v>
      </c>
      <c r="K38" s="27"/>
    </row>
    <row r="39" spans="1:11" ht="199.5" x14ac:dyDescent="0.25">
      <c r="A39" s="121" t="s">
        <v>171</v>
      </c>
      <c r="B39" s="121" t="s">
        <v>25</v>
      </c>
      <c r="C39" s="121" t="s">
        <v>26</v>
      </c>
      <c r="D39" s="27" t="str">
        <f>+IF(B39='[11]11 FORMULAS'!$B$4,'[11]11 FORMULAS'!$C$4,IF(B39='[11]11 FORMULAS'!$B$6,'[11]11 FORMULAS'!$C$6,IF(B39='[11]11 FORMULAS'!$B$8,'[11]11 FORMULAS'!$C$8,IF(B39='[11]11 FORMULAS'!$B$10,'[11]11 FORMULAS'!$C$10,""))))</f>
        <v/>
      </c>
      <c r="E39" s="122" t="str">
        <f>+IFERROR(VLOOKUP(B39,[11]!Tabla3[#Data],2,0),"")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9" s="121" t="s">
        <v>63</v>
      </c>
      <c r="G39" s="121" t="s">
        <v>99</v>
      </c>
      <c r="H39" s="121" t="s">
        <v>172</v>
      </c>
      <c r="I39" s="121" t="s">
        <v>173</v>
      </c>
      <c r="J39" s="127" t="s">
        <v>316</v>
      </c>
      <c r="K39" s="27"/>
    </row>
    <row r="40" spans="1:11" ht="78.75" customHeight="1" x14ac:dyDescent="0.25">
      <c r="A40" s="121" t="s">
        <v>174</v>
      </c>
      <c r="B40" s="121" t="s">
        <v>25</v>
      </c>
      <c r="C40" s="121" t="s">
        <v>26</v>
      </c>
      <c r="D40" s="27" t="str">
        <f>+IF(B40='[12]11 FORMULAS'!$B$4,'[12]11 FORMULAS'!$C$4,IF(B40='[12]11 FORMULAS'!$B$6,'[12]11 FORMULAS'!$C$6,IF(B40='[12]11 FORMULAS'!$B$8,'[12]11 FORMULAS'!$C$8,IF(B40='[12]11 FORMULAS'!$B$10,'[12]11 FORMULAS'!$C$10,""))))</f>
        <v/>
      </c>
      <c r="E40" s="122" t="s">
        <v>311</v>
      </c>
      <c r="F40" s="121" t="s">
        <v>63</v>
      </c>
      <c r="G40" s="121" t="s">
        <v>109</v>
      </c>
      <c r="H40" s="121" t="s">
        <v>175</v>
      </c>
      <c r="I40" s="121" t="s">
        <v>176</v>
      </c>
      <c r="J40" s="127" t="s">
        <v>317</v>
      </c>
      <c r="K40" s="126"/>
    </row>
    <row r="41" spans="1:11" ht="85.5" x14ac:dyDescent="0.25">
      <c r="A41" s="121" t="s">
        <v>177</v>
      </c>
      <c r="B41" s="121" t="s">
        <v>25</v>
      </c>
      <c r="C41" s="121" t="s">
        <v>26</v>
      </c>
      <c r="D41" s="27" t="str">
        <f>+IF(B41='[12]11 FORMULAS'!$B$4,'[12]11 FORMULAS'!$C$4,IF(B41='[12]11 FORMULAS'!$B$6,'[12]11 FORMULAS'!$C$6,IF(B41='[12]11 FORMULAS'!$B$8,'[12]11 FORMULAS'!$C$8,IF(B41='[12]11 FORMULAS'!$B$10,'[12]11 FORMULAS'!$C$10,""))))</f>
        <v/>
      </c>
      <c r="E41" s="122" t="str">
        <f>+IFERROR(VLOOKUP(B41,[12]!Tabla3[#Data],2,0),"")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1" s="121" t="s">
        <v>63</v>
      </c>
      <c r="G41" s="121" t="s">
        <v>99</v>
      </c>
      <c r="H41" s="121" t="s">
        <v>178</v>
      </c>
      <c r="I41" s="121" t="s">
        <v>179</v>
      </c>
      <c r="J41" s="127" t="s">
        <v>318</v>
      </c>
      <c r="K41" s="126"/>
    </row>
    <row r="42" spans="1:11" ht="85.5" x14ac:dyDescent="0.25">
      <c r="A42" s="121" t="s">
        <v>180</v>
      </c>
      <c r="B42" s="121" t="s">
        <v>25</v>
      </c>
      <c r="C42" s="121" t="s">
        <v>26</v>
      </c>
      <c r="D42" s="27" t="str">
        <f>+IF(B42='[12]11 FORMULAS'!$B$4,'[12]11 FORMULAS'!$C$4,IF(B42='[12]11 FORMULAS'!$B$6,'[12]11 FORMULAS'!$C$6,IF(B42='[12]11 FORMULAS'!$B$8,'[12]11 FORMULAS'!$C$8,IF(B42='[12]11 FORMULAS'!$B$10,'[12]11 FORMULAS'!$C$10,""))))</f>
        <v/>
      </c>
      <c r="E42" s="122" t="str">
        <f>+IFERROR(VLOOKUP(B42,[12]!Tabla3[#Data],2,0),"")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2" s="121" t="s">
        <v>63</v>
      </c>
      <c r="G42" s="121" t="s">
        <v>109</v>
      </c>
      <c r="H42" s="121" t="s">
        <v>181</v>
      </c>
      <c r="I42" s="121" t="s">
        <v>182</v>
      </c>
      <c r="J42" s="127" t="s">
        <v>319</v>
      </c>
      <c r="K42" s="27"/>
    </row>
    <row r="43" spans="1:11" ht="85.5" x14ac:dyDescent="0.25">
      <c r="A43" s="121" t="s">
        <v>188</v>
      </c>
      <c r="B43" s="121" t="s">
        <v>25</v>
      </c>
      <c r="C43" s="121" t="s">
        <v>26</v>
      </c>
      <c r="D43" s="27" t="str">
        <f>+IF(B43='[13]11 FORMULAS'!$B$4,'[13]11 FORMULAS'!$C$4,IF(B43='[13]11 FORMULAS'!$B$6,'[13]11 FORMULAS'!$C$6,IF(B43='[13]11 FORMULAS'!$B$8,'[13]11 FORMULAS'!$C$8,IF(B43='[13]11 FORMULAS'!$B$10,'[13]11 FORMULAS'!$C$10,""))))</f>
        <v/>
      </c>
      <c r="E43" s="122" t="str">
        <f>+IFERROR(VLOOKUP(B43,[13]!Tabla3[#Data],2,0),"")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3" s="121" t="s">
        <v>63</v>
      </c>
      <c r="G43" s="121" t="s">
        <v>99</v>
      </c>
      <c r="H43" s="121" t="s">
        <v>183</v>
      </c>
      <c r="I43" s="121" t="s">
        <v>184</v>
      </c>
      <c r="J43" s="127" t="s">
        <v>320</v>
      </c>
      <c r="K43" s="27"/>
    </row>
    <row r="44" spans="1:11" ht="85.5" x14ac:dyDescent="0.25">
      <c r="A44" s="121" t="s">
        <v>209</v>
      </c>
      <c r="B44" s="121" t="s">
        <v>25</v>
      </c>
      <c r="C44" s="121" t="s">
        <v>192</v>
      </c>
      <c r="D44" s="27" t="str">
        <f>+IF(B44='[14]11 FORMULAS'!$B$4,'[14]11 FORMULAS'!$C$4,IF(B44='[14]11 FORMULAS'!$B$6,'[14]11 FORMULAS'!$C$6,IF(B44='[14]11 FORMULAS'!$B$8,'[14]11 FORMULAS'!$C$8,IF(B44='[14]11 FORMULAS'!$B$10,'[14]11 FORMULAS'!$C$10,""))))</f>
        <v/>
      </c>
      <c r="E44" s="122" t="str">
        <f>+IFERROR(VLOOKUP(B44,[14]!Tabla3[#Data],2,0),"")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4" s="121" t="s">
        <v>63</v>
      </c>
      <c r="G44" s="121" t="s">
        <v>99</v>
      </c>
      <c r="H44" s="121" t="s">
        <v>193</v>
      </c>
      <c r="I44" s="121" t="s">
        <v>194</v>
      </c>
      <c r="J44" s="127" t="s">
        <v>322</v>
      </c>
      <c r="K44" s="126"/>
    </row>
    <row r="45" spans="1:11" ht="114" x14ac:dyDescent="0.25">
      <c r="A45" s="121" t="s">
        <v>210</v>
      </c>
      <c r="B45" s="121" t="s">
        <v>25</v>
      </c>
      <c r="C45" s="121" t="s">
        <v>26</v>
      </c>
      <c r="D45" s="27" t="str">
        <f>+IF(B45='[14]11 FORMULAS'!$B$4,'[14]11 FORMULAS'!$C$4,IF(B45='[14]11 FORMULAS'!$B$6,'[14]11 FORMULAS'!$C$6,IF(B45='[14]11 FORMULAS'!$B$8,'[14]11 FORMULAS'!$C$8,IF(B45='[14]11 FORMULAS'!$B$10,'[14]11 FORMULAS'!$C$10,""))))</f>
        <v/>
      </c>
      <c r="E45" s="122" t="str">
        <f>+IFERROR(VLOOKUP(B45,[14]!Tabla3[#Data],2,0),"")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5" s="121" t="s">
        <v>63</v>
      </c>
      <c r="G45" s="121" t="s">
        <v>99</v>
      </c>
      <c r="H45" s="121" t="s">
        <v>195</v>
      </c>
      <c r="I45" s="121" t="s">
        <v>196</v>
      </c>
      <c r="J45" s="127" t="s">
        <v>321</v>
      </c>
      <c r="K45" s="27"/>
    </row>
    <row r="46" spans="1:11" ht="85.5" x14ac:dyDescent="0.25">
      <c r="A46" s="121" t="s">
        <v>211</v>
      </c>
      <c r="B46" s="121" t="s">
        <v>25</v>
      </c>
      <c r="C46" s="121" t="s">
        <v>26</v>
      </c>
      <c r="D46" s="27" t="str">
        <f>+IF(B46='[14]11 FORMULAS'!$B$4,'[14]11 FORMULAS'!$C$4,IF(B46='[14]11 FORMULAS'!$B$6,'[14]11 FORMULAS'!$C$6,IF(B46='[14]11 FORMULAS'!$B$8,'[14]11 FORMULAS'!$C$8,IF(B46='[14]11 FORMULAS'!$B$10,'[14]11 FORMULAS'!$C$10,""))))</f>
        <v/>
      </c>
      <c r="E46" s="122" t="str">
        <f>+IFERROR(VLOOKUP(B46,[14]!Tabla3[#Data],2,0),"")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6" s="121" t="s">
        <v>63</v>
      </c>
      <c r="G46" s="121" t="s">
        <v>99</v>
      </c>
      <c r="H46" s="121" t="s">
        <v>197</v>
      </c>
      <c r="I46" s="121" t="s">
        <v>198</v>
      </c>
      <c r="J46" s="127" t="s">
        <v>323</v>
      </c>
      <c r="K46" s="27"/>
    </row>
    <row r="47" spans="1:11" ht="85.5" x14ac:dyDescent="0.25">
      <c r="A47" s="121" t="s">
        <v>212</v>
      </c>
      <c r="B47" s="121" t="s">
        <v>25</v>
      </c>
      <c r="C47" s="121" t="s">
        <v>26</v>
      </c>
      <c r="D47" s="27" t="str">
        <f>+IF(B47='[14]11 FORMULAS'!$B$4,'[14]11 FORMULAS'!$C$4,IF(B47='[14]11 FORMULAS'!$B$6,'[14]11 FORMULAS'!$C$6,IF(B47='[14]11 FORMULAS'!$B$8,'[14]11 FORMULAS'!$C$8,IF(B47='[14]11 FORMULAS'!$B$10,'[14]11 FORMULAS'!$C$10,""))))</f>
        <v/>
      </c>
      <c r="E47" s="122" t="str">
        <f>+IFERROR(VLOOKUP(B47,[14]!Tabla3[#Data],2,0),"")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7" s="121" t="s">
        <v>63</v>
      </c>
      <c r="G47" s="121" t="s">
        <v>99</v>
      </c>
      <c r="H47" s="121" t="s">
        <v>199</v>
      </c>
      <c r="I47" s="121" t="s">
        <v>200</v>
      </c>
      <c r="J47" s="127" t="s">
        <v>324</v>
      </c>
      <c r="K47" s="27"/>
    </row>
    <row r="48" spans="1:11" ht="85.5" x14ac:dyDescent="0.25">
      <c r="A48" s="121" t="s">
        <v>213</v>
      </c>
      <c r="B48" s="121" t="s">
        <v>25</v>
      </c>
      <c r="C48" s="121" t="s">
        <v>26</v>
      </c>
      <c r="D48" s="27" t="str">
        <f>+IF(B48='[14]11 FORMULAS'!$B$4,'[14]11 FORMULAS'!$C$4,IF(B48='[14]11 FORMULAS'!$B$6,'[14]11 FORMULAS'!$C$6,IF(B48='[14]11 FORMULAS'!$B$8,'[14]11 FORMULAS'!$C$8,IF(B48='[14]11 FORMULAS'!$B$10,'[14]11 FORMULAS'!$C$10,""))))</f>
        <v/>
      </c>
      <c r="E48" s="122" t="str">
        <f>+IFERROR(VLOOKUP(B48,[14]!Tabla3[#Data],2,0),"")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8" s="121" t="s">
        <v>63</v>
      </c>
      <c r="G48" s="121" t="s">
        <v>99</v>
      </c>
      <c r="H48" s="121" t="s">
        <v>201</v>
      </c>
      <c r="I48" s="121" t="s">
        <v>202</v>
      </c>
      <c r="J48" s="127" t="s">
        <v>325</v>
      </c>
      <c r="K48" s="27"/>
    </row>
    <row r="49" spans="1:11" ht="114" x14ac:dyDescent="0.25">
      <c r="A49" s="121" t="s">
        <v>214</v>
      </c>
      <c r="B49" s="121" t="s">
        <v>25</v>
      </c>
      <c r="C49" s="121" t="s">
        <v>26</v>
      </c>
      <c r="D49" s="27" t="str">
        <f>+IF(B49='[14]11 FORMULAS'!$B$4,'[14]11 FORMULAS'!$C$4,IF(B49='[14]11 FORMULAS'!$B$6,'[14]11 FORMULAS'!$C$6,IF(B49='[14]11 FORMULAS'!$B$8,'[14]11 FORMULAS'!$C$8,IF(B49='[14]11 FORMULAS'!$B$10,'[14]11 FORMULAS'!$C$10,""))))</f>
        <v/>
      </c>
      <c r="E49" s="122" t="str">
        <f>+IFERROR(VLOOKUP(B49,[14]!Tabla3[#Data],2,0),"")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9" s="121" t="s">
        <v>63</v>
      </c>
      <c r="G49" s="121" t="s">
        <v>99</v>
      </c>
      <c r="H49" s="121" t="s">
        <v>203</v>
      </c>
      <c r="I49" s="121" t="s">
        <v>204</v>
      </c>
      <c r="J49" s="127" t="s">
        <v>326</v>
      </c>
      <c r="K49" s="27"/>
    </row>
    <row r="50" spans="1:11" ht="85.5" x14ac:dyDescent="0.25">
      <c r="A50" s="121" t="s">
        <v>215</v>
      </c>
      <c r="B50" s="121" t="s">
        <v>25</v>
      </c>
      <c r="C50" s="121" t="s">
        <v>26</v>
      </c>
      <c r="D50" s="27" t="str">
        <f>+IF(B50='[14]11 FORMULAS'!$B$4,'[14]11 FORMULAS'!$C$4,IF(B50='[14]11 FORMULAS'!$B$6,'[14]11 FORMULAS'!$C$6,IF(B50='[14]11 FORMULAS'!$B$8,'[14]11 FORMULAS'!$C$8,IF(B50='[14]11 FORMULAS'!$B$10,'[14]11 FORMULAS'!$C$10,""))))</f>
        <v/>
      </c>
      <c r="E50" s="122" t="str">
        <f>+IFERROR(VLOOKUP(B50,[14]!Tabla3[#Data],2,0),"")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0" s="121" t="s">
        <v>63</v>
      </c>
      <c r="G50" s="121" t="s">
        <v>99</v>
      </c>
      <c r="H50" s="121" t="s">
        <v>205</v>
      </c>
      <c r="I50" s="121" t="s">
        <v>206</v>
      </c>
      <c r="J50" s="127" t="s">
        <v>327</v>
      </c>
      <c r="K50" s="27"/>
    </row>
    <row r="51" spans="1:11" ht="85.5" x14ac:dyDescent="0.25">
      <c r="A51" s="121" t="s">
        <v>216</v>
      </c>
      <c r="B51" s="121" t="s">
        <v>25</v>
      </c>
      <c r="C51" s="121" t="s">
        <v>26</v>
      </c>
      <c r="D51" s="27" t="str">
        <f>+IF(B51='[14]11 FORMULAS'!$B$4,'[14]11 FORMULAS'!$C$4,IF(B51='[14]11 FORMULAS'!$B$6,'[14]11 FORMULAS'!$C$6,IF(B51='[14]11 FORMULAS'!$B$8,'[14]11 FORMULAS'!$C$8,IF(B51='[14]11 FORMULAS'!$B$10,'[14]11 FORMULAS'!$C$10,""))))</f>
        <v/>
      </c>
      <c r="E51" s="122" t="str">
        <f>+IFERROR(VLOOKUP(B51,[14]!Tabla3[#Data],2,0),"")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1" s="121" t="s">
        <v>63</v>
      </c>
      <c r="G51" s="121" t="s">
        <v>99</v>
      </c>
      <c r="H51" s="121" t="s">
        <v>207</v>
      </c>
      <c r="I51" s="121" t="s">
        <v>208</v>
      </c>
      <c r="J51" s="127" t="s">
        <v>328</v>
      </c>
      <c r="K51" s="29"/>
    </row>
    <row r="52" spans="1:11" ht="114" x14ac:dyDescent="0.25">
      <c r="A52" s="121" t="s">
        <v>222</v>
      </c>
      <c r="B52" s="121" t="s">
        <v>217</v>
      </c>
      <c r="C52" s="121" t="s">
        <v>223</v>
      </c>
      <c r="D52" s="27" t="str">
        <f>+IF(B52='[15]11 FORMULAS'!$B$4,'[15]11 FORMULAS'!$C$4,IF(B52='[15]11 FORMULAS'!$B$6,'[15]11 FORMULAS'!$C$6,IF(B52='[15]11 FORMULAS'!$B$8,'[15]11 FORMULAS'!$C$8,IF(B52='[15]11 FORMULAS'!$B$10,'[15]11 FORMULAS'!$C$10,""))))</f>
        <v/>
      </c>
      <c r="E52" s="122" t="str">
        <f>+IFERROR(VLOOKUP(B52,[15]!Tabla3[#Data],2,0),"")</f>
        <v>Eventos relacionados con la infraestructura tecnológica de la entidad.</v>
      </c>
      <c r="F52" s="121" t="s">
        <v>63</v>
      </c>
      <c r="G52" s="121" t="s">
        <v>99</v>
      </c>
      <c r="H52" s="121" t="s">
        <v>224</v>
      </c>
      <c r="I52" s="121" t="s">
        <v>225</v>
      </c>
      <c r="J52" s="127" t="s">
        <v>329</v>
      </c>
      <c r="K52" s="126"/>
    </row>
    <row r="53" spans="1:11" ht="99.75" x14ac:dyDescent="0.25">
      <c r="A53" s="121" t="s">
        <v>226</v>
      </c>
      <c r="B53" s="121" t="s">
        <v>25</v>
      </c>
      <c r="C53" s="121" t="s">
        <v>26</v>
      </c>
      <c r="D53" s="27" t="str">
        <f>+IF(B53='[15]11 FORMULAS'!$B$4,'[15]11 FORMULAS'!$C$4,IF(B53='[15]11 FORMULAS'!$B$6,'[15]11 FORMULAS'!$C$6,IF(B53='[15]11 FORMULAS'!$B$8,'[15]11 FORMULAS'!$C$8,IF(B53='[15]11 FORMULAS'!$B$10,'[15]11 FORMULAS'!$C$10,""))))</f>
        <v/>
      </c>
      <c r="E53" s="122" t="str">
        <f>+IFERROR(VLOOKUP(B53,[15]!Tabla3[#Data],2,0),"")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3" s="121" t="s">
        <v>63</v>
      </c>
      <c r="G53" s="121" t="s">
        <v>64</v>
      </c>
      <c r="H53" s="121" t="s">
        <v>227</v>
      </c>
      <c r="I53" s="121" t="s">
        <v>228</v>
      </c>
      <c r="J53" s="127" t="s">
        <v>330</v>
      </c>
      <c r="K53" s="126"/>
    </row>
    <row r="54" spans="1:11" ht="99.75" x14ac:dyDescent="0.25">
      <c r="A54" s="121" t="s">
        <v>229</v>
      </c>
      <c r="B54" s="121" t="s">
        <v>217</v>
      </c>
      <c r="C54" s="121" t="s">
        <v>218</v>
      </c>
      <c r="D54" s="27" t="str">
        <f>+IF(B54='[15]11 FORMULAS'!$B$4,'[15]11 FORMULAS'!$C$4,IF(B54='[15]11 FORMULAS'!$B$6,'[15]11 FORMULAS'!$C$6,IF(B54='[15]11 FORMULAS'!$B$8,'[15]11 FORMULAS'!$C$8,IF(B54='[15]11 FORMULAS'!$B$10,'[15]11 FORMULAS'!$C$10,""))))</f>
        <v/>
      </c>
      <c r="E54" s="122" t="str">
        <f>+IFERROR(VLOOKUP(B54,[15]!Tabla3[#Data],2,0),"")</f>
        <v>Eventos relacionados con la infraestructura tecnológica de la entidad.</v>
      </c>
      <c r="F54" s="121" t="s">
        <v>63</v>
      </c>
      <c r="G54" s="121" t="s">
        <v>99</v>
      </c>
      <c r="H54" s="121" t="s">
        <v>230</v>
      </c>
      <c r="I54" s="121" t="s">
        <v>231</v>
      </c>
      <c r="J54" s="127" t="s">
        <v>331</v>
      </c>
      <c r="K54" s="27"/>
    </row>
    <row r="55" spans="1:11" ht="99.75" x14ac:dyDescent="0.25">
      <c r="A55" s="121" t="s">
        <v>232</v>
      </c>
      <c r="B55" s="121" t="s">
        <v>25</v>
      </c>
      <c r="C55" s="121" t="s">
        <v>26</v>
      </c>
      <c r="D55" s="27" t="str">
        <f>+IF(B55='[16]11 FORMULAS'!$B$4,'[16]11 FORMULAS'!$C$4,IF(B55='[16]11 FORMULAS'!$B$6,'[16]11 FORMULAS'!$C$6,IF(B55='[16]11 FORMULAS'!$B$8,'[16]11 FORMULAS'!$C$8,IF(B55='[16]11 FORMULAS'!$B$10,'[16]11 FORMULAS'!$C$10,""))))</f>
        <v/>
      </c>
      <c r="E55" s="122" t="str">
        <f>+IFERROR(VLOOKUP(B55,[16]!Tabla3[#Data],2,0),"")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5" s="121" t="s">
        <v>63</v>
      </c>
      <c r="G55" s="121" t="s">
        <v>99</v>
      </c>
      <c r="H55" s="121" t="s">
        <v>233</v>
      </c>
      <c r="I55" s="121" t="s">
        <v>234</v>
      </c>
      <c r="J55" s="127" t="s">
        <v>332</v>
      </c>
      <c r="K55" s="126"/>
    </row>
    <row r="56" spans="1:11" ht="99.75" x14ac:dyDescent="0.25">
      <c r="A56" s="121" t="s">
        <v>235</v>
      </c>
      <c r="B56" s="121" t="s">
        <v>25</v>
      </c>
      <c r="C56" s="121" t="s">
        <v>26</v>
      </c>
      <c r="D56" s="27" t="str">
        <f>+IF(B56='[16]11 FORMULAS'!$B$4,'[16]11 FORMULAS'!$C$4,IF(B56='[16]11 FORMULAS'!$B$6,'[16]11 FORMULAS'!$C$6,IF(B56='[16]11 FORMULAS'!$B$8,'[16]11 FORMULAS'!$C$8,IF(B56='[16]11 FORMULAS'!$B$10,'[16]11 FORMULAS'!$C$10,""))))</f>
        <v/>
      </c>
      <c r="E56" s="122" t="str">
        <f>+IFERROR(VLOOKUP(B56,[16]!Tabla3[#Data],2,0),"")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6" s="121" t="s">
        <v>63</v>
      </c>
      <c r="G56" s="121" t="s">
        <v>99</v>
      </c>
      <c r="H56" s="121" t="s">
        <v>236</v>
      </c>
      <c r="I56" s="121" t="s">
        <v>237</v>
      </c>
      <c r="J56" s="127" t="s">
        <v>333</v>
      </c>
      <c r="K56" s="126"/>
    </row>
    <row r="57" spans="1:11" ht="99.75" x14ac:dyDescent="0.25">
      <c r="A57" s="121" t="s">
        <v>238</v>
      </c>
      <c r="B57" s="121" t="s">
        <v>25</v>
      </c>
      <c r="C57" s="121" t="s">
        <v>26</v>
      </c>
      <c r="D57" s="27" t="str">
        <f>+IF(B57='[16]11 FORMULAS'!$B$4,'[16]11 FORMULAS'!$C$4,IF(B57='[16]11 FORMULAS'!$B$6,'[16]11 FORMULAS'!$C$6,IF(B57='[16]11 FORMULAS'!$B$8,'[16]11 FORMULAS'!$C$8,IF(B57='[16]11 FORMULAS'!$B$10,'[16]11 FORMULAS'!$C$10,""))))</f>
        <v/>
      </c>
      <c r="E57" s="122" t="str">
        <f>+IFERROR(VLOOKUP(B57,[16]!Tabla3[#Data],2,0),"")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7" s="121" t="s">
        <v>63</v>
      </c>
      <c r="G57" s="121" t="s">
        <v>99</v>
      </c>
      <c r="H57" s="121" t="s">
        <v>239</v>
      </c>
      <c r="I57" s="121" t="s">
        <v>240</v>
      </c>
      <c r="J57" s="127" t="s">
        <v>334</v>
      </c>
      <c r="K57" s="27"/>
    </row>
    <row r="58" spans="1:11" ht="85.5" x14ac:dyDescent="0.25">
      <c r="A58" s="121" t="s">
        <v>241</v>
      </c>
      <c r="B58" s="121" t="s">
        <v>25</v>
      </c>
      <c r="C58" s="121" t="s">
        <v>26</v>
      </c>
      <c r="D58" s="27" t="str">
        <f>+IF(B58='[16]11 FORMULAS'!$B$4,'[16]11 FORMULAS'!$C$4,IF(B58='[16]11 FORMULAS'!$B$6,'[16]11 FORMULAS'!$C$6,IF(B58='[16]11 FORMULAS'!$B$8,'[16]11 FORMULAS'!$C$8,IF(B58='[16]11 FORMULAS'!$B$10,'[16]11 FORMULAS'!$C$10,""))))</f>
        <v/>
      </c>
      <c r="E58" s="122" t="str">
        <f>+IFERROR(VLOOKUP(B58,[16]!Tabla3[#Data],2,0),"")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8" s="121" t="s">
        <v>63</v>
      </c>
      <c r="G58" s="121" t="s">
        <v>64</v>
      </c>
      <c r="H58" s="121" t="s">
        <v>242</v>
      </c>
      <c r="I58" s="121" t="s">
        <v>243</v>
      </c>
      <c r="J58" s="127" t="s">
        <v>335</v>
      </c>
      <c r="K58" s="27"/>
    </row>
    <row r="59" spans="1:11" ht="99.75" x14ac:dyDescent="0.25">
      <c r="A59" s="121" t="s">
        <v>244</v>
      </c>
      <c r="B59" s="121" t="s">
        <v>25</v>
      </c>
      <c r="C59" s="121" t="s">
        <v>26</v>
      </c>
      <c r="D59" s="27" t="str">
        <f>+IF(B59='[17]11 FORMULAS'!$B$4,'[17]11 FORMULAS'!$C$4,IF(B59='[17]11 FORMULAS'!$B$6,'[17]11 FORMULAS'!$C$6,IF(B59='[17]11 FORMULAS'!$B$8,'[17]11 FORMULAS'!$C$8,IF(B59='[17]11 FORMULAS'!$B$10,'[17]11 FORMULAS'!$C$10,""))))</f>
        <v/>
      </c>
      <c r="E59" s="122" t="str">
        <f>+IFERROR(VLOOKUP(B59,[17]!Tabla3[#Data],2,0),"")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9" s="121" t="s">
        <v>63</v>
      </c>
      <c r="G59" s="121" t="s">
        <v>64</v>
      </c>
      <c r="H59" s="121" t="s">
        <v>245</v>
      </c>
      <c r="I59" s="121" t="s">
        <v>246</v>
      </c>
      <c r="J59" s="127" t="s">
        <v>258</v>
      </c>
      <c r="K59" s="126"/>
    </row>
    <row r="60" spans="1:11" ht="99.75" x14ac:dyDescent="0.25">
      <c r="A60" s="121" t="s">
        <v>247</v>
      </c>
      <c r="B60" s="121" t="s">
        <v>25</v>
      </c>
      <c r="C60" s="121" t="s">
        <v>26</v>
      </c>
      <c r="D60" s="27" t="str">
        <f>+IF(B60='[17]11 FORMULAS'!$B$4,'[17]11 FORMULAS'!$C$4,IF(B60='[17]11 FORMULAS'!$B$6,'[17]11 FORMULAS'!$C$6,IF(B60='[17]11 FORMULAS'!$B$8,'[17]11 FORMULAS'!$C$8,IF(B60='[17]11 FORMULAS'!$B$10,'[17]11 FORMULAS'!$C$10,""))))</f>
        <v/>
      </c>
      <c r="E60" s="122" t="str">
        <f>+IFERROR(VLOOKUP(B60,[17]!Tabla3[#Data],2,0),"")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0" s="121" t="s">
        <v>63</v>
      </c>
      <c r="G60" s="121" t="s">
        <v>64</v>
      </c>
      <c r="H60" s="121" t="s">
        <v>248</v>
      </c>
      <c r="I60" s="121" t="s">
        <v>249</v>
      </c>
      <c r="J60" s="127" t="s">
        <v>258</v>
      </c>
      <c r="K60" s="126"/>
    </row>
    <row r="61" spans="1:11" ht="199.5" x14ac:dyDescent="0.25">
      <c r="A61" s="121" t="s">
        <v>250</v>
      </c>
      <c r="B61" s="121" t="s">
        <v>25</v>
      </c>
      <c r="C61" s="121" t="s">
        <v>26</v>
      </c>
      <c r="D61" s="27" t="str">
        <f>+IF(B61='[17]11 FORMULAS'!$B$4,'[17]11 FORMULAS'!$C$4,IF(B61='[17]11 FORMULAS'!$B$6,'[17]11 FORMULAS'!$C$6,IF(B61='[17]11 FORMULAS'!$B$8,'[17]11 FORMULAS'!$C$8,IF(B61='[17]11 FORMULAS'!$B$10,'[17]11 FORMULAS'!$C$10,""))))</f>
        <v/>
      </c>
      <c r="E61" s="122" t="str">
        <f>+IFERROR(VLOOKUP(B61,[17]!Tabla3[#Data],2,0),"")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1" s="121" t="s">
        <v>63</v>
      </c>
      <c r="G61" s="121" t="s">
        <v>99</v>
      </c>
      <c r="H61" s="121" t="s">
        <v>251</v>
      </c>
      <c r="I61" s="121" t="s">
        <v>252</v>
      </c>
      <c r="J61" s="127" t="s">
        <v>259</v>
      </c>
      <c r="K61" s="27"/>
    </row>
    <row r="62" spans="1:11" ht="114" x14ac:dyDescent="0.25">
      <c r="A62" s="121" t="s">
        <v>253</v>
      </c>
      <c r="B62" s="121" t="s">
        <v>25</v>
      </c>
      <c r="C62" s="121" t="s">
        <v>26</v>
      </c>
      <c r="D62" s="27" t="str">
        <f>+IF(B62='[17]11 FORMULAS'!$B$4,'[17]11 FORMULAS'!$C$4,IF(B62='[17]11 FORMULAS'!$B$6,'[17]11 FORMULAS'!$C$6,IF(B62='[17]11 FORMULAS'!$B$8,'[17]11 FORMULAS'!$C$8,IF(B62='[17]11 FORMULAS'!$B$10,'[17]11 FORMULAS'!$C$10,""))))</f>
        <v/>
      </c>
      <c r="E62" s="122" t="str">
        <f>+IFERROR(VLOOKUP(B62,[17]!Tabla3[#Data],2,0),"")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2" s="121" t="s">
        <v>63</v>
      </c>
      <c r="G62" s="121" t="s">
        <v>109</v>
      </c>
      <c r="H62" s="121" t="s">
        <v>254</v>
      </c>
      <c r="I62" s="121" t="s">
        <v>255</v>
      </c>
      <c r="J62" s="127" t="s">
        <v>260</v>
      </c>
      <c r="K62" s="27"/>
    </row>
    <row r="63" spans="1:11" ht="99.75" x14ac:dyDescent="0.25">
      <c r="A63" s="121" t="s">
        <v>256</v>
      </c>
      <c r="B63" s="121" t="s">
        <v>25</v>
      </c>
      <c r="C63" s="121" t="s">
        <v>26</v>
      </c>
      <c r="D63" s="27" t="str">
        <f>+IF(B63='[17]11 FORMULAS'!$B$4,'[17]11 FORMULAS'!$C$4,IF(B63='[17]11 FORMULAS'!$B$6,'[17]11 FORMULAS'!$C$6,IF(B63='[17]11 FORMULAS'!$B$8,'[17]11 FORMULAS'!$C$8,IF(B63='[17]11 FORMULAS'!$B$10,'[17]11 FORMULAS'!$C$10,""))))</f>
        <v/>
      </c>
      <c r="E63" s="122" t="str">
        <f>+IFERROR(VLOOKUP(B63,[17]!Tabla3[#Data],2,0),"")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3" s="121" t="s">
        <v>63</v>
      </c>
      <c r="G63" s="121" t="s">
        <v>64</v>
      </c>
      <c r="H63" s="121" t="s">
        <v>245</v>
      </c>
      <c r="I63" s="121" t="s">
        <v>257</v>
      </c>
      <c r="J63" s="127" t="s">
        <v>261</v>
      </c>
      <c r="K63" s="27"/>
    </row>
    <row r="64" spans="1:11" ht="99.75" x14ac:dyDescent="0.25">
      <c r="A64" s="121" t="s">
        <v>265</v>
      </c>
      <c r="B64" s="121" t="s">
        <v>25</v>
      </c>
      <c r="C64" s="121" t="s">
        <v>26</v>
      </c>
      <c r="D64" s="27" t="str">
        <f>+IF(B64='[18]11 FORMULAS'!$B$4,'[18]11 FORMULAS'!$C$4,IF(B64='[18]11 FORMULAS'!$B$6,'[18]11 FORMULAS'!$C$6,IF(B64='[18]11 FORMULAS'!$B$8,'[18]11 FORMULAS'!$C$8,IF(B64='[18]11 FORMULAS'!$B$10,'[18]11 FORMULAS'!$C$10,""))))</f>
        <v/>
      </c>
      <c r="E64" s="122" t="str">
        <f>+IFERROR(VLOOKUP(B64,[18]!Tabla3[#Data],2,0),"")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4" s="121" t="s">
        <v>63</v>
      </c>
      <c r="G64" s="121" t="s">
        <v>64</v>
      </c>
      <c r="H64" s="121" t="s">
        <v>266</v>
      </c>
      <c r="I64" s="121" t="s">
        <v>267</v>
      </c>
      <c r="J64" s="127" t="s">
        <v>280</v>
      </c>
      <c r="K64" s="126"/>
    </row>
    <row r="65" spans="1:11" ht="128.25" x14ac:dyDescent="0.25">
      <c r="A65" s="121" t="s">
        <v>268</v>
      </c>
      <c r="B65" s="121" t="s">
        <v>25</v>
      </c>
      <c r="C65" s="121" t="s">
        <v>26</v>
      </c>
      <c r="D65" s="27" t="str">
        <f>+IF(B65='[18]11 FORMULAS'!$B$4,'[18]11 FORMULAS'!$C$4,IF(B65='[18]11 FORMULAS'!$B$6,'[18]11 FORMULAS'!$C$6,IF(B65='[18]11 FORMULAS'!$B$8,'[18]11 FORMULAS'!$C$8,IF(B65='[18]11 FORMULAS'!$B$10,'[18]11 FORMULAS'!$C$10,""))))</f>
        <v/>
      </c>
      <c r="E65" s="122" t="str">
        <f>+IFERROR(VLOOKUP(B65,[18]!Tabla3[#Data],2,0),"")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5" s="121" t="s">
        <v>63</v>
      </c>
      <c r="G65" s="121" t="s">
        <v>99</v>
      </c>
      <c r="H65" s="121" t="s">
        <v>269</v>
      </c>
      <c r="I65" s="121" t="s">
        <v>270</v>
      </c>
      <c r="J65" s="127" t="s">
        <v>281</v>
      </c>
      <c r="K65" s="126"/>
    </row>
    <row r="66" spans="1:11" ht="114" x14ac:dyDescent="0.25">
      <c r="A66" s="121" t="s">
        <v>271</v>
      </c>
      <c r="B66" s="121" t="s">
        <v>25</v>
      </c>
      <c r="C66" s="121" t="s">
        <v>79</v>
      </c>
      <c r="D66" s="27" t="str">
        <f>+IF(B66='[18]11 FORMULAS'!$B$4,'[18]11 FORMULAS'!$C$4,IF(B66='[18]11 FORMULAS'!$B$6,'[18]11 FORMULAS'!$C$6,IF(B66='[18]11 FORMULAS'!$B$8,'[18]11 FORMULAS'!$C$8,IF(B66='[18]11 FORMULAS'!$B$10,'[18]11 FORMULAS'!$C$10,""))))</f>
        <v/>
      </c>
      <c r="E66" s="122" t="str">
        <f>+IFERROR(VLOOKUP(B66,[18]!Tabla3[#Data],2,0),"")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6" s="121" t="s">
        <v>63</v>
      </c>
      <c r="G66" s="121" t="s">
        <v>64</v>
      </c>
      <c r="H66" s="121" t="s">
        <v>272</v>
      </c>
      <c r="I66" s="121" t="s">
        <v>273</v>
      </c>
      <c r="J66" s="127" t="s">
        <v>282</v>
      </c>
      <c r="K66" s="27"/>
    </row>
    <row r="67" spans="1:11" ht="85.5" x14ac:dyDescent="0.25">
      <c r="A67" s="121" t="s">
        <v>274</v>
      </c>
      <c r="B67" s="121" t="s">
        <v>25</v>
      </c>
      <c r="C67" s="121" t="s">
        <v>26</v>
      </c>
      <c r="D67" s="27" t="str">
        <f>+IF(B67='[18]11 FORMULAS'!$B$4,'[18]11 FORMULAS'!$C$4,IF(B67='[18]11 FORMULAS'!$B$6,'[18]11 FORMULAS'!$C$6,IF(B67='[18]11 FORMULAS'!$B$8,'[18]11 FORMULAS'!$C$8,IF(B67='[18]11 FORMULAS'!$B$10,'[18]11 FORMULAS'!$C$10,""))))</f>
        <v/>
      </c>
      <c r="E67" s="122" t="str">
        <f>+IFERROR(VLOOKUP(B67,[18]!Tabla3[#Data],2,0),"")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7" s="121" t="s">
        <v>63</v>
      </c>
      <c r="G67" s="121" t="s">
        <v>99</v>
      </c>
      <c r="H67" s="121" t="s">
        <v>275</v>
      </c>
      <c r="I67" s="121" t="s">
        <v>276</v>
      </c>
      <c r="J67" s="127" t="s">
        <v>283</v>
      </c>
      <c r="K67" s="27"/>
    </row>
    <row r="68" spans="1:11" ht="71.25" x14ac:dyDescent="0.25">
      <c r="A68" s="121" t="s">
        <v>277</v>
      </c>
      <c r="B68" s="121" t="s">
        <v>25</v>
      </c>
      <c r="C68" s="121" t="s">
        <v>26</v>
      </c>
      <c r="D68" s="27" t="str">
        <f>+IF(B68='[18]11 FORMULAS'!$B$4,'[18]11 FORMULAS'!$C$4,IF(B68='[18]11 FORMULAS'!$B$6,'[18]11 FORMULAS'!$C$6,IF(B68='[18]11 FORMULAS'!$B$8,'[18]11 FORMULAS'!$C$8,IF(B68='[18]11 FORMULAS'!$B$10,'[18]11 FORMULAS'!$C$10,""))))</f>
        <v/>
      </c>
      <c r="E68" s="122" t="str">
        <f>+IFERROR(VLOOKUP(B68,[18]!Tabla3[#Data],2,0),"")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8" s="121" t="s">
        <v>63</v>
      </c>
      <c r="G68" s="121" t="s">
        <v>64</v>
      </c>
      <c r="H68" s="121" t="s">
        <v>278</v>
      </c>
      <c r="I68" s="121" t="s">
        <v>279</v>
      </c>
      <c r="J68" s="127" t="s">
        <v>284</v>
      </c>
      <c r="K68" s="27"/>
    </row>
  </sheetData>
  <mergeCells count="10">
    <mergeCell ref="B5:D5"/>
    <mergeCell ref="J5:K5"/>
    <mergeCell ref="A7:A8"/>
    <mergeCell ref="B7:E7"/>
    <mergeCell ref="A1:K1"/>
    <mergeCell ref="C2:K2"/>
    <mergeCell ref="A3:K3"/>
    <mergeCell ref="B4:D4"/>
    <mergeCell ref="G4:H4"/>
    <mergeCell ref="J4:K4"/>
  </mergeCells>
  <dataValidations count="2">
    <dataValidation type="list" allowBlank="1" showInputMessage="1" showErrorMessage="1" sqref="C9:C10 C12:C68" xr:uid="{EBF9BF25-60D8-4FE1-B0A6-DF6F3476A117}">
      <formula1>INDIRECT(B9)</formula1>
    </dataValidation>
    <dataValidation type="list" allowBlank="1" showInputMessage="1" showErrorMessage="1" sqref="G9:G10 G12:G68" xr:uid="{F5645A81-E516-4A4E-8602-3C444B1F326B}">
      <formula1>INDIRECT($F9)</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3829F-A545-466F-9E07-E70A98EF42D4}">
  <dimension ref="A1:XER43"/>
  <sheetViews>
    <sheetView topLeftCell="A10" workbookViewId="0">
      <selection activeCell="E10" sqref="E10"/>
    </sheetView>
  </sheetViews>
  <sheetFormatPr baseColWidth="10" defaultColWidth="0" defaultRowHeight="15" x14ac:dyDescent="0.25"/>
  <cols>
    <col min="1" max="1" width="27.140625" style="2" customWidth="1"/>
    <col min="2" max="2" width="25.42578125" style="2" customWidth="1"/>
    <col min="3" max="3" width="28.85546875" style="2" customWidth="1"/>
    <col min="4" max="4" width="21.28515625" style="2" customWidth="1"/>
    <col min="5" max="5" width="60.7109375" style="2" customWidth="1"/>
    <col min="6" max="6" width="21.42578125" style="2" customWidth="1"/>
    <col min="7" max="7" width="34" style="2" customWidth="1"/>
    <col min="8" max="8" width="26" style="2" customWidth="1"/>
    <col min="9" max="9" width="28.42578125" style="2" customWidth="1"/>
    <col min="10" max="10" width="43" style="2" customWidth="1"/>
    <col min="11" max="11" width="20.28515625" style="2" customWidth="1"/>
    <col min="12" max="12" width="11.42578125" style="2" customWidth="1"/>
    <col min="13" max="24" width="11.42578125" style="2" hidden="1"/>
    <col min="25" max="25" width="8.140625" style="2" hidden="1"/>
    <col min="26" max="30" width="32.42578125" style="2" hidden="1"/>
    <col min="31" max="16372" width="11.42578125" style="2" hidden="1"/>
    <col min="16373" max="16384" width="25.42578125" style="2" hidden="1"/>
  </cols>
  <sheetData>
    <row r="1" spans="1:12" s="1" customFormat="1" ht="36.950000000000003" customHeight="1" x14ac:dyDescent="0.2">
      <c r="A1" s="39" t="s">
        <v>0</v>
      </c>
      <c r="B1" s="39"/>
      <c r="C1" s="39"/>
      <c r="D1" s="39"/>
      <c r="E1" s="39"/>
      <c r="F1" s="39"/>
      <c r="G1" s="39"/>
      <c r="H1" s="39"/>
      <c r="I1" s="39"/>
      <c r="J1" s="39"/>
      <c r="K1" s="39"/>
      <c r="L1" s="7"/>
    </row>
    <row r="2" spans="1:12" s="1" customFormat="1" ht="37.5" customHeight="1" x14ac:dyDescent="0.2">
      <c r="A2" s="8" t="s">
        <v>1</v>
      </c>
      <c r="B2" s="9">
        <v>1</v>
      </c>
      <c r="C2" s="40"/>
      <c r="D2" s="41"/>
      <c r="E2" s="41"/>
      <c r="F2" s="41"/>
      <c r="G2" s="41"/>
      <c r="H2" s="41"/>
      <c r="I2" s="41"/>
      <c r="J2" s="41"/>
      <c r="K2" s="42"/>
      <c r="L2" s="7"/>
    </row>
    <row r="3" spans="1:12" s="1" customFormat="1" ht="3.95" customHeight="1" x14ac:dyDescent="0.2">
      <c r="A3" s="43"/>
      <c r="B3" s="44"/>
      <c r="C3" s="44"/>
      <c r="D3" s="44"/>
      <c r="E3" s="44"/>
      <c r="F3" s="44"/>
      <c r="G3" s="44"/>
      <c r="H3" s="44"/>
      <c r="I3" s="44"/>
      <c r="J3" s="44"/>
      <c r="K3" s="45"/>
      <c r="L3" s="7"/>
    </row>
    <row r="4" spans="1:12" ht="27" customHeight="1" x14ac:dyDescent="0.25">
      <c r="A4" s="10" t="s">
        <v>2</v>
      </c>
      <c r="B4" s="33" t="s">
        <v>3</v>
      </c>
      <c r="C4" s="34"/>
      <c r="D4" s="35"/>
      <c r="E4" s="10" t="s">
        <v>4</v>
      </c>
      <c r="F4" s="11" t="s">
        <v>60</v>
      </c>
      <c r="G4" s="46"/>
      <c r="H4" s="47"/>
      <c r="I4" s="12" t="s">
        <v>5</v>
      </c>
      <c r="J4" s="36">
        <v>46056</v>
      </c>
      <c r="K4" s="37"/>
      <c r="L4" s="13"/>
    </row>
    <row r="5" spans="1:12" ht="111.75" customHeight="1" x14ac:dyDescent="0.25">
      <c r="A5" s="14" t="s">
        <v>6</v>
      </c>
      <c r="B5" s="33" t="s">
        <v>7</v>
      </c>
      <c r="C5" s="34"/>
      <c r="D5" s="35"/>
      <c r="E5" s="15" t="s">
        <v>8</v>
      </c>
      <c r="F5" s="16" t="s">
        <v>9</v>
      </c>
      <c r="G5" s="17" t="s">
        <v>10</v>
      </c>
      <c r="H5" s="18"/>
      <c r="I5" s="19" t="s">
        <v>11</v>
      </c>
      <c r="J5" s="36" t="s">
        <v>12</v>
      </c>
      <c r="K5" s="37"/>
      <c r="L5" s="13"/>
    </row>
    <row r="6" spans="1:12" x14ac:dyDescent="0.25">
      <c r="A6" s="13"/>
      <c r="B6" s="13"/>
      <c r="C6" s="13"/>
      <c r="D6" s="13"/>
      <c r="E6" s="13"/>
      <c r="F6" s="20"/>
      <c r="G6" s="21"/>
      <c r="H6" s="21"/>
      <c r="I6" s="22"/>
      <c r="J6" s="23"/>
      <c r="K6" s="13"/>
      <c r="L6" s="13"/>
    </row>
    <row r="7" spans="1:12" ht="51.75" customHeight="1" x14ac:dyDescent="0.25">
      <c r="A7" s="38" t="s">
        <v>13</v>
      </c>
      <c r="B7" s="38" t="s">
        <v>14</v>
      </c>
      <c r="C7" s="38"/>
      <c r="D7" s="38"/>
      <c r="E7" s="38"/>
      <c r="F7" s="13"/>
      <c r="G7" s="13"/>
      <c r="H7" s="13"/>
      <c r="I7" s="13"/>
      <c r="J7" s="13"/>
      <c r="K7" s="13"/>
      <c r="L7" s="13"/>
    </row>
    <row r="8" spans="1:12" ht="107.25" customHeight="1" x14ac:dyDescent="0.25">
      <c r="A8" s="38"/>
      <c r="B8" s="24" t="s">
        <v>15</v>
      </c>
      <c r="C8" s="24" t="s">
        <v>16</v>
      </c>
      <c r="D8" s="24" t="s">
        <v>17</v>
      </c>
      <c r="E8" s="24" t="s">
        <v>18</v>
      </c>
      <c r="F8" s="25" t="s">
        <v>19</v>
      </c>
      <c r="G8" s="14" t="s">
        <v>20</v>
      </c>
      <c r="H8" s="25" t="s">
        <v>21</v>
      </c>
      <c r="I8" s="25" t="s">
        <v>22</v>
      </c>
      <c r="J8" s="14" t="s">
        <v>23</v>
      </c>
      <c r="K8" s="26" t="s">
        <v>24</v>
      </c>
      <c r="L8" s="13"/>
    </row>
    <row r="9" spans="1:12" s="3" customFormat="1" ht="123" customHeight="1" x14ac:dyDescent="0.25">
      <c r="A9" s="49" t="s">
        <v>70</v>
      </c>
      <c r="B9" s="49" t="s">
        <v>25</v>
      </c>
      <c r="C9" s="49" t="s">
        <v>26</v>
      </c>
      <c r="D9" s="79" t="str">
        <f>+IF(B9='[2]11 FORMULAS'!$B$4,'[2]11 FORMULAS'!$C$4,IF(B9='[2]11 FORMULAS'!$B$6,'[2]11 FORMULAS'!$C$6,IF(B9='[2]11 FORMULAS'!$B$8,'[2]11 FORMULAS'!$C$8,IF(B9='[2]11 FORMULAS'!$B$10,'[2]11 FORMULAS'!$C$10,""))))</f>
        <v/>
      </c>
      <c r="E9" s="80" t="str">
        <f>+IFERROR(VLOOKUP(B9,[2]!Tabla3[#Data],2,0),"")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9" s="49" t="s">
        <v>71</v>
      </c>
      <c r="G9" s="81" t="s">
        <v>72</v>
      </c>
      <c r="H9" s="82" t="s">
        <v>73</v>
      </c>
      <c r="I9" s="82" t="s">
        <v>74</v>
      </c>
      <c r="J9" s="83" t="str">
        <f>(CONCATENATE([2]!Tabla1[[#This Row],[¿QUÉ? 
IMPACTO]]," ","por",[2]!Tabla1[[#This Row],[¿CÓMO?
CAUSA INMEDIATA 
(Iniciar con la palabra 
por)]]," ","a causa de"," ",[2]!Tabla1[[#This Row],[¿PORQUÉ?
CAUSA RAÍZ
(Iniciar con 
debido a/a causa de)]]))</f>
        <v>Posibilidad de afectación reputacional por vencimiento de los términos  de la prescripción de la acción disciplinaria a causa de la no continuidad de funcionarios o colaboradores encargados de la instrucción y/o la demora en la  gestión de los procesos disciplinarios por parte de los funcionarios o colaboradores.</v>
      </c>
      <c r="K9" s="79"/>
      <c r="L9" s="28"/>
    </row>
    <row r="10" spans="1:12" s="3" customFormat="1" ht="123.75" customHeight="1" x14ac:dyDescent="0.25">
      <c r="A10" s="49" t="s">
        <v>136</v>
      </c>
      <c r="B10" s="49" t="s">
        <v>25</v>
      </c>
      <c r="C10" s="49" t="s">
        <v>26</v>
      </c>
      <c r="D10" s="79" t="str">
        <f>+IF(B10='[7]11 FORMULAS'!$B$4,'[7]11 FORMULAS'!$C$4,IF(B10='[7]11 FORMULAS'!$B$6,'[7]11 FORMULAS'!$C$6,IF(B10='[7]11 FORMULAS'!$B$8,'[7]11 FORMULAS'!$C$8,IF(B10='[7]11 FORMULAS'!$B$10,'[7]11 FORMULAS'!$C$10,""))))</f>
        <v/>
      </c>
      <c r="E10" s="80" t="str">
        <f>+IFERROR(VLOOKUP(B10,[7]!Tabla3[#Data],2,0),"")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49" t="s">
        <v>71</v>
      </c>
      <c r="G10" s="49" t="s">
        <v>133</v>
      </c>
      <c r="H10" s="49" t="s">
        <v>134</v>
      </c>
      <c r="I10" s="49" t="s">
        <v>135</v>
      </c>
      <c r="J10" s="50" t="str">
        <f>(CONCATENATE([7]!Tabla1[[#This Row],[¿QUÉ? 
IMPACTO]]," ","por",[7]!Tabla1[[#This Row],[¿CÓMO?
CAUSA INMEDIATA 
(Iniciar con la palabra 
por)]]," ","a causa de"," ",[7]!Tabla1[[#This Row],[¿PORQUÉ?
CAUSA RAÍZ
(Iniciar con 
debido a/a causa de)]]))</f>
        <v>Posibilidad de afectación económica y reputacional por declaración de incumplimiento contractual a causa de  desconocimiento del rol de supervisión.</v>
      </c>
      <c r="K10" s="79"/>
      <c r="L10" s="28"/>
    </row>
    <row r="11" spans="1:12" ht="108.75" customHeight="1" x14ac:dyDescent="0.25">
      <c r="A11" s="49" t="s">
        <v>144</v>
      </c>
      <c r="B11" s="49" t="s">
        <v>25</v>
      </c>
      <c r="C11" s="49" t="s">
        <v>26</v>
      </c>
      <c r="D11" s="79" t="str">
        <f>+IF(B11='[8]11 FORMULAS'!$B$4,'[8]11 FORMULAS'!$C$4,IF(B11='[8]11 FORMULAS'!$B$6,'[8]11 FORMULAS'!$C$6,IF(B11='[8]11 FORMULAS'!$B$8,'[8]11 FORMULAS'!$C$8,IF(B11='[8]11 FORMULAS'!$B$10,'[8]11 FORMULAS'!$C$10,""))))</f>
        <v/>
      </c>
      <c r="E11" s="80" t="str">
        <f>+IFERROR(VLOOKUP(B11,[8]!Tabla3[#Data],2,0),"")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49" t="s">
        <v>71</v>
      </c>
      <c r="G11" s="81" t="s">
        <v>72</v>
      </c>
      <c r="H11" s="82" t="s">
        <v>145</v>
      </c>
      <c r="I11" s="82" t="s">
        <v>146</v>
      </c>
      <c r="J11" s="83" t="str">
        <f>(CONCATENATE([8]!Tabla1[[#This Row],[¿QUÉ? 
IMPACTO]]," ","por",[8]!Tabla1[[#This Row],[¿CÓMO?
CAUSA INMEDIATA 
(Iniciar con la palabra 
por)]]," ","a causa de"," ",[8]!Tabla1[[#This Row],[¿PORQUÉ?
CAUSA RAÍZ
(Iniciar con 
debido a/a causa de)]]))</f>
        <v>Posibilidad de perdida de confidencialidad por pérdida de información y/o de acceso indebido a los sistemas de información de la entidad, con fines de beneficio personal o de terceros, a causa de vulnerabilidades tecnológicas, fallas en los controles de seguridad, errores humanos o incidentes intencionales.</v>
      </c>
      <c r="K11" s="79"/>
      <c r="L11" s="13"/>
    </row>
    <row r="12" spans="1:12" ht="93" customHeight="1" x14ac:dyDescent="0.25">
      <c r="A12" s="49" t="s">
        <v>187</v>
      </c>
      <c r="B12" s="49" t="s">
        <v>25</v>
      </c>
      <c r="C12" s="49" t="s">
        <v>26</v>
      </c>
      <c r="D12" s="79" t="str">
        <f>+IF(B12='[13]11 FORMULAS'!$B$4,'[13]11 FORMULAS'!$C$4,IF(B12='[13]11 FORMULAS'!$B$6,'[13]11 FORMULAS'!$C$6,IF(B12='[13]11 FORMULAS'!$B$8,'[13]11 FORMULAS'!$C$8,IF(B12='[13]11 FORMULAS'!$B$10,'[13]11 FORMULAS'!$C$10,""))))</f>
        <v/>
      </c>
      <c r="E12" s="80" t="str">
        <f>+IFERROR(VLOOKUP(B12,[13]!Tabla3[#Data],2,0),"")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2" s="49" t="s">
        <v>71</v>
      </c>
      <c r="G12" s="49" t="s">
        <v>133</v>
      </c>
      <c r="H12" s="49" t="s">
        <v>185</v>
      </c>
      <c r="I12" s="49" t="s">
        <v>186</v>
      </c>
      <c r="J12" s="50" t="str">
        <f>(CONCATENATE([13]!Tabla1[[#This Row],[¿QUÉ? 
IMPACTO]]," ","por",[13]!Tabla1[[#This Row],[¿CÓMO?
CAUSA INMEDIATA 
(Iniciar con la palabra 
por)]]," ","a causa de"," ",[13]!Tabla1[[#This Row],[¿PORQUÉ?
CAUSA RAÍZ
(Iniciar con 
debido a/a causa de)]]))</f>
        <v>Posibilidad de pérdida reputacional por conflicto de interes de cualquier tipo
 a causa de no reporte del formato de conflicto de interés o reporte con falsedad en la información .</v>
      </c>
      <c r="K12" s="84"/>
      <c r="L12" s="13"/>
    </row>
    <row r="13" spans="1:12" ht="93" customHeight="1" x14ac:dyDescent="0.25">
      <c r="A13" s="49" t="s">
        <v>221</v>
      </c>
      <c r="B13" s="49" t="s">
        <v>217</v>
      </c>
      <c r="C13" s="49" t="s">
        <v>218</v>
      </c>
      <c r="D13" s="79" t="str">
        <f>+IF(B13='[14]11 FORMULAS'!$B$4,'[14]11 FORMULAS'!$C$4,IF(B13='[14]11 FORMULAS'!$B$6,'[14]11 FORMULAS'!$C$6,IF(B13='[14]11 FORMULAS'!$B$8,'[14]11 FORMULAS'!$C$8,IF(B13='[14]11 FORMULAS'!$B$10,'[14]11 FORMULAS'!$C$10,""))))</f>
        <v/>
      </c>
      <c r="E13" s="80" t="str">
        <f>+IFERROR(VLOOKUP(B13,[14]!Tabla3[#Data],2,0),"")</f>
        <v>Eventos relacionados con la infraestructura tecnológica de la entidad.</v>
      </c>
      <c r="F13" s="49" t="s">
        <v>71</v>
      </c>
      <c r="G13" s="49" t="s">
        <v>133</v>
      </c>
      <c r="H13" s="49" t="s">
        <v>219</v>
      </c>
      <c r="I13" s="49" t="s">
        <v>220</v>
      </c>
      <c r="J13" s="50" t="str">
        <f>(CONCATENATE([14]!Tabla1[[#This Row],[¿QUÉ? 
IMPACTO]]," ","por",[14]!Tabla1[[#This Row],[¿CÓMO?
CAUSA INMEDIATA 
(Iniciar con la palabra 
por)]]," ","a causa de"," ",[14]!Tabla1[[#This Row],[¿PORQUÉ?
CAUSA RAÍZ
(Iniciar con 
debido a/a causa de)]]))</f>
        <v xml:space="preserve">Posibilidad de afectación económica y reputacional por incumplimiento en la constitución  del rezago presupuestal  a causa de reporte y justificación del supervisor por fuera de los términos. </v>
      </c>
      <c r="K13" s="85"/>
      <c r="L13" s="13"/>
    </row>
    <row r="14" spans="1:12" s="111" customFormat="1" ht="108.75" customHeight="1" x14ac:dyDescent="0.25">
      <c r="A14" s="49" t="s">
        <v>70</v>
      </c>
      <c r="B14" s="49" t="s">
        <v>25</v>
      </c>
      <c r="C14" s="49" t="s">
        <v>26</v>
      </c>
      <c r="D14" s="79" t="str">
        <f>+IF(B14='[2]11 FORMULAS'!$B$4,'[2]11 FORMULAS'!$C$4,IF(B14='[2]11 FORMULAS'!$B$6,'[2]11 FORMULAS'!$C$6,IF(B14='[2]11 FORMULAS'!$B$8,'[2]11 FORMULAS'!$C$8,IF(B14='[2]11 FORMULAS'!$B$10,'[2]11 FORMULAS'!$C$10,""))))</f>
        <v/>
      </c>
      <c r="E14" s="80" t="s">
        <v>311</v>
      </c>
      <c r="F14" s="49" t="s">
        <v>71</v>
      </c>
      <c r="G14" s="81" t="s">
        <v>72</v>
      </c>
      <c r="H14" s="82" t="s">
        <v>73</v>
      </c>
      <c r="I14" s="82" t="s">
        <v>74</v>
      </c>
      <c r="J14" s="83" t="str">
        <f>(CONCATENATE([3]!Tabla1[[#This Row],[¿QUÉ? 
IMPACTO]]," ","por",[3]!Tabla1[[#This Row],[¿CÓMO?
CAUSA INMEDIATA 
(Iniciar con la palabra 
por)]]," ","a causa de"," ",[3]!Tabla1[[#This Row],[¿PORQUÉ?
CAUSA RAÍZ
(Iniciar con 
debido a/a causa de)]]))</f>
        <v xml:space="preserve"> por a causa de </v>
      </c>
      <c r="K14" s="79"/>
    </row>
    <row r="15" spans="1:12" ht="93" customHeight="1" x14ac:dyDescent="0.25">
      <c r="A15" s="49"/>
      <c r="B15" s="49"/>
      <c r="C15" s="49"/>
      <c r="D15" s="79"/>
      <c r="E15" s="80"/>
      <c r="F15" s="49"/>
      <c r="G15" s="49"/>
      <c r="H15" s="49"/>
      <c r="I15" s="49"/>
      <c r="J15" s="50"/>
      <c r="K15" s="79"/>
      <c r="L15" s="13"/>
    </row>
    <row r="16" spans="1:12" s="4" customFormat="1" ht="93" customHeight="1" x14ac:dyDescent="0.25">
      <c r="A16" s="49"/>
      <c r="B16" s="49"/>
      <c r="C16" s="49"/>
      <c r="D16" s="79" t="str">
        <f>+IF(B16='[1]11 FORMULAS'!$B$4,'[1]11 FORMULAS'!$C$4,IF(B16='[1]11 FORMULAS'!$B$6,'[1]11 FORMULAS'!$C$6,IF(B16='[1]11 FORMULAS'!$B$8,'[1]11 FORMULAS'!$C$8,IF(B16='[1]11 FORMULAS'!$B$10,'[1]11 FORMULAS'!$C$10,""))))</f>
        <v/>
      </c>
      <c r="E16" s="80" t="str">
        <f>+IFERROR(VLOOKUP(B16,[1]!Tabla3[#Data],2,0),"")</f>
        <v/>
      </c>
      <c r="F16" s="49"/>
      <c r="G16" s="49"/>
      <c r="H16" s="86"/>
      <c r="I16" s="86"/>
      <c r="J16" s="50"/>
      <c r="K16" s="85"/>
      <c r="L16" s="30"/>
    </row>
    <row r="17" spans="1:26" s="4" customFormat="1" ht="18" x14ac:dyDescent="0.25">
      <c r="A17" s="30"/>
      <c r="B17" s="30"/>
      <c r="C17" s="30"/>
      <c r="D17" s="30"/>
      <c r="E17" s="30"/>
      <c r="F17" s="31"/>
      <c r="G17" s="31"/>
      <c r="H17" s="31"/>
      <c r="I17" s="31"/>
      <c r="J17" s="32"/>
      <c r="K17" s="30"/>
      <c r="L17" s="30"/>
    </row>
    <row r="18" spans="1:26" ht="14.25" x14ac:dyDescent="0.2">
      <c r="A18" s="13"/>
      <c r="B18" s="13"/>
      <c r="C18" s="13"/>
      <c r="D18" s="13"/>
      <c r="E18" s="13"/>
      <c r="F18" s="7"/>
      <c r="G18" s="7"/>
      <c r="H18" s="7"/>
      <c r="I18" s="7"/>
      <c r="J18" s="13"/>
      <c r="K18" s="13"/>
      <c r="L18" s="13"/>
    </row>
    <row r="19" spans="1:26" ht="14.25" x14ac:dyDescent="0.2">
      <c r="F19" s="1"/>
      <c r="G19" s="1"/>
      <c r="H19" s="1"/>
      <c r="I19" s="1"/>
    </row>
    <row r="20" spans="1:26" ht="14.25" x14ac:dyDescent="0.25">
      <c r="F20" s="5"/>
      <c r="G20" s="5"/>
      <c r="H20" s="5"/>
      <c r="I20" s="5"/>
    </row>
    <row r="21" spans="1:26" ht="14.25" x14ac:dyDescent="0.2">
      <c r="F21" s="1"/>
      <c r="G21" s="1"/>
      <c r="H21" s="1"/>
      <c r="I21" s="1"/>
    </row>
    <row r="22" spans="1:26" ht="14.25" x14ac:dyDescent="0.2">
      <c r="F22" s="1"/>
      <c r="G22" s="1"/>
      <c r="H22" s="1"/>
      <c r="I22" s="1"/>
    </row>
    <row r="23" spans="1:26" ht="14.25" x14ac:dyDescent="0.2">
      <c r="F23" s="1"/>
      <c r="G23" s="1"/>
      <c r="H23" s="1"/>
      <c r="I23" s="1"/>
    </row>
    <row r="27" spans="1:26" ht="14.25" customHeight="1" x14ac:dyDescent="0.25"/>
    <row r="31" spans="1:26" ht="14.25" customHeight="1" x14ac:dyDescent="0.25">
      <c r="X31" s="6"/>
    </row>
    <row r="32" spans="1:26" ht="14.25" x14ac:dyDescent="0.25">
      <c r="Z32" s="6"/>
    </row>
    <row r="33" spans="26:26" ht="14.25" x14ac:dyDescent="0.25">
      <c r="Z33" s="6"/>
    </row>
    <row r="34" spans="26:26" ht="14.25" x14ac:dyDescent="0.25">
      <c r="Z34" s="6"/>
    </row>
    <row r="35" spans="26:26" ht="14.25" x14ac:dyDescent="0.25">
      <c r="Z35" s="6"/>
    </row>
    <row r="36" spans="26:26" ht="14.25" x14ac:dyDescent="0.25">
      <c r="Z36" s="6"/>
    </row>
    <row r="37" spans="26:26" ht="14.25" x14ac:dyDescent="0.25">
      <c r="Z37" s="6"/>
    </row>
    <row r="38" spans="26:26" ht="14.25" x14ac:dyDescent="0.25">
      <c r="Z38" s="6"/>
    </row>
    <row r="39" spans="26:26" ht="14.25" customHeight="1" x14ac:dyDescent="0.25">
      <c r="Z39" s="6"/>
    </row>
    <row r="40" spans="26:26" ht="14.25" x14ac:dyDescent="0.25">
      <c r="Z40" s="6"/>
    </row>
    <row r="41" spans="26:26" ht="14.25" x14ac:dyDescent="0.25"/>
    <row r="42" spans="26:26" ht="14.25" x14ac:dyDescent="0.25"/>
    <row r="43" spans="26:26" ht="14.25" x14ac:dyDescent="0.25"/>
  </sheetData>
  <mergeCells count="10">
    <mergeCell ref="B5:D5"/>
    <mergeCell ref="J5:K5"/>
    <mergeCell ref="A7:A8"/>
    <mergeCell ref="B7:E7"/>
    <mergeCell ref="A1:K1"/>
    <mergeCell ref="C2:K2"/>
    <mergeCell ref="A3:K3"/>
    <mergeCell ref="B4:D4"/>
    <mergeCell ref="G4:H4"/>
    <mergeCell ref="J4:K4"/>
  </mergeCells>
  <dataValidations count="2">
    <dataValidation type="list" allowBlank="1" showInputMessage="1" showErrorMessage="1" sqref="C9:C16" xr:uid="{72D580FA-80D5-44F5-AAF1-97B89B308222}">
      <formula1>INDIRECT(B9)</formula1>
    </dataValidation>
    <dataValidation type="list" allowBlank="1" showInputMessage="1" showErrorMessage="1" sqref="G9:G16" xr:uid="{45DEFCDA-6FB4-4A38-88DE-71ACEB29E376}">
      <formula1>INDIRECT($F9)</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17FE2-ED35-4C0A-943B-EB4710D52330}">
  <dimension ref="A1:XER41"/>
  <sheetViews>
    <sheetView workbookViewId="0">
      <selection activeCell="C2" sqref="C2:K2"/>
    </sheetView>
  </sheetViews>
  <sheetFormatPr baseColWidth="10" defaultColWidth="0" defaultRowHeight="15" x14ac:dyDescent="0.25"/>
  <cols>
    <col min="1" max="1" width="27.140625" style="2" customWidth="1"/>
    <col min="2" max="2" width="25.42578125" style="2" customWidth="1"/>
    <col min="3" max="3" width="28.85546875" style="2" customWidth="1"/>
    <col min="4" max="4" width="21.28515625" style="2" customWidth="1"/>
    <col min="5" max="5" width="60.7109375" style="2" customWidth="1"/>
    <col min="6" max="6" width="21.42578125" style="2" customWidth="1"/>
    <col min="7" max="7" width="34" style="2" customWidth="1"/>
    <col min="8" max="8" width="26" style="2" customWidth="1"/>
    <col min="9" max="9" width="28.42578125" style="2" customWidth="1"/>
    <col min="10" max="10" width="43" style="2" customWidth="1"/>
    <col min="11" max="11" width="20.28515625" style="2" customWidth="1"/>
    <col min="12" max="12" width="11.42578125" style="2" customWidth="1"/>
    <col min="13" max="24" width="11.42578125" style="2" hidden="1"/>
    <col min="25" max="25" width="8.140625" style="2" hidden="1"/>
    <col min="26" max="30" width="32.42578125" style="2" hidden="1"/>
    <col min="31" max="16372" width="11.42578125" style="2" hidden="1"/>
    <col min="16373" max="16384" width="25.42578125" style="2" hidden="1"/>
  </cols>
  <sheetData>
    <row r="1" spans="1:12" s="1" customFormat="1" ht="36.950000000000003" customHeight="1" x14ac:dyDescent="0.2">
      <c r="A1" s="39" t="s">
        <v>0</v>
      </c>
      <c r="B1" s="39"/>
      <c r="C1" s="39"/>
      <c r="D1" s="39"/>
      <c r="E1" s="39"/>
      <c r="F1" s="39"/>
      <c r="G1" s="39"/>
      <c r="H1" s="39"/>
      <c r="I1" s="39"/>
      <c r="J1" s="39"/>
      <c r="K1" s="39"/>
      <c r="L1" s="7"/>
    </row>
    <row r="2" spans="1:12" s="1" customFormat="1" ht="37.5" customHeight="1" x14ac:dyDescent="0.2">
      <c r="A2" s="8" t="s">
        <v>1</v>
      </c>
      <c r="B2" s="9">
        <v>1</v>
      </c>
      <c r="C2" s="40"/>
      <c r="D2" s="41"/>
      <c r="E2" s="41"/>
      <c r="F2" s="41"/>
      <c r="G2" s="41"/>
      <c r="H2" s="41"/>
      <c r="I2" s="41"/>
      <c r="J2" s="41"/>
      <c r="K2" s="42"/>
      <c r="L2" s="7"/>
    </row>
    <row r="3" spans="1:12" s="1" customFormat="1" ht="3.95" customHeight="1" x14ac:dyDescent="0.2">
      <c r="A3" s="43"/>
      <c r="B3" s="44"/>
      <c r="C3" s="44"/>
      <c r="D3" s="44"/>
      <c r="E3" s="44"/>
      <c r="F3" s="44"/>
      <c r="G3" s="44"/>
      <c r="H3" s="44"/>
      <c r="I3" s="44"/>
      <c r="J3" s="44"/>
      <c r="K3" s="45"/>
      <c r="L3" s="7"/>
    </row>
    <row r="4" spans="1:12" ht="27" customHeight="1" x14ac:dyDescent="0.25">
      <c r="A4" s="10" t="s">
        <v>2</v>
      </c>
      <c r="B4" s="33" t="s">
        <v>3</v>
      </c>
      <c r="C4" s="34"/>
      <c r="D4" s="35"/>
      <c r="E4" s="10" t="s">
        <v>4</v>
      </c>
      <c r="F4" s="11" t="s">
        <v>60</v>
      </c>
      <c r="G4" s="46"/>
      <c r="H4" s="47"/>
      <c r="I4" s="12" t="s">
        <v>5</v>
      </c>
      <c r="J4" s="36">
        <v>46056</v>
      </c>
      <c r="K4" s="37"/>
      <c r="L4" s="13"/>
    </row>
    <row r="5" spans="1:12" ht="111.75" customHeight="1" x14ac:dyDescent="0.25">
      <c r="A5" s="14" t="s">
        <v>6</v>
      </c>
      <c r="B5" s="33" t="s">
        <v>7</v>
      </c>
      <c r="C5" s="34"/>
      <c r="D5" s="35"/>
      <c r="E5" s="15" t="s">
        <v>8</v>
      </c>
      <c r="F5" s="16" t="s">
        <v>9</v>
      </c>
      <c r="G5" s="17" t="s">
        <v>10</v>
      </c>
      <c r="H5" s="18"/>
      <c r="I5" s="19" t="s">
        <v>11</v>
      </c>
      <c r="J5" s="36" t="s">
        <v>12</v>
      </c>
      <c r="K5" s="37"/>
      <c r="L5" s="13"/>
    </row>
    <row r="6" spans="1:12" x14ac:dyDescent="0.25">
      <c r="A6" s="13"/>
      <c r="B6" s="13"/>
      <c r="C6" s="13"/>
      <c r="D6" s="13"/>
      <c r="E6" s="13"/>
      <c r="F6" s="20"/>
      <c r="G6" s="21"/>
      <c r="H6" s="21"/>
      <c r="I6" s="22"/>
      <c r="J6" s="23"/>
      <c r="K6" s="13"/>
      <c r="L6" s="13"/>
    </row>
    <row r="7" spans="1:12" ht="51.75" customHeight="1" x14ac:dyDescent="0.25">
      <c r="A7" s="38" t="s">
        <v>13</v>
      </c>
      <c r="B7" s="38" t="s">
        <v>14</v>
      </c>
      <c r="C7" s="38"/>
      <c r="D7" s="38"/>
      <c r="E7" s="38"/>
      <c r="F7" s="13"/>
      <c r="G7" s="13"/>
      <c r="H7" s="13"/>
      <c r="I7" s="13"/>
      <c r="J7" s="13"/>
      <c r="K7" s="13"/>
      <c r="L7" s="13"/>
    </row>
    <row r="8" spans="1:12" ht="107.25" customHeight="1" x14ac:dyDescent="0.25">
      <c r="A8" s="38"/>
      <c r="B8" s="24" t="s">
        <v>15</v>
      </c>
      <c r="C8" s="24" t="s">
        <v>16</v>
      </c>
      <c r="D8" s="24" t="s">
        <v>17</v>
      </c>
      <c r="E8" s="24" t="s">
        <v>18</v>
      </c>
      <c r="F8" s="25" t="s">
        <v>19</v>
      </c>
      <c r="G8" s="14" t="s">
        <v>20</v>
      </c>
      <c r="H8" s="25" t="s">
        <v>21</v>
      </c>
      <c r="I8" s="25" t="s">
        <v>22</v>
      </c>
      <c r="J8" s="14" t="s">
        <v>23</v>
      </c>
      <c r="K8" s="26" t="s">
        <v>24</v>
      </c>
      <c r="L8" s="13"/>
    </row>
    <row r="9" spans="1:12" s="3" customFormat="1" ht="123" customHeight="1" x14ac:dyDescent="0.25">
      <c r="A9" s="49" t="s">
        <v>112</v>
      </c>
      <c r="B9" s="49" t="s">
        <v>25</v>
      </c>
      <c r="C9" s="49" t="s">
        <v>113</v>
      </c>
      <c r="D9" s="79" t="str">
        <f>+IF(B9='[5]11 FORMULAS'!$B$4,'[5]11 FORMULAS'!$C$4,IF(B9='[5]11 FORMULAS'!$B$6,'[5]11 FORMULAS'!$C$6,IF(B9='[5]11 FORMULAS'!$B$8,'[5]11 FORMULAS'!$C$8,IF(B9='[5]11 FORMULAS'!$B$10,'[5]11 FORMULAS'!$C$10,""))))</f>
        <v/>
      </c>
      <c r="E9" s="80" t="str">
        <f>+IFERROR(VLOOKUP(B9,[5]!Tabla3[#Data],2,0),"")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9" s="49" t="s">
        <v>114</v>
      </c>
      <c r="G9" s="49" t="s">
        <v>115</v>
      </c>
      <c r="H9" s="49" t="s">
        <v>116</v>
      </c>
      <c r="I9" s="49" t="s">
        <v>117</v>
      </c>
      <c r="J9" s="50" t="str">
        <f>(CONCATENATE([18]!Tabla1[[#This Row],[¿QUÉ? 
IMPACTO]]," ","por",[18]!Tabla1[[#This Row],[¿CÓMO?
CAUSA INMEDIATA 
(Iniciar con la palabra 
por)]]," ","a causa de"," ",[18]!Tabla1[[#This Row],[¿PORQUÉ?
CAUSA RAÍZ
(Iniciar con 
debido a/a causa de)]]))</f>
        <v>Posibilidad de afectación reputacional por el vencimiento de términos legales en la atención de los trámites a causa de la utilización de sistemas legados e insuficiencia de personal idóneo para atender la carga operativa y alto volumen de los procedimientos</v>
      </c>
      <c r="K9" s="84"/>
      <c r="L9" s="28"/>
    </row>
    <row r="10" spans="1:12" s="3" customFormat="1" ht="123.75" customHeight="1" x14ac:dyDescent="0.25">
      <c r="A10" s="49" t="s">
        <v>191</v>
      </c>
      <c r="B10" s="49" t="s">
        <v>32</v>
      </c>
      <c r="C10" s="49" t="s">
        <v>189</v>
      </c>
      <c r="D10" s="79" t="str">
        <f>+IF(B10='[14]11 FORMULAS'!$B$4,'[14]11 FORMULAS'!$C$4,IF(B10='[14]11 FORMULAS'!$B$6,'[14]11 FORMULAS'!$C$6,IF(B10='[14]11 FORMULAS'!$B$8,'[14]11 FORMULAS'!$C$8,IF(B10='[14]11 FORMULAS'!$B$10,'[14]11 FORMULAS'!$C$10,""))))</f>
        <v/>
      </c>
      <c r="E10" s="80" t="str">
        <f>+IFERROR(VLOOKUP(B10,[14]!Tabla3[#Data],2,0),"")</f>
        <v>Eventos relacionados con transacciones y Operaciones realizadas por un cliente o usuario, que accede o entrega un bien o servicio a la entidad, a través de los canales dispuestos y en una jurisdicción específica.</v>
      </c>
      <c r="F10" s="49" t="s">
        <v>114</v>
      </c>
      <c r="G10" s="49" t="s">
        <v>190</v>
      </c>
      <c r="H10" s="49"/>
      <c r="I10" s="49"/>
      <c r="J10" s="50" t="str">
        <f>(CONCATENATE([18]!Tabla1[[#This Row],[¿QUÉ? 
IMPACTO]]," ","por",[18]!Tabla1[[#This Row],[¿CÓMO?
CAUSA INMEDIATA 
(Iniciar con la palabra 
por)]]," ","a causa de"," ",[18]!Tabla1[[#This Row],[¿PORQUÉ?
CAUSA RAÍZ
(Iniciar con 
debido a/a causa de)]]))</f>
        <v>Posibilidad de afectación económica y reputacional por ineficacia en la centralización documental en el trámite del proceso administrativo sancionatorio a causa de la utilización de sistemas legados e insuficiencia de personal idóneo para atender la carga operativa y complejidad de los procedimientos administrativos sancionatorios</v>
      </c>
      <c r="K10" s="84"/>
      <c r="L10" s="28"/>
    </row>
    <row r="11" spans="1:12" ht="108.75" customHeight="1" x14ac:dyDescent="0.25">
      <c r="A11" s="49" t="s">
        <v>262</v>
      </c>
      <c r="B11" s="49" t="s">
        <v>25</v>
      </c>
      <c r="C11" s="49" t="s">
        <v>113</v>
      </c>
      <c r="D11" s="79" t="str">
        <f>+IF(B11='[18]11 FORMULAS'!$B$4,'[18]11 FORMULAS'!$C$4,IF(B11='[18]11 FORMULAS'!$B$6,'[18]11 FORMULAS'!$C$6,IF(B11='[18]11 FORMULAS'!$B$8,'[18]11 FORMULAS'!$C$8,IF(B11='[18]11 FORMULAS'!$B$10,'[18]11 FORMULAS'!$C$10,""))))</f>
        <v/>
      </c>
      <c r="E11" s="80" t="str">
        <f>+IFERROR(VLOOKUP(B11,[18]!Tabla3[#Data],2,0),"")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49" t="s">
        <v>114</v>
      </c>
      <c r="G11" s="49" t="s">
        <v>115</v>
      </c>
      <c r="H11" s="49" t="s">
        <v>263</v>
      </c>
      <c r="I11" s="49" t="s">
        <v>264</v>
      </c>
      <c r="J11" s="50" t="str">
        <f>(CONCATENATE([18]!Tabla1[[#This Row],[¿QUÉ? 
IMPACTO]]," ","por",[18]!Tabla1[[#This Row],[¿CÓMO?
CAUSA INMEDIATA 
(Iniciar con la palabra 
por)]]," ","a causa de"," ",[18]!Tabla1[[#This Row],[¿PORQUÉ?
CAUSA RAÍZ
(Iniciar con 
debido a/a causa de)]]))</f>
        <v>Posibilidad de afectación reputacional porpor la generación de información errónea que pueda inducir al error al supervisor a causa de errores humanos o fallas en las herramientas tecnológicas de procesamiento, que puede inducir a decisiones incorrectas por parte del supervisor</v>
      </c>
      <c r="K11" s="79"/>
      <c r="L11" s="13"/>
    </row>
    <row r="12" spans="1:12" ht="93" customHeight="1" x14ac:dyDescent="0.25">
      <c r="A12" s="49"/>
      <c r="B12" s="49"/>
      <c r="C12" s="49"/>
      <c r="D12" s="79"/>
      <c r="E12" s="80"/>
      <c r="F12" s="49"/>
      <c r="G12" s="49"/>
      <c r="H12" s="49"/>
      <c r="I12" s="49"/>
      <c r="J12" s="50" t="str">
        <f>(CONCATENATE([18]!Tabla1[[#This Row],[¿QUÉ? 
IMPACTO]]," ","por",[18]!Tabla1[[#This Row],[¿CÓMO?
CAUSA INMEDIATA 
(Iniciar con la palabra 
por)]]," ","a causa de"," ",[18]!Tabla1[[#This Row],[¿PORQUÉ?
CAUSA RAÍZ
(Iniciar con 
debido a/a causa de)]]))</f>
        <v>Posibilidad de afectación económica y reputacional por ordenar medidas cautelares y toma de posesión sin los soportes fácticos y jurídicos completos a causa de las fallas en el proceso de supervisión</v>
      </c>
      <c r="K12" s="79"/>
      <c r="L12" s="13"/>
    </row>
    <row r="13" spans="1:12" ht="14.25" x14ac:dyDescent="0.2">
      <c r="A13" s="71"/>
      <c r="B13" s="71"/>
      <c r="C13" s="71"/>
      <c r="D13" s="71"/>
      <c r="E13" s="71"/>
      <c r="F13" s="53"/>
      <c r="G13" s="53"/>
      <c r="H13" s="53"/>
      <c r="I13" s="53"/>
      <c r="J13" s="71"/>
      <c r="K13" s="71"/>
    </row>
    <row r="14" spans="1:12" ht="14.25" x14ac:dyDescent="0.2">
      <c r="A14" s="71"/>
      <c r="B14" s="71"/>
      <c r="C14" s="71"/>
      <c r="D14" s="71"/>
      <c r="E14" s="71"/>
      <c r="F14" s="53"/>
      <c r="G14" s="53"/>
      <c r="H14" s="53"/>
      <c r="I14" s="53"/>
      <c r="J14" s="71"/>
      <c r="K14" s="71"/>
    </row>
    <row r="15" spans="1:12" ht="14.25" x14ac:dyDescent="0.2">
      <c r="A15" s="71"/>
      <c r="B15" s="71"/>
      <c r="C15" s="71"/>
      <c r="D15" s="71"/>
      <c r="E15" s="71"/>
      <c r="F15" s="53"/>
      <c r="G15" s="53"/>
      <c r="H15" s="53"/>
      <c r="I15" s="53"/>
      <c r="J15" s="71"/>
      <c r="K15" s="71"/>
    </row>
    <row r="16" spans="1:12" ht="14.25" x14ac:dyDescent="0.25">
      <c r="A16" s="71"/>
      <c r="B16" s="71"/>
      <c r="C16" s="71"/>
      <c r="D16" s="71"/>
      <c r="E16" s="71"/>
      <c r="F16" s="71"/>
      <c r="G16" s="71"/>
      <c r="H16" s="71"/>
      <c r="I16" s="71"/>
      <c r="J16" s="71"/>
      <c r="K16" s="71"/>
    </row>
    <row r="17" spans="1:26" ht="14.25" x14ac:dyDescent="0.25">
      <c r="A17" s="71"/>
      <c r="B17" s="71"/>
      <c r="C17" s="71"/>
      <c r="D17" s="71"/>
      <c r="E17" s="71"/>
      <c r="F17" s="71"/>
      <c r="G17" s="71"/>
      <c r="H17" s="71"/>
      <c r="I17" s="71"/>
      <c r="J17" s="71"/>
      <c r="K17" s="71"/>
    </row>
    <row r="18" spans="1:26" ht="14.25" x14ac:dyDescent="0.25"/>
    <row r="19" spans="1:26" ht="14.25" customHeight="1" x14ac:dyDescent="0.25"/>
    <row r="23" spans="1:26" ht="14.25" customHeight="1" x14ac:dyDescent="0.25">
      <c r="X23" s="6"/>
    </row>
    <row r="24" spans="1:26" ht="14.25" x14ac:dyDescent="0.25">
      <c r="Z24" s="6"/>
    </row>
    <row r="25" spans="1:26" ht="14.25" x14ac:dyDescent="0.25">
      <c r="Z25" s="6"/>
    </row>
    <row r="26" spans="1:26" ht="14.25" x14ac:dyDescent="0.25">
      <c r="Z26" s="6"/>
    </row>
    <row r="27" spans="1:26" ht="14.25" x14ac:dyDescent="0.25">
      <c r="Z27" s="6"/>
    </row>
    <row r="28" spans="1:26" ht="14.25" x14ac:dyDescent="0.25">
      <c r="Z28" s="6"/>
    </row>
    <row r="29" spans="1:26" ht="14.25" x14ac:dyDescent="0.25">
      <c r="Z29" s="6"/>
    </row>
    <row r="30" spans="1:26" ht="14.25" x14ac:dyDescent="0.25">
      <c r="Z30" s="6"/>
    </row>
    <row r="31" spans="1:26" ht="14.25" customHeight="1" x14ac:dyDescent="0.25">
      <c r="Z31" s="6"/>
    </row>
    <row r="32" spans="1:26" ht="14.25" x14ac:dyDescent="0.25">
      <c r="Z32" s="6"/>
    </row>
    <row r="33" ht="14.25" x14ac:dyDescent="0.25"/>
    <row r="34" ht="14.25" x14ac:dyDescent="0.25"/>
    <row r="35" ht="14.25" x14ac:dyDescent="0.25"/>
    <row r="36" ht="14.25" x14ac:dyDescent="0.25"/>
    <row r="37" ht="14.25" x14ac:dyDescent="0.25"/>
    <row r="38" ht="14.25" x14ac:dyDescent="0.25"/>
    <row r="39" ht="14.25" x14ac:dyDescent="0.25"/>
    <row r="40" ht="14.25" x14ac:dyDescent="0.25"/>
    <row r="41" ht="14.25" x14ac:dyDescent="0.25"/>
  </sheetData>
  <mergeCells count="10">
    <mergeCell ref="B5:D5"/>
    <mergeCell ref="J5:K5"/>
    <mergeCell ref="A7:A8"/>
    <mergeCell ref="B7:E7"/>
    <mergeCell ref="A1:K1"/>
    <mergeCell ref="C2:K2"/>
    <mergeCell ref="A3:K3"/>
    <mergeCell ref="B4:D4"/>
    <mergeCell ref="G4:H4"/>
    <mergeCell ref="J4:K4"/>
  </mergeCells>
  <dataValidations count="2">
    <dataValidation type="list" allowBlank="1" showInputMessage="1" showErrorMessage="1" sqref="G9:G12" xr:uid="{D1BC6A85-7449-4B2D-B1ED-626A97B6FC79}">
      <formula1>INDIRECT($F9)</formula1>
    </dataValidation>
    <dataValidation type="list" allowBlank="1" showInputMessage="1" showErrorMessage="1" sqref="C9:C12" xr:uid="{D185BAE4-0DC4-4528-A956-A29BAED963E4}">
      <formula1>INDIRECT(B9)</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4</vt:i4>
      </vt:variant>
    </vt:vector>
  </HeadingPairs>
  <TitlesOfParts>
    <vt:vector size="4" baseType="lpstr">
      <vt:lpstr>Integridad Publica Corrupción </vt:lpstr>
      <vt:lpstr>Gestión </vt:lpstr>
      <vt:lpstr>Seguridad Información</vt:lpstr>
      <vt:lpstr>Fiscal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Patricia Fandino Mercado</dc:creator>
  <cp:lastModifiedBy>Alexandra Patricia Fandino Mercado</cp:lastModifiedBy>
  <cp:lastPrinted>2026-02-03T21:56:34Z</cp:lastPrinted>
  <dcterms:created xsi:type="dcterms:W3CDTF">2026-02-03T20:38:34Z</dcterms:created>
  <dcterms:modified xsi:type="dcterms:W3CDTF">2026-02-10T21:41:47Z</dcterms:modified>
</cp:coreProperties>
</file>