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famar\Desktop\SUPERINTENDENCIA DE LA ECONOMIA SOLIDARIA\2024-07-19\"/>
    </mc:Choice>
  </mc:AlternateContent>
  <xr:revisionPtr revIDLastSave="0" documentId="13_ncr:1_{E931F9C3-2FF9-45C7-A88A-ED4E15D2341C}" xr6:coauthVersionLast="47" xr6:coauthVersionMax="47" xr10:uidLastSave="{00000000-0000-0000-0000-000000000000}"/>
  <bookViews>
    <workbookView xWindow="75" yWindow="30" windowWidth="20415" windowHeight="10890" tabRatio="672" firstSheet="3" activeTab="3" xr2:uid="{00000000-000D-0000-FFFF-FFFF00000000}"/>
  </bookViews>
  <sheets>
    <sheet name="Hoja2" sheetId="2" state="hidden" r:id="rId1"/>
    <sheet name="Hoja1" sheetId="14" state="hidden" r:id="rId2"/>
    <sheet name="Datos" sheetId="13" state="hidden" r:id="rId3"/>
    <sheet name="Formato indicadores" sheetId="12" r:id="rId4"/>
    <sheet name="Procesos" sheetId="10" r:id="rId5"/>
    <sheet name="Control de cambios" sheetId="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Procesos!$A$6:$BK$101</definedName>
    <definedName name="_xlnm_Print_Titles">[1]formato!$1:$1</definedName>
    <definedName name="ACEP">[2]TABLAS!$D$32:$D$34</definedName>
    <definedName name="_xlnm.Print_Area" localSheetId="3">'Formato indicadores'!$A$1:$Q$79</definedName>
    <definedName name="b.b">[3]TABLAS!$F$3:$F$6</definedName>
    <definedName name="CLA">[2]TABLAS!$D$7:$D$13</definedName>
    <definedName name="cv">[4]TABLAS!$F$9:$G$12</definedName>
    <definedName name="dc">[3]TABLAS!$F$15:$F$18</definedName>
    <definedName name="DEFICI">[5]ADMINISTRACION!$CH$2:$CH$4</definedName>
    <definedName name="EST">[2]TABLAS!$D$24:$D$29</definedName>
    <definedName name="N_D">[2]TABLAS!$F$3:$G$6</definedName>
    <definedName name="N_E">[2]TABLAS!$F$9:$G$12</definedName>
    <definedName name="ND">[2]TABLAS!$F$3:$F$6</definedName>
    <definedName name="NE">[2]TABLAS!$F$9:$F$12</definedName>
    <definedName name="Nivel_de_deficiencia">[5]ADMINISTRACION!#REF!</definedName>
    <definedName name="regrgef">[4]TABLAS!$B$3:$B$17</definedName>
    <definedName name="RESP">[2]TABLAS!$B$3:$B$17</definedName>
    <definedName name="RIESGOS">[2]TABLAS!$B$39:$B$151</definedName>
    <definedName name="S_N">[2]TABLAS!$D$3:$D$4</definedName>
    <definedName name="sc">[3]TABLAS!$F$15:$G$18</definedName>
    <definedName name="_xlnm.Print_Titles" localSheetId="3">'Formato indicadores'!$1:$6</definedName>
  </definedNames>
  <calcPr calcId="181029"/>
  <pivotCaches>
    <pivotCache cacheId="0" r:id="rId12"/>
  </pivotCaches>
</workbook>
</file>

<file path=xl/calcChain.xml><?xml version="1.0" encoding="utf-8"?>
<calcChain xmlns="http://schemas.openxmlformats.org/spreadsheetml/2006/main">
  <c r="G13" i="12" l="1"/>
  <c r="Q39" i="12"/>
  <c r="BK99" i="10"/>
  <c r="N25" i="12"/>
  <c r="N21" i="12"/>
  <c r="N13" i="12"/>
  <c r="N11" i="12"/>
  <c r="G25" i="12"/>
  <c r="G11" i="12"/>
  <c r="AQ100" i="10"/>
  <c r="BJ100" i="10" s="1"/>
  <c r="BK100" i="10" s="1"/>
  <c r="I106" i="10"/>
  <c r="BJ101" i="10"/>
  <c r="BJ98" i="10"/>
  <c r="BK46" i="10"/>
  <c r="BJ40" i="10"/>
  <c r="BK40" i="10"/>
  <c r="AQ46" i="10"/>
  <c r="AH46" i="10"/>
  <c r="AN13" i="10"/>
  <c r="AK13" i="10"/>
  <c r="AH13" i="10"/>
  <c r="AQ99" i="10"/>
  <c r="AH99" i="10"/>
  <c r="AQ97" i="10"/>
  <c r="BJ97" i="10" s="1"/>
  <c r="BK97" i="10" s="1"/>
  <c r="AH88" i="10"/>
  <c r="AQ86" i="10"/>
  <c r="AN86" i="10"/>
  <c r="AK86" i="10"/>
  <c r="AH86" i="10"/>
  <c r="AE86" i="10"/>
  <c r="AB86" i="10"/>
  <c r="AQ82" i="10"/>
  <c r="AQ80" i="10"/>
  <c r="AN80" i="10"/>
  <c r="AK80" i="10"/>
  <c r="AH80" i="10"/>
  <c r="AE80" i="10"/>
  <c r="AB80" i="10"/>
  <c r="AQ77" i="10"/>
  <c r="AH77" i="10"/>
  <c r="AQ75" i="10"/>
  <c r="AQ74" i="10"/>
  <c r="AQ73" i="10"/>
  <c r="AH73" i="10"/>
  <c r="AQ68" i="10"/>
  <c r="AQ67" i="10"/>
  <c r="AN67" i="10"/>
  <c r="AK67" i="10"/>
  <c r="AH67" i="10"/>
  <c r="AE67" i="10"/>
  <c r="AB67" i="10"/>
  <c r="BJ99" i="10" l="1"/>
  <c r="BJ46" i="10"/>
  <c r="BJ13" i="10"/>
  <c r="BJ52" i="10" l="1"/>
  <c r="BK52" i="10" s="1"/>
  <c r="BJ53" i="10"/>
  <c r="BK53" i="10" s="1"/>
  <c r="BJ54" i="10"/>
  <c r="BK54" i="10" s="1"/>
  <c r="BJ55" i="10"/>
  <c r="BK55" i="10" s="1"/>
  <c r="BJ56" i="10"/>
  <c r="BK56" i="10" s="1"/>
  <c r="BJ57" i="10"/>
  <c r="BK57" i="10" s="1"/>
  <c r="BJ58" i="10"/>
  <c r="BK58" i="10" s="1"/>
  <c r="BJ59" i="10"/>
  <c r="BK59" i="10" s="1"/>
  <c r="BJ60" i="10"/>
  <c r="BK60" i="10" s="1"/>
  <c r="BJ61" i="10"/>
  <c r="BK61" i="10" s="1"/>
  <c r="BJ62" i="10"/>
  <c r="BK62" i="10" s="1"/>
  <c r="BJ63" i="10"/>
  <c r="BK63" i="10" s="1"/>
  <c r="BJ64" i="10"/>
  <c r="BK64" i="10" s="1"/>
  <c r="BJ65" i="10"/>
  <c r="BK65" i="10" s="1"/>
  <c r="BJ66" i="10"/>
  <c r="BK66" i="10" s="1"/>
  <c r="BJ67" i="10"/>
  <c r="BK67" i="10" s="1"/>
  <c r="BJ68" i="10"/>
  <c r="BK68" i="10" s="1"/>
  <c r="BJ69" i="10"/>
  <c r="BK69" i="10" s="1"/>
  <c r="BJ70" i="10"/>
  <c r="BK70" i="10" s="1"/>
  <c r="BJ71" i="10"/>
  <c r="BK71" i="10" s="1"/>
  <c r="BJ72" i="10"/>
  <c r="BK72" i="10" s="1"/>
  <c r="BJ73" i="10"/>
  <c r="BK73" i="10" s="1"/>
  <c r="BJ74" i="10"/>
  <c r="BK74" i="10" s="1"/>
  <c r="BJ75" i="10"/>
  <c r="BK75" i="10" s="1"/>
  <c r="BJ76" i="10"/>
  <c r="BK76" i="10" s="1"/>
  <c r="BJ77" i="10"/>
  <c r="BK77" i="10" s="1"/>
  <c r="BJ78" i="10"/>
  <c r="BK78" i="10" s="1"/>
  <c r="BJ79" i="10"/>
  <c r="BK79" i="10" s="1"/>
  <c r="BJ80" i="10"/>
  <c r="BK80" i="10" s="1"/>
  <c r="BJ81" i="10"/>
  <c r="BK81" i="10" s="1"/>
  <c r="BJ82" i="10"/>
  <c r="BK82" i="10" s="1"/>
  <c r="BJ83" i="10"/>
  <c r="BK83" i="10" s="1"/>
  <c r="BJ84" i="10"/>
  <c r="BK84" i="10" s="1"/>
  <c r="BJ85" i="10"/>
  <c r="BK85" i="10" s="1"/>
  <c r="BJ86" i="10"/>
  <c r="BK86" i="10" s="1"/>
  <c r="BJ87" i="10"/>
  <c r="BK87" i="10" s="1"/>
  <c r="BJ88" i="10"/>
  <c r="BK88" i="10" s="1"/>
  <c r="BJ89" i="10"/>
  <c r="BK89" i="10" s="1"/>
  <c r="BJ90" i="10"/>
  <c r="BK90" i="10" s="1"/>
  <c r="BJ91" i="10"/>
  <c r="BK91" i="10" s="1"/>
  <c r="BJ92" i="10"/>
  <c r="BK92" i="10" s="1"/>
  <c r="BJ93" i="10"/>
  <c r="BK93" i="10" s="1"/>
  <c r="BJ94" i="10"/>
  <c r="BK94" i="10" s="1"/>
  <c r="BJ51" i="10"/>
  <c r="BK51" i="10" s="1"/>
  <c r="BJ33" i="10"/>
  <c r="BK33" i="10" s="1"/>
  <c r="BJ34" i="10"/>
  <c r="BK34" i="10" s="1"/>
  <c r="BJ35" i="10"/>
  <c r="BK35" i="10" s="1"/>
  <c r="BJ36" i="10"/>
  <c r="BK36" i="10" s="1"/>
  <c r="BJ37" i="10"/>
  <c r="BK37" i="10" s="1"/>
  <c r="BJ38" i="10"/>
  <c r="BK38" i="10" s="1"/>
  <c r="BJ39" i="10"/>
  <c r="BK39" i="10" s="1"/>
  <c r="BJ41" i="10"/>
  <c r="BK41" i="10" s="1"/>
  <c r="BJ42" i="10"/>
  <c r="BK42" i="10" s="1"/>
  <c r="BJ43" i="10"/>
  <c r="BK43" i="10" s="1"/>
  <c r="BJ44" i="10"/>
  <c r="BK44" i="10" s="1"/>
  <c r="BJ45" i="10"/>
  <c r="BK45" i="10" s="1"/>
  <c r="BJ47" i="10"/>
  <c r="BK47" i="10" s="1"/>
  <c r="BJ48" i="10"/>
  <c r="BK48" i="10" s="1"/>
  <c r="BJ32" i="10"/>
  <c r="BK32" i="10" s="1"/>
  <c r="BJ29" i="10"/>
  <c r="BK29" i="10" s="1"/>
  <c r="BJ23" i="10"/>
  <c r="BK23" i="10" s="1"/>
  <c r="BJ24" i="10"/>
  <c r="BK24" i="10" s="1"/>
  <c r="BJ25" i="10"/>
  <c r="BK25" i="10" s="1"/>
  <c r="BJ26" i="10"/>
  <c r="BK26" i="10" s="1"/>
  <c r="BJ27" i="10"/>
  <c r="BK27" i="10" s="1"/>
  <c r="BJ28" i="10"/>
  <c r="BK28" i="10" s="1"/>
  <c r="BJ11" i="10"/>
  <c r="BJ12" i="10"/>
  <c r="BJ14" i="10"/>
  <c r="BJ15" i="10"/>
  <c r="BJ16" i="10"/>
  <c r="BJ17" i="10"/>
  <c r="BJ18" i="10"/>
  <c r="BJ19" i="10"/>
  <c r="BJ20" i="10"/>
  <c r="BK20" i="10" s="1"/>
  <c r="BJ21" i="10"/>
  <c r="BK21" i="10" s="1"/>
  <c r="BJ22" i="10"/>
  <c r="BK22" i="10" s="1"/>
  <c r="BJ9" i="10"/>
  <c r="BK9" i="10" s="1"/>
  <c r="BJ10" i="10"/>
  <c r="BK10" i="10" s="1"/>
  <c r="BJ11" i="14" l="1"/>
  <c r="BK11" i="14" s="1"/>
  <c r="BJ7" i="14"/>
  <c r="BK7" i="14" s="1"/>
  <c r="BJ6" i="14"/>
  <c r="BK6" i="14" s="1"/>
  <c r="BJ5" i="14"/>
  <c r="BK5" i="14" s="1"/>
  <c r="BK14" i="10" l="1"/>
  <c r="AE13" i="10"/>
  <c r="L64" i="12"/>
  <c r="L65" i="12"/>
  <c r="L66" i="12"/>
  <c r="L67" i="12"/>
  <c r="L68" i="12"/>
  <c r="L69" i="12"/>
  <c r="L63" i="12"/>
  <c r="J64" i="12"/>
  <c r="J65" i="12"/>
  <c r="J66" i="12"/>
  <c r="J67" i="12"/>
  <c r="J68" i="12"/>
  <c r="J69" i="12"/>
  <c r="J63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C56" i="12"/>
  <c r="C55" i="12"/>
  <c r="L48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D48" i="12"/>
  <c r="E48" i="12"/>
  <c r="F48" i="12"/>
  <c r="G48" i="12"/>
  <c r="H48" i="12"/>
  <c r="I48" i="12"/>
  <c r="J48" i="12"/>
  <c r="K48" i="12"/>
  <c r="M48" i="12"/>
  <c r="N48" i="12"/>
  <c r="O48" i="12"/>
  <c r="P48" i="12"/>
  <c r="Q48" i="12"/>
  <c r="C48" i="12"/>
  <c r="C47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C40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C39" i="12"/>
  <c r="K33" i="12"/>
  <c r="L27" i="12"/>
  <c r="I17" i="12"/>
  <c r="N31" i="12"/>
  <c r="N23" i="12"/>
  <c r="G31" i="12"/>
  <c r="G23" i="12"/>
  <c r="G21" i="12"/>
  <c r="BK101" i="10"/>
  <c r="BK98" i="10"/>
  <c r="BK19" i="10"/>
  <c r="BK18" i="10"/>
  <c r="BK17" i="10"/>
  <c r="BK16" i="10"/>
  <c r="BK12" i="10"/>
  <c r="BK11" i="10"/>
  <c r="B47" i="12" l="1"/>
  <c r="B48" i="12"/>
  <c r="B55" i="12"/>
  <c r="B39" i="12"/>
  <c r="L70" i="12"/>
  <c r="J70" i="12"/>
  <c r="B56" i="12"/>
  <c r="B40" i="12"/>
  <c r="BK13" i="10"/>
  <c r="BK15" i="10"/>
</calcChain>
</file>

<file path=xl/sharedStrings.xml><?xml version="1.0" encoding="utf-8"?>
<sst xmlns="http://schemas.openxmlformats.org/spreadsheetml/2006/main" count="2408" uniqueCount="809">
  <si>
    <t>Eficacia</t>
  </si>
  <si>
    <t>Despacho</t>
  </si>
  <si>
    <t>Oficina de Control Interno</t>
  </si>
  <si>
    <t>Si</t>
  </si>
  <si>
    <t xml:space="preserve">Actualizado </t>
  </si>
  <si>
    <t>1. Modelo de gestión
Definir e implementar un modelo de supervisión basado en la gestión de riesgos, prospectivo, participativo y efectivo, que redunde en la sostenibilidad y avance de la economía solidaria.</t>
  </si>
  <si>
    <t>Efectividad</t>
  </si>
  <si>
    <t>No</t>
  </si>
  <si>
    <t>Desactualizado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</si>
  <si>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</si>
  <si>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</si>
  <si>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Eficiencia</t>
  </si>
  <si>
    <t>4. Gobernanza del dato
Fomentar el uso co-creador de los datos para la producción continua de información y conocimiento, que faciliten la toma de decisiones y el liderazgo sectorial.</t>
  </si>
  <si>
    <t>Estructura</t>
  </si>
  <si>
    <t>5. Política pública y regulación
Diseñar e impulsar iniciativas de política pública y generar regulación y doctrina unificadora para apoyar la gestión de la supervisión integral y el desarrollo del sector.</t>
  </si>
  <si>
    <t>Gestión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</si>
  <si>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</si>
  <si>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Proceso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</si>
  <si>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</si>
  <si>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Resultado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</si>
  <si>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</si>
  <si>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Producto</t>
  </si>
  <si>
    <t>PROCESOS ESTRATÉGICOS</t>
  </si>
  <si>
    <t>PROCESOS MISIONALES</t>
  </si>
  <si>
    <t>PROCESOS DE APOYO</t>
  </si>
  <si>
    <t>PROCESOS DE EVALUACIÓN</t>
  </si>
  <si>
    <t>No se realiza medición</t>
  </si>
  <si>
    <t>Incumplimiento o sin medición</t>
  </si>
  <si>
    <t>Medición entre la tolerancia inferior y la meta</t>
  </si>
  <si>
    <t>Cumplimiento</t>
  </si>
  <si>
    <t>Número</t>
  </si>
  <si>
    <t xml:space="preserve">Proceso </t>
  </si>
  <si>
    <t>Objetivo Estratégico</t>
  </si>
  <si>
    <t>Estratégia</t>
  </si>
  <si>
    <t>Politica MIPG</t>
  </si>
  <si>
    <t>Nombre Indicador</t>
  </si>
  <si>
    <t>Tipo</t>
  </si>
  <si>
    <t xml:space="preserve">Descripción </t>
  </si>
  <si>
    <t>Área</t>
  </si>
  <si>
    <t>Responsable</t>
  </si>
  <si>
    <t>Cargo responsable</t>
  </si>
  <si>
    <t>Formula matemática</t>
  </si>
  <si>
    <t>Unidad de medida</t>
  </si>
  <si>
    <t>Fuente de la información</t>
  </si>
  <si>
    <t>Frecuencia de medición</t>
  </si>
  <si>
    <t>Meta</t>
  </si>
  <si>
    <t>Linea Base</t>
  </si>
  <si>
    <t>Tendencia</t>
  </si>
  <si>
    <t>Tolerancia Inferior</t>
  </si>
  <si>
    <t>Tolerancia Superior</t>
  </si>
  <si>
    <t>Documento SIG asociado</t>
  </si>
  <si>
    <t>MEDICIONES</t>
  </si>
  <si>
    <t>EFICACIA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</si>
  <si>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</si>
  <si>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</si>
  <si>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</si>
  <si>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</si>
  <si>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</si>
  <si>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</si>
  <si>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</si>
  <si>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</si>
  <si>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</si>
  <si>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</si>
  <si>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</si>
  <si>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</si>
  <si>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Planificación Estratégica</t>
  </si>
  <si>
    <t>Gestión por procesos y proyectos
Fortalecer la gestión por procesos, estandarizados e interdependientes, y por proyectos, para una prestación ágil, flexible y segura de servicios, mediante la mejora continua y la apropiación de las TIC.</t>
  </si>
  <si>
    <t>Definir, adoptar implementar herramientas de seguimiento y evaluación de resultados respecto a los procesos y proyectos desarrollados por la entidad.</t>
  </si>
  <si>
    <t xml:space="preserve">Política Control Interno </t>
  </si>
  <si>
    <t>Monitoreo a ejecución de controles a riesgos</t>
  </si>
  <si>
    <t>Principal</t>
  </si>
  <si>
    <t>Medir el grado de ejecución de los controles definidos para la mitigación de los riesgos en los procesos.</t>
  </si>
  <si>
    <t>Oficina Asesora de Planeación y Sistemas</t>
  </si>
  <si>
    <t>Profesional Especializado OAPS</t>
  </si>
  <si>
    <t xml:space="preserve">(# de controles ejecutados efectivamente / # de controles monitoreados dentro del periodo)*100 </t>
  </si>
  <si>
    <t>Porcentaje</t>
  </si>
  <si>
    <t>FT-PLES-018 Matriz de Evaluación de Riesgos
FT-PLES-021 Mapa de Riesgos Institucionales
FT-PLES-020 Mapa de Riesgos de Corrupción
FT-PLES-019 Seguimiento Mapa de Riesgos de Corrupción
FT-PLES-022 Seguimiento de Mapa de Riesgos Institucionales</t>
  </si>
  <si>
    <t>Cuatrimestral</t>
  </si>
  <si>
    <t>No aplica</t>
  </si>
  <si>
    <t>Positiva - Creciente</t>
  </si>
  <si>
    <t>PR-PLES-005 Implementación lineamientos para la gestión de Riesgos v1</t>
  </si>
  <si>
    <t>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</si>
  <si>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</si>
  <si>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 xml:space="preserve">Política Planeación Institucional </t>
  </si>
  <si>
    <t>Incumplimiento Legal Ambiental</t>
  </si>
  <si>
    <t>Secundario</t>
  </si>
  <si>
    <t>El indicador permite identificar el nivel de incumplimiento Legal Ambiental</t>
  </si>
  <si>
    <t>Claudia Sanchez</t>
  </si>
  <si>
    <t>Profesional Universitario  Oficina Asesora de Planeación y Sistemas</t>
  </si>
  <si>
    <t>(Requisitos legales con un cumplimiento ≥80% / Requisitos legales identificados)*100</t>
  </si>
  <si>
    <t>Matriz de Requisitos legales</t>
  </si>
  <si>
    <t>Semestral</t>
  </si>
  <si>
    <t>Negativa - Decreciente</t>
  </si>
  <si>
    <t xml:space="preserve">PR-PLES-013 Identificación de aspectos e impactos ambientales </t>
  </si>
  <si>
    <t>Política Seguimiento y evaluación del desempeño institucional</t>
  </si>
  <si>
    <t>Implementacion de actividades para mitigar el Cambio Climatico</t>
  </si>
  <si>
    <t>El indicador permite obtener el porcentaje de implementación de actividades para mitigar el Cambio Climatico</t>
  </si>
  <si>
    <t>Claudia Sanchez, Sonia Paola Velandia Buitrago</t>
  </si>
  <si>
    <t>(N° de Actividades realizadas/N° de Actividades programadas) * 100</t>
  </si>
  <si>
    <t>Programas de Gestión Ambiental ubicados en modulo  Ambiental en  Isolucion</t>
  </si>
  <si>
    <t>Objetivos de Desarrollo Sostenible y Politicas Públicas Supersolidaria 2019-2020</t>
  </si>
  <si>
    <t>Sensibilización en Temas Ambientales</t>
  </si>
  <si>
    <t>El indicador permite obtener el porcentaje de actividades de sensibilización ambiental ejecutadas en el periodo.</t>
  </si>
  <si>
    <t>(Actividades de sensibilización ambiental adelantadas en el periodo/ Actividades de sensibilización ambiental programadas para el periodo) *100%</t>
  </si>
  <si>
    <t xml:space="preserve">Correos electrónicos masivos, videos, podcast, transferencias de conocimiento presenciales y vituales, Moodle. </t>
  </si>
  <si>
    <t>N/A</t>
  </si>
  <si>
    <t xml:space="preserve">PL-GEAD-001 Plan de Gestión Integral de Residuos
PR-GITH-011 Inducción, reinducción, capacitación y entrenamiento.
</t>
  </si>
  <si>
    <t>Cobertura de Proyectos de Inversión</t>
  </si>
  <si>
    <t>Medir el grado de avance y cumplimiento de las actividades de los proyectos de inversión d ela entidad</t>
  </si>
  <si>
    <t>Profesional a cargo de los proyectos de inversión de la OAPS</t>
  </si>
  <si>
    <t>(No. seguimientos realizados a los proyectos de inversión/No. Seguimientos programados a los proyectos de inversión)*100</t>
  </si>
  <si>
    <t>porcentaje</t>
  </si>
  <si>
    <t>Control técnico seguimiento de proyectos de inversión</t>
  </si>
  <si>
    <t>PR-PLES-012 Seguimiento a proyectos de inversión</t>
  </si>
  <si>
    <t>Gestión de Grupos de Interés</t>
  </si>
  <si>
    <t>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</si>
  <si>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</t>
  </si>
  <si>
    <t xml:space="preserve">Política Transparencia, acceso a la información pública y lucha contra la corrupción </t>
  </si>
  <si>
    <t>Medir el cumplimiento de las actividades de comunicación planeadas</t>
  </si>
  <si>
    <t>Profesional de Comunicaciones</t>
  </si>
  <si>
    <t>(No. de actividades de comunicación realizadas/No. actividades de comunicación programadas en el Plan de Comunicaciones)*100</t>
  </si>
  <si>
    <t>Plan de Comunicaciones</t>
  </si>
  <si>
    <t>Anual
(ENERO)</t>
  </si>
  <si>
    <t>PR-GEGI-002 Definir y aplicar estrategias de comunicación</t>
  </si>
  <si>
    <t xml:space="preserve">Política Participación ciudadana en la gestión pública </t>
  </si>
  <si>
    <t>Cumplimiento del plan de participación y presencia institucional.</t>
  </si>
  <si>
    <t>Medir el cumplimiento de las actividades definidas en el plan de participación y presencia institucional.</t>
  </si>
  <si>
    <t>Profesional Especializado (Jefe de Comunicaciones)</t>
  </si>
  <si>
    <t>(Actividades Realizadas/Actividades Programadas) x 100</t>
  </si>
  <si>
    <t>Plan de Participación Ciudadana y Presencia Institucional</t>
  </si>
  <si>
    <t>PR-GEGI-003 Definiri y aplciar Estrategias de Participación</t>
  </si>
  <si>
    <t>Política Transparencia, acceso a la información pública y lucha contra la corrupción</t>
  </si>
  <si>
    <t>Actualizacion de medios electrónicos</t>
  </si>
  <si>
    <t>Medir el cumplimiento de actualización de Medios Electrónicos</t>
  </si>
  <si>
    <t>(No. de actualizaciones realizadas/No. de actualizaciones de medios electrónicos solicitadas)*100</t>
  </si>
  <si>
    <t>Mensual</t>
  </si>
  <si>
    <t>PO-GEGI-002 POLITICA DE COMUNICACIONES</t>
  </si>
  <si>
    <t>Evaluar la percepción de satisfacción de los asistentes al evento de participación ciudadana organizado por la Supersolidaria</t>
  </si>
  <si>
    <t>Medir la percepción de satisfacción de los participantes a  los eventos organizados por la Supersolidaria y definidos en el plan de participación de los grupos de interés y presencia institucional</t>
  </si>
  <si>
    <t>(Encuestas de satisfacción con calificación totalmente satisfecho o satisfecho /Número total de encuestas de satisfacción ) x100</t>
  </si>
  <si>
    <t xml:space="preserve">*Plan de participación de los grupos de interés y presencia institucional publicado 
*Encuestas de satisfacción </t>
  </si>
  <si>
    <t>Por demanda</t>
  </si>
  <si>
    <t>Percepción consolidada de la satisfacción de los asistentes a eventos de participación ciudadana organizado por la Supersolidaria</t>
  </si>
  <si>
    <t>Evaluar la percepción de satisfacción de los participantes a  los eventos organizados por la Supersolidaria y definidos en el plan de participación de los grupos de interés y presencia institucional</t>
  </si>
  <si>
    <t>(Numero de personas satisfechas /  Numero total de personas que diligenciaron encuesta) * 100</t>
  </si>
  <si>
    <t>Consolidado de  resultado por encuesta de satisfacción aplicadas por evento.</t>
  </si>
  <si>
    <t>Satisfacción Público Externo frente a los medios de comunicación</t>
  </si>
  <si>
    <t>Medir la satisfacción del Público Externo frente a los medios de comunicación</t>
  </si>
  <si>
    <t>(No. de usuarios satisfechos frente a los medios de comunicación evaluados/No. de usuarios que respondieron la encuesta de satisfacción frente a los medios de comunicación externos de la Supersolidaria)*100</t>
  </si>
  <si>
    <t>PO-GEGI-002 POLITICA DE COMUNICACIONES
PR-GEGI-002 Definir y aplicar estrategias de comunicación</t>
  </si>
  <si>
    <t>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</t>
  </si>
  <si>
    <t>Satisfacción Público Interno frente a los medios de comunicación</t>
  </si>
  <si>
    <t>Medir la satisfacción del Público Interno frente a los medios de comunicación</t>
  </si>
  <si>
    <t>(No. de funcionarios satisfechos frente a los medios de comunicación evaluados/No. de funcionarios que respondieron la encuesta de satisfacción )*100</t>
  </si>
  <si>
    <t>Gestión de Tecnologías de la Información</t>
  </si>
  <si>
    <t xml:space="preserve">Transformación Digital
Optimizar la gestión y operación a través del uso de las TIC y su continua evolución, para satisfacer las necesidades y expectativas de las organizaciones, sus asociados, las demás entidades del sector y los ciudadanos en general.     </t>
  </si>
  <si>
    <t>Disponer servicios digitales confiables y expeditos, alineados con el marco estratégico y los requerimientos de los usuarios internos y externos.</t>
  </si>
  <si>
    <t>Política de Transparencia, acceso a la información pública y lucha contra la Corrupción</t>
  </si>
  <si>
    <t>Ejecución del  PETI</t>
  </si>
  <si>
    <t>Medir el avance en la ejecución de las iniciativas definidas en el PETI para cada periodo.</t>
  </si>
  <si>
    <t>Cesar Augusto Macias Mesa</t>
  </si>
  <si>
    <t>Profesional Universitario OAPS</t>
  </si>
  <si>
    <t xml:space="preserve"> (#IniciativasEjecutadas / #IniciativasPlaneadas) * 100%</t>
  </si>
  <si>
    <t xml:space="preserve">Tablero de control PETI </t>
  </si>
  <si>
    <t>PL-GETI-001 Plan Estrategico de Tecnologias de la Información 2019-2022</t>
  </si>
  <si>
    <t>Gestión del Conocimiento y la Innovación</t>
  </si>
  <si>
    <t>Diseñar e implementar las estrategias definidas oara la gestión del cambio y del conocimiento, actualizándolas en función de las dinámicas internas y externas que indicen en la entidad</t>
  </si>
  <si>
    <t xml:space="preserve">Política Gestión del conocimiento y la innovación </t>
  </si>
  <si>
    <t>Gestión institucional mejorada</t>
  </si>
  <si>
    <t>Establece el mejoramiento de las capacidades de gestión institucional a través de la implementación de acciones para la gestión de conocimiento con el uso de metodologías, herramientas, marcos de referencia para el mejoramiento e innovación.</t>
  </si>
  <si>
    <t>Secretaría General</t>
  </si>
  <si>
    <t>Coordinadora del Grupo de Talento Humano
Profesional Especializada OAPS</t>
  </si>
  <si>
    <t>Puntuación FURAG</t>
  </si>
  <si>
    <t>Numero</t>
  </si>
  <si>
    <t>Informe preliminar del avance de cierre de brechas del FURAG</t>
  </si>
  <si>
    <t>PR-GECI-002 Definición y ejecución del plan de acción cierre de brechas</t>
  </si>
  <si>
    <t xml:space="preserve">Definir, adoptar e implementar herramientas de seguimiento y evaluación por resultados, respecto de los procesos y proyectos desarrollados por la entidad. </t>
  </si>
  <si>
    <t>Cumplimiento del plan de acción del proceso</t>
  </si>
  <si>
    <t>Establecer el cumplimiento del plan de accion del proceso.</t>
  </si>
  <si>
    <t>Coordinadora del Grupo de Talento Humano</t>
  </si>
  <si>
    <t>(Acciones ejecutadas / Acciones planeadas) * 100</t>
  </si>
  <si>
    <t>Isolución + PMO</t>
  </si>
  <si>
    <t>PR-PLES-015 Formulación, seguimiento y evaluación del Plan de Acción de Proceso (VF)</t>
  </si>
  <si>
    <t>Supervisión</t>
  </si>
  <si>
    <t>Modelo de gestión
Definir e implementar un modelo de supervisión basado en la gestión de riesgos, prospectivo, participativo y efectivo, que redunde en la sostenibilidad y avance de la economía solidaria.</t>
  </si>
  <si>
    <t xml:space="preserve"> 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</si>
  <si>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Autorizaciones a organizaciones solidarias que no ejercen actividad financiera </t>
  </si>
  <si>
    <t>Medir el cumplimiento del trámite dentro de los términos a las autorizaciones solicitadas por las organizaciones solidarias supervisadas.</t>
  </si>
  <si>
    <t>Delegatura Asociativa</t>
  </si>
  <si>
    <t>Profesional Especializado Delegatura Asociativa</t>
  </si>
  <si>
    <t>(Número de autorizaciones tramitadas en término / Número de autorizaciones solicitadas)*100</t>
  </si>
  <si>
    <t>Sistema de Gestión Documental, FPDA (Formato Producción Delegatura Asociativa)</t>
  </si>
  <si>
    <t>Trimestral</t>
  </si>
  <si>
    <t xml:space="preserve">PR-SUPE-008 Autorizaciones a Organizaciones Solidarias
PR-SUPE-009 Autorizaciones Previas </t>
  </si>
  <si>
    <t>Desarrollar o adaptar herramientas de analítica para la generación de alertas tempranas o preventivas.
1.4 Verificar la gestión de riesgos de las organizaciones del sector, acorde con el modelo de supervisión regulado.</t>
  </si>
  <si>
    <t>Calificación de riesgos</t>
  </si>
  <si>
    <t>Impacto</t>
  </si>
  <si>
    <t>Realizar seguimiento a la evolución de los riesgos financieros que se califican en la matriz de riesgos SISBRE de acuerdo con la informacion reportada a traves del sistema integral  de captura de la Superintendencia  de  la economia solidaria, para identificar las que mejoraron la calificacion del riesgo.</t>
  </si>
  <si>
    <t>(Número de organizaciones que en el periodo anterior estaban en riesgo extremo, importante, alto y lo redujeron en este periodo/ Número de organizaciones identificadas en riesgo extremo, importante, alto en el periodo anterior)*100</t>
  </si>
  <si>
    <t>SISBRE</t>
  </si>
  <si>
    <t>Anual
(abril)</t>
  </si>
  <si>
    <t xml:space="preserve">PR-SUPE-014 Elaboración informes de monitoreo de riesgos y señales de alerta </t>
  </si>
  <si>
    <t xml:space="preserve">Cobertura de visitas de inspección </t>
  </si>
  <si>
    <t xml:space="preserve">Medir el cumplimiento de las visitas de inspección realizadas durante el periodo a evaluar conforme con la planeación definida. </t>
  </si>
  <si>
    <t>(Número de visitas de inspeccion realizadas / Número de visitas de inspección programadas)*100</t>
  </si>
  <si>
    <t>Programa anual de inspección (planeación), Tablero de Control (ejecución)</t>
  </si>
  <si>
    <t>PR-SUPE-001 Visita de Inspeccion</t>
  </si>
  <si>
    <t xml:space="preserve"> Desarrollar o adaptar herramientas de analítica para la generación de alertas tempranas o preventivas.
1.4 Verificar la gestión de riesgos de las organizaciones del sector, acorde con el modelo de supervisión regulado.</t>
  </si>
  <si>
    <t>Control de Legalidad Liquidaciones Voluntarias</t>
  </si>
  <si>
    <t>Medir el cumplimiento del trámite dentro de los términos definidos de los controles de legalidad de las liquidaciones voluntarias solicitadas por las organizaciones solidarias vigiladas.</t>
  </si>
  <si>
    <t>(Número Controles de legalidad de liquidación voluntaria tramitados en término / Número de liquidación voluntaria solicitadas)*100</t>
  </si>
  <si>
    <t>PR-SUPE-013 Control de legalidad</t>
  </si>
  <si>
    <t>Controles de legalidad de reformas estatutarias de organizaciones que no ejercen actividad financiera</t>
  </si>
  <si>
    <t>Medir el cumplimiento de los controles de legalidad  de asambleas en las que se aprueben  reformas estatutarias, para organizaciones solidarias de nivel  1 y 2 de supervisión, dentro del termino previsto en la CBJ.</t>
  </si>
  <si>
    <t>(Número Controles de legalidad de reforma estaturía tramitados en término / Número de Controles de legalidad de reforma estatutaría solicitados)*100</t>
  </si>
  <si>
    <t>Cumplimiento actividades de análisis financiero y de riesgo</t>
  </si>
  <si>
    <t>Verificar el cumplimiento de la ejecución de actividades de análisis financiero (extra situs, indicadores financieros, planes de mejoramiento, contraglosas y seguimientos) y de análisis de riesgos conforme con la programación acordada.</t>
  </si>
  <si>
    <t>(Número de actividades de análisis financiero y de riesgos realizados a las organizaciones solidarias / Total actividades de análisis financiero y de riesgos programadas en el periodo)*100</t>
  </si>
  <si>
    <t xml:space="preserve"> SISBRE, Sistema de Gestión Documental - eSigna, FPDA (Formato Producción Delegatura Asociativa)</t>
  </si>
  <si>
    <t xml:space="preserve">Medir el cumplimiento en la entrega oportuna de la evaluación a las respuestas de los informes de visitas de inspección a las organizaciones solidarias vigiladas </t>
  </si>
  <si>
    <t>(Número de respuestas evaluadas dentro del término / Número de respuestas a informes recibidas de las organizaciones solidarias visitadas)*100</t>
  </si>
  <si>
    <t>Tablero de control</t>
  </si>
  <si>
    <t>Desarrollar o adaptar herramientas de analítica para la generación de alertas tempranas o preventivas.
1.4 Verificar la gestión de riesgos de las organizaciones del sector, acorde con el modelo de supervisión regulado..</t>
  </si>
  <si>
    <t>Traslado de informes a organizaciones solidarias visitadas</t>
  </si>
  <si>
    <t>Seguimiento al traslado efectivo y oportuno de los informes de visitas de inspección a las organizaciones solidarias vigiladas que fueron objeto de visita en el periodo</t>
  </si>
  <si>
    <t>(Número de informes de visitas trasladados dentro del término / Total informes de visitas a trasladar dentro del término)*100</t>
  </si>
  <si>
    <t>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</si>
  <si>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Política Fortalecimiento organizacional y simplificación de procesos </t>
  </si>
  <si>
    <t>Visita Insitu</t>
  </si>
  <si>
    <t>Medir el porcentaje de cumplimiento de las visitas de inspeccion realizadas.</t>
  </si>
  <si>
    <t>Delegatura Financiera</t>
  </si>
  <si>
    <t>Coordinador  del grupo de Inspeccion</t>
  </si>
  <si>
    <t>( No. Entidades visitadas/Total de visitas programadas ) * 100</t>
  </si>
  <si>
    <t>Programación elaborada para la vigencia presentada al despacho de la Superintendente, Carta de presentación visitas ejecutadas.</t>
  </si>
  <si>
    <t>Cumplir con los dias establecidos para trasladar el informe de visita a las organizaciones vigiladas</t>
  </si>
  <si>
    <t>Coordinador del  grupo de Inspeccion.</t>
  </si>
  <si>
    <t xml:space="preserve"> Sumatoria No. de días hábiles utilizados para trasladar los  informes de visita/ No. de Informes trasladados</t>
  </si>
  <si>
    <t>Dias</t>
  </si>
  <si>
    <t xml:space="preserve"> Sistemas de gestión documental</t>
  </si>
  <si>
    <t xml:space="preserve">Revisión información de cierres de ejercicio - Documentos asamblea </t>
  </si>
  <si>
    <t>Medir el cumplimiento por parte de las Cooperativas de ahorro y credito de los requisitos legales para realizar el cierre de ejercicio.</t>
  </si>
  <si>
    <t>Coordinacion grupo anualisis</t>
  </si>
  <si>
    <t>(No. revisiones efectuadas/No. entidades que remitieron información de Asamblea)*100</t>
  </si>
  <si>
    <t>PR-SUPE-007 Autorización Presentación de Estados Financieros de Cierre de Ejercicio
• PR-SUPE-008 Autorizaciones a Organizaciones Solidarias</t>
  </si>
  <si>
    <t>Cumplimiento analisis extrasitu</t>
  </si>
  <si>
    <t>Medir el porcentaje de cumplimiento de la evaluacion extrasitu que se programo para la vigencia</t>
  </si>
  <si>
    <t>Coordinadores  de los grupos de analisis</t>
  </si>
  <si>
    <t>( No. Entidades vigiladas con evaluacion extrasitu/ No. Entidades meta del trimestre que reportaron) * 100</t>
  </si>
  <si>
    <t>Tablero de control, Sistemas de gestión documental, fabrica de reportes adicionar de donde sale la meta trimestral o el soporte documental</t>
  </si>
  <si>
    <t>QUATRIMESTRAL</t>
  </si>
  <si>
    <t>PR-SUPE-002 Análisis Extra Situ</t>
  </si>
  <si>
    <t>Porcentaje de entidades que disminuyeron el nivel de riesgo por seguimiento extrasitu</t>
  </si>
  <si>
    <t>Medir la disminucion del riesgo de las entidades vigiladas de acuerdo a la evaluacion extrasitu.</t>
  </si>
  <si>
    <t>( No. De entidades que mejoraron la calificacion del riesgo por seguimiento de analisis extrasitu/ No. De entidades con evaluacion extrasitu)*100.</t>
  </si>
  <si>
    <t>Tablero de control, Sistemas de gestión documental, fabrica de reportes.</t>
  </si>
  <si>
    <t>Anual
(febrero)</t>
  </si>
  <si>
    <t xml:space="preserve"> PR-SUPE-014 Elaboración informes de monitoreo de riesgos y señales de alerta
PR-SUPE-002 Análisis Extra Situ
PR-SUPE-019 Revisión del Fondo y Riesgo de Liquidez</t>
  </si>
  <si>
    <t>Expedición actos administrativos</t>
  </si>
  <si>
    <t>Medir el cumplimiento de en la expedición de actos administrativos durante el período a evaluar, respecto a la programación establecida.</t>
  </si>
  <si>
    <t>(No. Actos Administrativos Expedidos en el Periodo/ Total de Actos Administrativos para expedir en el periodo)*100%</t>
  </si>
  <si>
    <t xml:space="preserve"> PR-SUPE-011 Elaboración de constancias de vigilancia</t>
  </si>
  <si>
    <t>Seguimiento a los procesos de toma de posesión</t>
  </si>
  <si>
    <t>Calidad</t>
  </si>
  <si>
    <t>Medir el cumplimiento del seguimiento para controlar los actos propios del liquidador y de los agentes especiales con relación a sus funciones dentro de las intervenciones ordenadas por la Superintendencia.</t>
  </si>
  <si>
    <t>(No. de informes del liquidador y agentes especiales revisados/número de informes enviados por el liquidador y los agentes especiales en el periodo)*100</t>
  </si>
  <si>
    <t xml:space="preserve"> PR-SUPE-020 Toma de Posesión
</t>
  </si>
  <si>
    <t>Promedio dias de tramites de posesiones</t>
  </si>
  <si>
    <t>Medir los dias promedio de las posesiones de directivos, Revisor Fiscal y Oficiales  de cumplimiento.</t>
  </si>
  <si>
    <t>Coordinacion grupo juridico Delegatura Financiera</t>
  </si>
  <si>
    <t xml:space="preserve">
(Sumatoria de No. de dias hábiles  utilizados para tramitar posesiones con el cumplimiento de requisitos/ No. De posesiones tramitadas con el cumplimiento de requisitos)</t>
  </si>
  <si>
    <t xml:space="preserve"> Sistemas de gestión documental y matriz de posesiones </t>
  </si>
  <si>
    <t>41 dias</t>
  </si>
  <si>
    <t>Recursos de reposicion y de revocatoria directa</t>
  </si>
  <si>
    <t>Medir el porcentaje de cumplimiento en  la atencion oportuna de los recursos de reposicion y revocatoria directa dentro de los terminos establecidos en la Ley ( 60 dias ).</t>
  </si>
  <si>
    <t>( No. De recursos de reposición y de revocatoria directa resueltos sin pasar los 60 dias/ No. De recursos de reposición y de revocatoria directa recibidos) * 100</t>
  </si>
  <si>
    <t xml:space="preserve"> Sistemas de gestión documental, oficializar con Planeacion y Sistemas la matriz de control recursos de reposicion.</t>
  </si>
  <si>
    <t xml:space="preserve">PR-SUPE-004 Recurso de reposición, apelación y revocatoria directa
</t>
  </si>
  <si>
    <t>Gestión Documental</t>
  </si>
  <si>
    <t>Diseñar, formular e implementar una política interna y un sistema integrado para asegurar la gobernanza del dato y la información, su suficiencia, consistencia e integridad.</t>
  </si>
  <si>
    <t xml:space="preserve">Política Gestión documental </t>
  </si>
  <si>
    <t>Mejorar la gestión de la información y documentos de archivo para la atención de las consultas recibidas.</t>
  </si>
  <si>
    <t>Profesional Especializado</t>
  </si>
  <si>
    <t xml:space="preserve"> (Número de direccionamientos erróneos en el mes/Número de radicados recibidos en el mes)*100</t>
  </si>
  <si>
    <t>Números de radicados recibidos: Base generada por eSigna + Base manual que se genera diariamente sobre direccionamientos de la sede electronica. Número de direccionamientos erroneos: Radicados rechazados y devueltos por la oficina virtual</t>
  </si>
  <si>
    <t>PR-GEDO-003 Recepción digitalización reparto comunicaciones
GU-GEDO-001 Guía para la aplicación del protocolo de contingencia para la recepción, digitalización y envío de comunicaciones oficiales
PR-GEDO-004 Gestión, trámite de comunicaciones oficiales y envío por correo certificado y urbano</t>
  </si>
  <si>
    <t>Consultas atendidas</t>
  </si>
  <si>
    <t xml:space="preserve"> (No. de consultas atendidas /No. consultas recibidas)*100</t>
  </si>
  <si>
    <t>Base de datos "Solicitudes Servicios Archivisticos"</t>
  </si>
  <si>
    <t>PR-GEDO-007 Atención de servicios archivísticos de información</t>
  </si>
  <si>
    <t>Desarrolar o adaptar herramienta de analítica para la generación de alertas tempranas o preventivas.</t>
  </si>
  <si>
    <t xml:space="preserve">Gestión de hallazgos producto de inspecciones al  Archivo Central </t>
  </si>
  <si>
    <t>Gestionar las situaciones de desviación identificadas en las inspecciones al Archivo Central, como elemento integral del Programa de Gestión Documental, el Plan Institucional de Archivos y el Sistema Integrado de Conservación.</t>
  </si>
  <si>
    <t>Número de hallazgos cerrados / número de hallazgos identificados*100</t>
  </si>
  <si>
    <t>Cronograma de Visitas.
Informe de Seguimiento y Control a Depósitos de Archivos Físico.</t>
  </si>
  <si>
    <t>PR-GEDO-006 Administración del archivo central</t>
  </si>
  <si>
    <t>Gobernanza del dato
Fomentar el uso co-creador de los datos para la producción continua de información y conocimiento, que faciliten la toma de decisiones y el liderazgo sectorial.</t>
  </si>
  <si>
    <t>4.2 Revisar y reestructurar los procesos de gestión del dato y la información, para facilitar la producción de conocimiento e información de valor agregado de uso de interno y del sector.</t>
  </si>
  <si>
    <t>Notificaciones Realizadas</t>
  </si>
  <si>
    <t>Medir el porcentaje de cumplimiento de resoluciones notificadas en el mes.</t>
  </si>
  <si>
    <t>(No. notificaciones realizadas/No. resoluciones recibidas mes anterior)*100</t>
  </si>
  <si>
    <t>Base de datos resoluciones</t>
  </si>
  <si>
    <t>PR-GEDO-018 Notificación de actos administrativos</t>
  </si>
  <si>
    <t>Actos administrativos recurridos por indebida notificación</t>
  </si>
  <si>
    <t>Identificar la cantidad de actos administrativos recurridos por indebida notificación, con el fin de prevenir posibles demandas.</t>
  </si>
  <si>
    <t>#Número de Actos Administrativos recurridos por indebida notificación / #Número total de Actos Administrativos notificados*100</t>
  </si>
  <si>
    <t>FORMATO DE SEGUIMIENTO PROCESOS ADMINISTRATIVOS RECURRIDOS POR INDEBIDA NOTIFICACIÓN F-GEJU-009</t>
  </si>
  <si>
    <t>semestral</t>
  </si>
  <si>
    <t>Gestión de Contratación</t>
  </si>
  <si>
    <t>Definir, adoptar e implementar herramientas de seguimiento y evaluacion por resultados, respecto de los procesos y proyectos desarrollados por la entidad</t>
  </si>
  <si>
    <t>Trámites contractuales atendidos</t>
  </si>
  <si>
    <t xml:space="preserve">Conocer los trámites contractuales que se atendieron en el periodo </t>
  </si>
  <si>
    <t>Coordinador del Grupo de Contratos</t>
  </si>
  <si>
    <t>(No. de solicitudes contractuales recibidas / No. de  trámites contractuales generadas) * 100</t>
  </si>
  <si>
    <t>Plataforma SECOP y Colombia Compra Eficiente</t>
  </si>
  <si>
    <t>PR-GECO-001 Licitación Pública
• PR-GECO-002 Menor cuantía
• PR-GECO-003 Mínima Cuantía
• PR-GECO-004 Contratación directa a través de SECOP I y SECOP II
• PR-GECO-005 Verificación de requisitos en SST para la adquisición de Bienes y servicios
• PR-GECO-006 Acuerdo marco de precios
• PR-GECO-007 Subasta inversa
• PR-GECO-008 Concurso méritos
• PR-GECO-009 Celebración de convenios y acuerdos
• PR-GECO-010 Tramite de novedades de contratación
• PR-GECO-013 Liquidación de contratos y convenios</t>
  </si>
  <si>
    <t>2 Gestión por procesos y proyectos: Fortalecer la gestión por procesos, estandarizados e interdependientes, y por proyectos, para una prestación ágil, flexible y segura de servicios, mediante la mejora continua y la apropiación de las TIC.</t>
  </si>
  <si>
    <t>2.2 Definir, adoptar e implementar herramientas de seguimiento y evaluación por resultados, respecto de los procesos y proyectos desarrollados por la entidad.</t>
  </si>
  <si>
    <t xml:space="preserve">Política Gestión Presupuestal y eficiencia del gasto público </t>
  </si>
  <si>
    <t>Eficiencia liquidaciones</t>
  </si>
  <si>
    <t>GESTIONAR DE MANERA EFICAZ LAS SOLICITUDES DE LIQUIDACION RADICADAS  POR LOS SUPEVISORES AL GRUPO DE CONTRATOS</t>
  </si>
  <si>
    <t>(Número de solicitudes de liquidaciones radicados por supervisores al Grupo de Gestión Contractual*100) /(Número de liquidaciones revisadas por el Grupo de Gestion Contractual)</t>
  </si>
  <si>
    <t>Informe final de supervision - Informes del contratista - Reporte de pagos - Proyecto acta de liquidaciuón- Secop Ii-Carpeta compartida</t>
  </si>
  <si>
    <t>Eficacia en certificaciones</t>
  </si>
  <si>
    <t>TRAMITAR DE MANERA EFICAZ LAS SOLICITUDES DE CERTIFICACION RADICADAS POR LOS USUARIOS INTERNOS Y EXTERNOS DE LA ENTIDAD AL GRUPO DE GESTION CONTRACTUAL</t>
  </si>
  <si>
    <t>(Numero de solicitudes de certificaciones tramitadas por el grupo de gestion contractual*100) /(Numero de solicitudes de certificaciones recibidas en el grupo de gestion contractual)</t>
  </si>
  <si>
    <t>SECOP II Y/O DRIVE CONTRATACION</t>
  </si>
  <si>
    <t>Transferencias de conocimientos del Manual de supervisión de contratos y/o convenios</t>
  </si>
  <si>
    <t>Fortalecer las competencias de los supervisores de contratos y/o convenios, para disminuir el riesgo de una inadecuada supervisión de la contratación</t>
  </si>
  <si>
    <t>Actividades de transferencia de conocimiento dirigidas a supervisores de contratos ejecutadas en el periodo / Actividades de transferencia de conocimiento dirigidas a supervisores de contratos planeadas para el periodo * 100</t>
  </si>
  <si>
    <t>DRIVE CONTRATACION</t>
  </si>
  <si>
    <t>Gestión de Servicios de Tecnologías de la Información</t>
  </si>
  <si>
    <t>disponer de servicios digitales confiables y expeditos, alineados con el marco estrategico y los requerimientos de los usuarios internos y externos.</t>
  </si>
  <si>
    <t xml:space="preserve">Política Gobierno Digital </t>
  </si>
  <si>
    <t>Medir el avance en la mejora de los sistemas existentes y definidos en el presente indicador</t>
  </si>
  <si>
    <t>Profesional Universitario</t>
  </si>
  <si>
    <t>Sumatoria del porcentaje de avance de los 3 sistemas de información / %total de sistemas de información planeados * 100%</t>
  </si>
  <si>
    <t>"Ficha de indicador interna según plan de trabajo por cada sistema de información Porcentaje de avance en plan de trabajo KLICK (50%) Porcentaje de avance en plan de trabajo en modulo de auditoria Balance Social y Usuarios (50%)</t>
  </si>
  <si>
    <t>• GU-GSTI-001 Guia para la apropiación y uso de los Servicios de TI
• IN-GSTI-001 Uso mesa de servicio
• IN-GSTI-002 Mantenimiento a la infraestructura tecnológica
• PR-GSTI-001 Gestionar la confidencialidad, integridad y disponibilidad de los servicios TI
• PR-GSTI-002 Captura, validación y procesamiento de información
• PR-GSTI-003 Gestión de aplicaciones</t>
  </si>
  <si>
    <t>Capacidades y estado del almacenamiento</t>
  </si>
  <si>
    <t xml:space="preserve">Medir la  capacidad de almacenamiento , memoria y procesamiento </t>
  </si>
  <si>
    <t xml:space="preserve"> Almacenamiento utilizado / capacidad total de almacenamiento disponible *100%</t>
  </si>
  <si>
    <t>Reporte de servidores con relación a la capacidad de almacenamiento teniendo en cuenta los recursos requeridos por cada sistema de información soportado por infraestructura / capacidad total</t>
  </si>
  <si>
    <t>• PR-GSTI-001 Gestionar la confidencialidad, integridad y disponibilidad de los servicios TI</t>
  </si>
  <si>
    <t>Medir el cumplimiento en la entrega de requerimientos de TI solicitados por las areas de la SES en cuanto a alcance, tiempo y calidad</t>
  </si>
  <si>
    <t>Cesar Augusto Macias Mesa, Erika Ladino</t>
  </si>
  <si>
    <t>Numero de requerimientos terminados entregados a Aplicaciones a tiempo/ Numero de requerimientos recibidos de las areas de las entidad *100%</t>
  </si>
  <si>
    <t>FFicha de indicador interna según plan de trabajo por cada sistema de información
Porcentaje de avance en plan de trabajo KLICK (40%) *
Porcentaje de avance en plan de trabajo en Sistema para la medición de la Implementación (SARO y SAR) (40%) *
Porcentaje de avance en plan de trabajo en modulo de auditoria Balance Social y Usuarios (20%)*</t>
  </si>
  <si>
    <t>• PR-GSTI-003 Gestión de aplicaciones</t>
  </si>
  <si>
    <t>Generar capacidades de TI para facilitar una efectiva gestión de los procesos y proyectos de la entidad</t>
  </si>
  <si>
    <t>Avance en la documentación técnica y funcional de  2 sistemas de información</t>
  </si>
  <si>
    <t>Medir el avance frente a la documentación de los 3 Sistemas de información (Klick, Sistema para la medición de la Implementación (SARO y SAR) y Balance social) priorizados para la vigencia 2022</t>
  </si>
  <si>
    <t>Número de sistemas de información documentados / Total de sistemas de información priorizados (3) *100%</t>
  </si>
  <si>
    <t>Diagrama de la arquitectura de la solución (33%), documentación técnica (documentación de base de datos y la de arquitectura de solución) (33%) y documentación funcional (Manual de usuario) (34%) de cada uno de los siguientes sistemas de información priorizados. Klick Balance social</t>
  </si>
  <si>
    <t>• GU-GSTI-001 Guia para la apropiación y uso de los Servicios de TI
• IN-GSTI-001 Uso mesa de servicio</t>
  </si>
  <si>
    <t>Gestión Integral de Talento Humano</t>
  </si>
  <si>
    <t xml:space="preserve">Apropiar la gestión de procesos y proyectos, como modelo de operación ordinario en la entidad. </t>
  </si>
  <si>
    <t xml:space="preserve">Política Talento Humano </t>
  </si>
  <si>
    <t>Cumplimiento a la politica gestión estrategica de talento humano</t>
  </si>
  <si>
    <t>Cumplimiento a politica gestión estrategica de talento humano</t>
  </si>
  <si>
    <t>N° de Actividades del plan realizadas / N° de actividades programadas x 100</t>
  </si>
  <si>
    <t xml:space="preserve">Matriz de seguimiento al plan estrategico de Talento Humano </t>
  </si>
  <si>
    <t>PL-GITH-001 Plan Estratégico Talento Humano 2019-2022</t>
  </si>
  <si>
    <t xml:space="preserve">Diseñar e implementar las estrategias definidas para la gestión del cambioy del conocimiento, actualizándolas en función de las dinámicas internas y externas que incidan en la entidad.   </t>
  </si>
  <si>
    <t>Actividades del Sistema de Estímulos BS</t>
  </si>
  <si>
    <t>Medir la ejecución del Plan de Bienestar Social durante la vigencia</t>
  </si>
  <si>
    <t xml:space="preserve">Profesional Universitario </t>
  </si>
  <si>
    <t>No. de actividades de estímulos del plan realizadas / No. de actividades de estímulos programadas * 100</t>
  </si>
  <si>
    <t>Plan de Bienestar social</t>
  </si>
  <si>
    <t>PR-GITH-008 Formulación, seguimiento y evaluación del programa de bienestar social e incentivos</t>
  </si>
  <si>
    <t>Diseñar e implementar las estrategias definidas para la gestión del cambioy del conocimiento, actualizándolas en función de las dinámicas internas y externas que incidan en la entidad.</t>
  </si>
  <si>
    <t>Cumplir las Actividades programadas en el Plan de Capacitación</t>
  </si>
  <si>
    <t>Medir la ejecución del Plan Institucional de Capacitación durante la vigencia</t>
  </si>
  <si>
    <t>No. de capacitaciones del plan realizadas / No. de capacitaciones programadas x 100</t>
  </si>
  <si>
    <t>Plan Institucional de Capacitación</t>
  </si>
  <si>
    <t>PR-GITH-011 Inducción, reinducción, capacitación y entrenamiento</t>
  </si>
  <si>
    <t>Gestión Administrativa</t>
  </si>
  <si>
    <t>Apropiar la gestión por procesos y proyectos, como modelo de operación en la entidad.</t>
  </si>
  <si>
    <t>Controlar los Mantenimeinto Correctivos Programados, solicitados e indentificados (A traves de la ejecucuión de Inspecciones)</t>
  </si>
  <si>
    <t>Carlos Ballesteros</t>
  </si>
  <si>
    <t>Coordinador del Grupo de Gestion Documental y Administrativa
Profesional Universitario</t>
  </si>
  <si>
    <t>(Mantenimientos correctivos ejecutados a las instalaciones / mantenimientos correctivos programados a las instalaciones)  *100</t>
  </si>
  <si>
    <t>Mantenimientos correctivos ejecutados: Informes de ejecucion por parte del proveedor.
Mantenimientos Correctivos Programados: Cronograma de Mantenimiento Correctivo mensual.</t>
  </si>
  <si>
    <t>PR-GEAD-004 Mantenimiento Preventivo y Correctivo</t>
  </si>
  <si>
    <t>Definir, adoptar e implementar  herramientas de seguimiento y evaluación por resultados, respecto de los procesos y proyectos desarrollados por la entidad</t>
  </si>
  <si>
    <t>Cumplimiento del Programa de Ahorro y uso Eficiente de la Energía</t>
  </si>
  <si>
    <t>El indicador permite obtener el porcentaje de cumplimiento del programa de ahorro y uso eficiente de la energía</t>
  </si>
  <si>
    <t>Actividades ejecutadas ENERGIA / Actividades programadas ENERGIA) *100%</t>
  </si>
  <si>
    <t>Programa de ahorro y uso eficiente de la energía cargado en ISOlucion - Modulo Sistema de Gestion Ambiental</t>
  </si>
  <si>
    <t>PROGRAMA AHORRO Y USO EFICIENTE DE ENERGÍA</t>
  </si>
  <si>
    <t>Cumplimiento del Programa de Ahorro y uso Eficiente del Agua</t>
  </si>
  <si>
    <t>El indicador permite obtener el porcentaje de cumplimiento del programa de ahorro y uso eficiente del agua</t>
  </si>
  <si>
    <t>(Actividades ejecutadas AGUA / Actividades programadas AGUA) *100%</t>
  </si>
  <si>
    <t>Programa de ahorro y uso eficiente del agua  cargado en ISOlucion -  Modulo Sistema de Gestion Ambiental</t>
  </si>
  <si>
    <t>PROGRAMA AHORRO Y USO EFICIENTE DEL AGUA</t>
  </si>
  <si>
    <t>Cumplimiento del Programa de Gestion Integral de Residuos</t>
  </si>
  <si>
    <t>El indicador permite obtener el porcentaje de cumplimiento del programa Gestion Integral de Residuos</t>
  </si>
  <si>
    <t>(Actividades ejecutadas Programa de Residuos  / Actividades programadas del  Programa de Residuos) *100%</t>
  </si>
  <si>
    <t>Programa de Gestion Integral de Residuos cargado en ISOlucion - Modulo Sistema de Gestion Ambiental</t>
  </si>
  <si>
    <t>PR-GEAD-002 Gestión integral residuos peligrosos y especiales</t>
  </si>
  <si>
    <t>Cumplimiento del Programa de Ahorro y uso Eficiente del Papel</t>
  </si>
  <si>
    <t>El indicador permite obtener el porcentaje de cumplimiento del Programa de Ahorro y uso Eficiente del Papel</t>
  </si>
  <si>
    <t>(Actividades ejecutadas del Programa de Ahorro y uso Eficiente del Papel / Actividades programadas del Programa de Ahorro y uso Eficiente del Papel) *100%</t>
  </si>
  <si>
    <t>Programa de ahorro y uso eficiente de papel  cargado en ISOlucion -  Modulo Sistema de Gestion Ambiental</t>
  </si>
  <si>
    <t>PROGRAMA AHORRO Y USO EFICIENTE DE PAPEL</t>
  </si>
  <si>
    <t>Consumo de Agua Percapita</t>
  </si>
  <si>
    <t>Medir el consumo de agua percapita (m3/servidores) presentado en las instalaciones de la SuperSolidaria con una periodicidad mensual (Incluye edificio Patria y Torre Bancolombia)</t>
  </si>
  <si>
    <t>Metros cubicos de consumo de agua /Promedio de numero de servidores de la entidad en el bimestre</t>
  </si>
  <si>
    <t>Factura de la empresa del Acueducto y Relacion de la Cantidad de personal mensual, la cual incluye personal de planta y contratistas vinculados en el periodo de medición.</t>
  </si>
  <si>
    <t>0,99 m3</t>
  </si>
  <si>
    <t>0,2 m3</t>
  </si>
  <si>
    <t>0,4 m3</t>
  </si>
  <si>
    <t>Consumo de Energia Percapita (sede Nueva)</t>
  </si>
  <si>
    <t>Medir el consumo de energia percapita ((Kw/h)/servidores) presentado en las instalaciones de la SuperSolidaria con una periodicidad mensual (Incluye edificio Patria y Torre Bancolombia)</t>
  </si>
  <si>
    <t xml:space="preserve">Carlos Ballesteros; </t>
  </si>
  <si>
    <t>Kw/h de consumo de energia mensual / Promedio DIARIO de funcionarios y contratistas que ingresan EN DÍAS HÁBILES a la planta física de la entidad en el mes.</t>
  </si>
  <si>
    <t>Factura de la empresa de la energia  y Relacion de la Cantidad de personal mensual, la cual incluye personal de planta y contratistas vinculados en el periodo de medicion.</t>
  </si>
  <si>
    <t xml:space="preserve">Medir el porcentaje de consumo de papel utilizado en fotocopias e impresiones </t>
  </si>
  <si>
    <t>(Cantidad de resmas entregadas por el almacen/ Cantidad de resmas compradas) *100</t>
  </si>
  <si>
    <t>Inventario de Almacen</t>
  </si>
  <si>
    <t>0.8%</t>
  </si>
  <si>
    <t>Gestión Jurídica</t>
  </si>
  <si>
    <t xml:space="preserve"> Desarrollar o adoptar herramientas de analitica para la generacion de alerts tempranas o preventivas.</t>
  </si>
  <si>
    <t xml:space="preserve">Política Defensa jurídica </t>
  </si>
  <si>
    <t>Respuesta oportuna a las demandas radicadas</t>
  </si>
  <si>
    <t>el indicador busca medir la oportuna respuesta a las demandas recibidas.</t>
  </si>
  <si>
    <t>Oficina Asesora Jurídica</t>
  </si>
  <si>
    <t>(numero de respuesta de demandas en el tiempo establecido / numero total de demandas notificadas)*100</t>
  </si>
  <si>
    <t xml:space="preserve"> Base de datos de procesos judiciales</t>
  </si>
  <si>
    <t>PR-GEJU-002 Representación en procesos judiciales en calidad de demandante y demandado</t>
  </si>
  <si>
    <t>Política Pública y Regulación
Diseñar e impulsar iniciativas de política pública y generar regulación y doctrina unificadora para apoyar la gestión de la supervisión integral y el desarrollo del sector.</t>
  </si>
  <si>
    <t>Promover y cogestionar mecanismos a través de los cuales se materialicen iniciativas regulatorias y doctrina unificada para la Superintendencia y el sector.</t>
  </si>
  <si>
    <t>Política Mejora Normativa</t>
  </si>
  <si>
    <t>Control a proyectos normativos o regulatorios y doctrina unificada</t>
  </si>
  <si>
    <t xml:space="preserve">Control a la gestión de producción normativa o regulatoria y doctrina unificada para el ejercicio misional de la Superintendencia y el desenvolvimiento del sector </t>
  </si>
  <si>
    <t>Proyectos normativos o regulatorios y doctrina unificada contruidos en la vigencia / proyectos normativos o regulatorios y doctrina unificada agendados para la vigencia*100</t>
  </si>
  <si>
    <t>Formato matriz de agenda regulatoria y doctrinal superintendencia de la economia solidaria Código: FT-GEJU-004</t>
  </si>
  <si>
    <t>PR-GEJU-009 Producción regulatoria y doctrinal en red de gobernanza</t>
  </si>
  <si>
    <t>Desarrollar o adoptar herramientas de analitica para la generacion de alerts tempranas o preventivas.</t>
  </si>
  <si>
    <t>Política Defensa jurídica</t>
  </si>
  <si>
    <t>Respuesta oportuna a las acciones de tutela</t>
  </si>
  <si>
    <t>el indicador busca medir la oportuna respuesta a las acciones de tutela recibidas.</t>
  </si>
  <si>
    <t>(numero de respuesta de acciones de tutela en el tiempo establecido / numero total de respuesta de acciones de tutela recibidas)*100</t>
  </si>
  <si>
    <t>F-GEJU-007 Seguimiento acciones de tutela</t>
  </si>
  <si>
    <t>PR-GEJU-003 Representación en acciones de Tutela</t>
  </si>
  <si>
    <t>Gestión de Recursos Financieros</t>
  </si>
  <si>
    <t>Definir, adoptar e implementar herramientas de seguimiento y evaluacion por resultados, respecto de los procesos y proyectos desarrollados por la entidad.</t>
  </si>
  <si>
    <t>Ejecucion del Presupuesto de Gastos de Funcionamiento</t>
  </si>
  <si>
    <t>Evaluar la ejecucion de gastos de funcionamiento aprobados para la vigencia, ejerciendo un control en el registro de los gastos y compromisos con cargo a gastos de funcionamiento</t>
  </si>
  <si>
    <t>Coordinador grupo financiero</t>
  </si>
  <si>
    <t>(Presupuesto gastos funcionamiento comprometido/Presupuesto gastos funcionamiento aprobado)*100</t>
  </si>
  <si>
    <t xml:space="preserve">Presupuesto gastos de funcionamiento comprometido informes de ejecucion presupuestal agregado, presupuesto gastos de funcionamiento aprobado circular de aprobacion del presupuesto nacional. </t>
  </si>
  <si>
    <t xml:space="preserve"> PR-GREF-001 Proyección, elaboración, aprobación y desagregación del presupuesto
 PR-GREF-002 Ejecución y control del presupuesto
 PR-GREF-003 Modificaciones presupuestales por traslados</t>
  </si>
  <si>
    <t xml:space="preserve"> Definir, adoptar e implementar herramientas de seguimiento y evaluacion por resultados, respecto de los procesos y proyectos desarrollados por la entidad.</t>
  </si>
  <si>
    <t>Ejecucion del presupuesto de gastos inversion</t>
  </si>
  <si>
    <t>Evaluar la ejecucion presupuestal de gastos de inversion aprobados para la vigencia, ejerciendo un control en el registro de los gastos y compromisos con cargo a estos proyectos.</t>
  </si>
  <si>
    <t>(Presupuesto inversión comprometido/Presupuesto inversión aprobado)*100</t>
  </si>
  <si>
    <t xml:space="preserve">Presupuesto de inversion comprometido informes de ejecucion presupuestal agregado, presupuesto de inversion aprobado circular de aprobacion del presupuesto nacional. </t>
  </si>
  <si>
    <t>PR-GREF-001 Proyección, elaboración, aprobación y desagregación del presupuesto
 PR-GREF-002 Ejecución y control del presupuesto
 PR-GREF-003 Modificaciones presupuestales por traslados</t>
  </si>
  <si>
    <t>Control Disciplinario</t>
  </si>
  <si>
    <t>Desarrollar o adaptar herramientas de analítica para la generación de alertas tempranas o preventivas.</t>
  </si>
  <si>
    <t xml:space="preserve">Política Integridad </t>
  </si>
  <si>
    <t xml:space="preserve">conocer el porcentaje de procesos disciplinarios gestionados durante el periodo evaluable </t>
  </si>
  <si>
    <t>Liliana Paola Negrete Narvaez</t>
  </si>
  <si>
    <t xml:space="preserve">total de número de procesos disciplinarios evaluados, remitidos por competencia y/o cerrados / Número de procesos disciplinarios aperturados multiplicado x 100   </t>
  </si>
  <si>
    <t xml:space="preserve">cuadros de control de los procesos disciplinarios </t>
  </si>
  <si>
    <t>Ninguna</t>
  </si>
  <si>
    <t xml:space="preserve"> PR-CODI-001 Desarrollo del proceso disciplinario ordinario
PR-CODI-002 Desarrollo del proceso disciplinario verbal</t>
  </si>
  <si>
    <t>Control Interno</t>
  </si>
  <si>
    <t>jefe oficina de control interno</t>
  </si>
  <si>
    <t>PR-COIN-001 Ejecutar el Programa de Auditoría
GU-COIN-001 Guía de auditoria de la Oficina de Control Interno</t>
  </si>
  <si>
    <t>Evaluación de Sistemas de Gestión</t>
  </si>
  <si>
    <t>Diseñar e implementar las estrategias definidas para la gestion del cambio y del conocimiento, actualizandolas en funcion de las dinamicas internas y externas que incidan en la entidad</t>
  </si>
  <si>
    <t>Evaluación inicial del SG-SST</t>
  </si>
  <si>
    <t>Calcular el porcentaje de cumplimiento de los requisitos minimos de acuerdo al decreto 1072 de 2015 Art. 2.2.4.6.16</t>
  </si>
  <si>
    <t>Profesional Universitaria de Secretaria General
Contratistas</t>
  </si>
  <si>
    <t>(Numero de requisitos que presentan cumplimiento / Numero total de requisitos ) * 100</t>
  </si>
  <si>
    <t>Matriz de requisitos legales</t>
  </si>
  <si>
    <t xml:space="preserve">PR-EVSG-002 Auditorias Internas al Sistema Integrado de Gestión
IN-EVSG-002 Revisión por la dirección de SG-SST
PR-GITH-020 Rendición de cuentas del SG-SST
</t>
  </si>
  <si>
    <t xml:space="preserve">Claudia Sanchez Rivas
</t>
  </si>
  <si>
    <t xml:space="preserve"> Definir, adoptar o implementar herramientas de seguimiento y evaluación de resultados, respecto de los procesos y proyectos desarrollados por la entidad.</t>
  </si>
  <si>
    <t>Acciones de mejora cerradas</t>
  </si>
  <si>
    <t>Indicador que mide las acciones de mejora (acciones correctivas, acciones preventivas, notas de mejora, planes de mejoramiento, acciones para abordar riesgos) cerradas en un periodo</t>
  </si>
  <si>
    <t>(Número de acciones de mejora cerradas en el período de acuerdo con las fechas de cierre proyectadas/  Número de acciones de mejora definidas para cierre en el periodo)*100</t>
  </si>
  <si>
    <t>ISOlución: Modulo de mejora</t>
  </si>
  <si>
    <t xml:space="preserve">IN-EVSG-003 Instructivo acciones de mejora
PR-EVSG-001  Tratamiento de acciones correctivas, preventivas y de mejora </t>
  </si>
  <si>
    <t>Apropiar la gestión por procesos y proyectos, como módelo de operación ordinario en la entidad.</t>
  </si>
  <si>
    <t>Cumplimiento en el reporte de indicadores</t>
  </si>
  <si>
    <t>Medir el cumplimiento del reporte de inidicadores de gestión de acuerdo a la frecuencia definida</t>
  </si>
  <si>
    <t>(Indicadores que  se reportan oportunamente / indicadores que deben ser reportados)*100</t>
  </si>
  <si>
    <t>Opcción mediciones y reportes del módulo medicion en ISOlución</t>
  </si>
  <si>
    <t>MA-PLES-005  Manual para el diseño e interpretación de indicadores</t>
  </si>
  <si>
    <t>F-TAHU-040  investigaciones de accidentes de trabajo y enfermedad laboral, y registros generados por ARL y EPS.</t>
  </si>
  <si>
    <t>PR-GITH-013 Procedimiento para investigación de incidentes y accidente</t>
  </si>
  <si>
    <t>Cumplimiento realización de simulacros de SST</t>
  </si>
  <si>
    <t>(Numero de simulacros de SST realizados / Numero de simulacros de SST programados)</t>
  </si>
  <si>
    <t>Plan anual de trabajo, informe del simulacro realizado.</t>
  </si>
  <si>
    <t xml:space="preserve">MA-PLES-003 Manual de Seguridad y Salud en el Trabajo </t>
  </si>
  <si>
    <t>Ausentismo</t>
  </si>
  <si>
    <t>conocer los dias de ausentismo generados por la no asistencia al trabajo.</t>
  </si>
  <si>
    <t>(Número de días de ausencia laboral  en el mes / Número de días de trabajo programados en el mes ) * 100</t>
  </si>
  <si>
    <t>Reportes de permisos por causas medicas o personales e incapacidades laborales ocomunes - Bases de datos de los funcionarios de la entidad.</t>
  </si>
  <si>
    <t>PR-GITH-009 Tramite de  lineamientos laborales y situaciones administrativas</t>
  </si>
  <si>
    <t>Condiciones de salud de los trabajadores</t>
  </si>
  <si>
    <t>Porcentaje de trabajadores a quienes se les realizaron evaluaciones medicas laborales</t>
  </si>
  <si>
    <t>(Numero de trabajadores que realizaron evaluaciones medicas laborales de ingreso, periodicos y retiro / Numero de evaluaciones medicas programadas) *100</t>
  </si>
  <si>
    <t>Programacion de examenes medicos laborales, Informacion del personal de la entidad, bases de datos con ingresos y retiros de funcionarios en el ultimo año.</t>
  </si>
  <si>
    <t>PR-GITH-015 Evaluaciones médicas ocupacionales y diagnostico de salud</t>
  </si>
  <si>
    <t>Cumplimiento de requisitos legales</t>
  </si>
  <si>
    <t>Porcentaje de cumplimiento de requisitos legales aplicables</t>
  </si>
  <si>
    <t>(Numero de requisitos normativos aplicables cumplidos / Numero total de requisitos normativos aplicables) *100</t>
  </si>
  <si>
    <t>PR-GEJU-004 Identificación, análisis y recopilación de requisitos legales y normativos</t>
  </si>
  <si>
    <t>conocer el porcentaje de cumplimiento en la ejecucion de plan anual de trabajo en SST.</t>
  </si>
  <si>
    <t>( Numero de Número de Actividades del Plan de Trabajo del SGSST Ejecutadas en el periodo / Número de Actividades del Plan de Trabajo del SGSST Programadas en el periodo ) *100</t>
  </si>
  <si>
    <t>Plan anual de trabajo con evidencias (registros) de la ejecución de las actividades programadas en el periodo.</t>
  </si>
  <si>
    <t xml:space="preserve">PR-GITH-025 Construcción del Plan Anual de Trabajo SST
</t>
  </si>
  <si>
    <t>Defnir, adoptar e implementar herramientas de seguimiento y evaluación por resultados, respeccto de los procesos y proyectos desarrollados por la entidad.</t>
  </si>
  <si>
    <t>Cumplimiento del programa de Auditorias internas</t>
  </si>
  <si>
    <t>Medir el cumplimiento del cronograma de auditorias internas</t>
  </si>
  <si>
    <t>Claudia Sanchez Rivas
OAPS</t>
  </si>
  <si>
    <t xml:space="preserve">Profesional Universitaria de la OAPS </t>
  </si>
  <si>
    <t>(No. De Auditorias internas realizadas / No. De Auditorias internas  programadas para la vigencia)*100</t>
  </si>
  <si>
    <t>FT-EVSG-003 Programa anual de auditorias al SIG</t>
  </si>
  <si>
    <t>PR-EVSG-002 Auditorias Internas al Sistema Integrado de Gestión</t>
  </si>
  <si>
    <t>Frecuencia de Accidentalidad</t>
  </si>
  <si>
    <t>Calcular el número de veces que ocurre un accidente de trabajo en el mes</t>
  </si>
  <si>
    <t xml:space="preserve">(Numero de accidentes de trabajo que se presentaron en el mes / Numero de trabajadores en el mes) *100 </t>
  </si>
  <si>
    <t>Reportes de incidentes y accidentes de trabajo en la entidad y consolidado de incidentes y accidentes de trabajo en la entidad (incluye a todo el personal propio, contratista, subcontratista y en misión)</t>
  </si>
  <si>
    <t>Incidencia de la enfermedad laboral</t>
  </si>
  <si>
    <t>Calcular el número de casos nuevos de enfermedad laboral en una población determinada en un período de tiempo.</t>
  </si>
  <si>
    <t>(Número de casos nuevos de enfermedad laboral en el periodo “Z” / Promedio de trabajadores en el periodo “Z”) * 100.000</t>
  </si>
  <si>
    <t>Documento de la junta de calificación</t>
  </si>
  <si>
    <t>Calcular el número de casos de enfermedad laboral presentes en una población en un periodo de tiempo</t>
  </si>
  <si>
    <t>(Número de casos nuevos y antiguos de enfermedad laboral en el periodo «Z» / Promedio de trabajadores en el periodo «Z») * 100.000</t>
  </si>
  <si>
    <t>Documento de calificación de la junta</t>
  </si>
  <si>
    <t>Calcular el número de accidentes de trabajo mortales en el año.</t>
  </si>
  <si>
    <t>(Número de accidentes de trabajo mortales que se presentaron en el año / Total de accidentes de trabajo que se presentaron en el año ) * 100</t>
  </si>
  <si>
    <t>Consolidado de reportes de Accidentalidad del SG SST (incluye a todo el personal propio, contratista, subcontratista y en misión)</t>
  </si>
  <si>
    <t>Calcular el número de días perdidos por accidentes de trabajo en el mes.</t>
  </si>
  <si>
    <t>(Número de días de incapacidad por accidente de trabajo en el mes + número de días cargados en el mes / Número de trabajadores en el mes) * 100</t>
  </si>
  <si>
    <t>Reportes de incidentes y accidentes de trabajo en la entidad (incluye a todo el personal propio, contratista, subcontratista y en misión), incapacidades generadas por los accidentes de trabajo y Calificacion de origen del AT.</t>
  </si>
  <si>
    <t>Politica de talento humano</t>
  </si>
  <si>
    <t>Cumplimiento de requisitos de estructura del SG-SST</t>
  </si>
  <si>
    <t>Calcular el porcentaje de cumplimiento de criterios de estructura para el Sistema de gestión de Seguridad y Salud en el Trabajo</t>
  </si>
  <si>
    <t>(No. de criterios legales de estructura del SG SST cumplidos / No. total de criterios legales de estructura del SG SST) *100</t>
  </si>
  <si>
    <t xml:space="preserve">Lista de verificación para cumplimiento de requisitos normativos de estructura del SG SST </t>
  </si>
  <si>
    <t>PR-EVSG-002 Auditorias Internas al Sistema Integrado de Gestión
IN-EVSG-002 Revisión por la dirección de SG-SST
PR-GITH-020 Rendición de cuentas del SG-SST</t>
  </si>
  <si>
    <t>Intervención de los peligros identificados y los riesgos priorizados</t>
  </si>
  <si>
    <t>orcentaje de acciones implementadas de acuerdo a los peligros asociados en la FT-GITH-027 Matriz identificación peligros, valoración riesgos y controles</t>
  </si>
  <si>
    <t>(Cantidad total de medidas de intervencion implementadas por la matriz de peligros) / (Cantidad total medidas de intervención emitidas por la matriz de peligros) *100</t>
  </si>
  <si>
    <t>FT-GITH-027 Matriz identificación peligros, valoración riesgos y controles</t>
  </si>
  <si>
    <t>Ejecución de las acciones preventivas, correctivas y de mejora para SST</t>
  </si>
  <si>
    <t>eficiencia</t>
  </si>
  <si>
    <t xml:space="preserve">Porcentaje de cumplimiento en ejecucion de AC, AP y OM SST. </t>
  </si>
  <si>
    <t xml:space="preserve">(Numero de total de acciones preventivas, correctivas y/o de mejora de SST ejecutadas) / (Numero de acciones preventivas, correctivas y/o de mejora de SST programadas) *100   </t>
  </si>
  <si>
    <t xml:space="preserve">Reporte Isolucion </t>
  </si>
  <si>
    <t>Porcentaje de cumplimiento en la investigación de los incidentes, accidentes de trabajo y enfermedades laborales reportados.</t>
  </si>
  <si>
    <t>profesional especializado</t>
  </si>
  <si>
    <t>N° de incidentes, accidentes de trabajo y enfermedades laborales investigados / N° de incidentes, accidentes de trabajo y enfermedades laborales reportados *100</t>
  </si>
  <si>
    <t>por demanda</t>
  </si>
  <si>
    <t>Ejecución del cronograma de las mediciones ambientales ocupacionales y sus resultados</t>
  </si>
  <si>
    <t>Porcentaje de cumplimiento en la ejecución, del cronograma de mediciones ambientales.</t>
  </si>
  <si>
    <t>No. De Actividades ejecutadas/ No. De actividades programadas*100</t>
  </si>
  <si>
    <t>Plan Anual de Trabajo SST</t>
  </si>
  <si>
    <t>n/a</t>
  </si>
  <si>
    <t>Porcentaje de No conformidades cerradas</t>
  </si>
  <si>
    <t>(N° de No conformidades de SST cerradas)/ N° de No Conformidades de SST abiertas detectadas en el seguimiento del plan anual de trabajo * 100</t>
  </si>
  <si>
    <t>No conformidades detectadas en el seguimiento al plan anual de trabajo de SST</t>
  </si>
  <si>
    <t>Cumplimiento de los objetivos en seguridad y salud en el trabajo - SST</t>
  </si>
  <si>
    <t>Porcentaje de cumplimiento de los objetivos en seguridad y salud en el trabajo - SST</t>
  </si>
  <si>
    <t>(N° de actividades realizadas / sumatoria de actividades de los objetivos de SST * 100</t>
  </si>
  <si>
    <t>Plan Anual de Trabajo de SST</t>
  </si>
  <si>
    <t>Ejecución del Plan de Capacitación en Seguridad y Salud en el Trabajo</t>
  </si>
  <si>
    <t>secundario</t>
  </si>
  <si>
    <t xml:space="preserve">Porcentaje de cumplimiento en la ejecución  del plan de capacitación de sst </t>
  </si>
  <si>
    <t>( Número de Actividades del Plan de capacitación del SGSST Ejecutadas en el periodo / Número de Actividades del Plan de capacitación del SGSST Programadas en el periodo ) *100</t>
  </si>
  <si>
    <t xml:space="preserve">Conograma del Plan de Capacitación </t>
  </si>
  <si>
    <t>Desarrollo de los programas de vigilancia epidemiológica de acuerdo con el análisis de las condiciones de salud y de trabajo y a los riesgos priorizados</t>
  </si>
  <si>
    <t>Porcentaje de cumplimiento en la ejecución, del cronograma de Programas de Vigilancia Epidemiológica</t>
  </si>
  <si>
    <t>Cronograma de ejecucion de PVE</t>
  </si>
  <si>
    <t xml:space="preserve">DESEMPEÑO CONSOLIDADO DE LOS INDICADORES DE GESTIÓN </t>
  </si>
  <si>
    <t>Sin medición porque No Aplica o porque la medición es anual</t>
  </si>
  <si>
    <t>Promedio entre 0 y 60%</t>
  </si>
  <si>
    <t>Promedio superior al 80,01%</t>
  </si>
  <si>
    <t>PROCESO</t>
  </si>
  <si>
    <t>TOTAL</t>
  </si>
  <si>
    <t>HISTORIAL DE CAMBIOS</t>
  </si>
  <si>
    <t>VERSIÓN</t>
  </si>
  <si>
    <t>FECHA</t>
  </si>
  <si>
    <t>DESCRIPCIÓN DE LOS CAMBIOS</t>
  </si>
  <si>
    <t>Creación de la matriz con los indicadores nuevos de los procesos</t>
  </si>
  <si>
    <t>Actualización de la matriz con información reportada del segundo trimestre del año</t>
  </si>
  <si>
    <t>Se incluyen los indicadores: 
*Cobertura de los proyectos de inversión
*Cobertura Plan de acción sectorial</t>
  </si>
  <si>
    <t>Se ajusta tablero resumen de desempeño de los indicadores, se divide en indicadores principales y secundarios</t>
  </si>
  <si>
    <t>Se actualiza el formato incluyendo una hoja de presentación con hipervínculos y la división de los indicadores por nivel de proceso.</t>
  </si>
  <si>
    <t>Se eliminan los indicadores del proceso GETI: 
* Implementación de actividades del Plan Estratégico de Tecnologías de la Información. 
*Uso de recursos pala el  Plan Estratégico de Tecnologías de la Información 
Se eliminan los siguientes indicadores del porceso GSTI:
*Disponibilidad de aplicativos para prestacion de servicios misionales
*Disponibilidad de servicio esigna
*Oportunidad a la respuesta a las solicitudes de soporte técnico
*solicitudes solucionadas
* Cumplimiento del plan de mantenimiento preventivo.
Se incluyen los  siguientes indicadores al proceso GETI:
*Ejecución PETI
Se incluyen los siguientes indicadores de GSTI:
*Avance en la documentación técnica y funcional de  3 sistemas de información
 *Avance en la mejora de los (3) sistemas en la SES
*Capacidades y estado del almacenamiento
 *Cumplimiento en la entrega de requerimientos de TI demandados por las areas de la SES</t>
  </si>
  <si>
    <t>Ajuste a la frecuencia del indicador 908 "Reporte e investigacion de accidentes de trabajo y enfermedades laborales (Secundario)" pasando de "bimestral" a "Por demanda"</t>
  </si>
  <si>
    <t xml:space="preserve">Se elimino la medicion del indicador 908 ya que en el segundo trimestre del año no se presentaron reportes de accidentes de trabajo y enfermedad laborales. </t>
  </si>
  <si>
    <t>Se activo el Indicador 1011, tasa de solicitudes de conciliación prejudicial y judicial en las que el comité decide conciliar en la vigencia fiscal.</t>
  </si>
  <si>
    <t>Se activó el Indicador 919 peticiones, quejas y reclamos, sugerencias y denuncias atendidos dentro del término legal.</t>
  </si>
  <si>
    <t>Se activo el Indicador 920, tiempo promedio de respuesta a PQRSD (Secundario)</t>
  </si>
  <si>
    <t>Se modifico el Indicador 986, cumplimiento e integración del plan de acción anual para reportar en porcentajes uno a uno y no de diez en diez.</t>
  </si>
  <si>
    <t>Se modifico el Indicador 961, cumplimiento e integración del plan de acción anual para reportar en porcentajes uno a uno y no de diez en diez.</t>
  </si>
  <si>
    <t>Indicador No. 936: Consumo de agua percapita - Se incluye a Liliana Paola Torres para hacer una pruebas.</t>
  </si>
  <si>
    <t>Indicador No. 936: Consumo de agua percapita -  1. Se actualizan los responsables de la medición. 
2. Se actualiza la formula y la fuente de información.</t>
  </si>
  <si>
    <t>Indicador No. 937: Consumo de energia percapita -  1. Se actualizan los responsables de la medición. 
2. Se actualiza la formula y la fuente de información.</t>
  </si>
  <si>
    <t>Indicador No. 936: Consumo de agua percapita -  Cambio te tolerancias y meta</t>
  </si>
  <si>
    <t>Indicador No. 883: Notificación de actos administrativos - Se incluye a Johanna Muñoz Salinas como responsable de reportar el indicador.</t>
  </si>
  <si>
    <t xml:space="preserve">Indicador No. 912: Cumplimiento del programa de Auditorias (Principal) - Se eliminaron las mediciones realizadas por Control Interno dado a que el sistema no estaba corriendo bien y hubo necesidad de cargar nuevamente el reporte de los indicadores. </t>
  </si>
  <si>
    <t>Indicador No. 916:  Cumplimiento en el reporte de indicadores (Principal) - Se modifica la medición por encontrase mal reportada / quedando la redacción de la siguiente manera: Al corte del 31 de diciembre de 2021 se reportaron 59 indicadores oportunamente de los 85 que debían ser reportados. Para este cierre aún cuando son 88 indicadores en total, 3 de ellos tienen fecha final de reporte en la última semana de enero</t>
  </si>
  <si>
    <t>Indicador No. 970:  Control de Legalidad Liquidaciones Voluntarias (Principal) - De acuerdo al correo electrónico del 24 ene 2022 a las 8:56 a.m., se cambia a Sandra Liliana Fuentes como responsable de la medición por Edgar Hernando Rincón.</t>
  </si>
  <si>
    <t>Indicador No. 977: Terminación liquidaciones forzosas administrativas (Principal) - De acuerdo al correo electrónico del 24 ene 2022 a las 8:56 a.m., se cambia a Sandra Liliana Fuentes como responsable de la medición por Edgar Hernando Rincón.</t>
  </si>
  <si>
    <t>Indicador No. 973: Efectividad de la decisión de las medidas a emprender (Secundario) - De acuerdo al correo electrónico del 24 ene 2022 a las 8:56 a.m., se cambia a Sandra Liliana Fuentes como responsable de la medición por Edgar Hernando Rincón.</t>
  </si>
  <si>
    <t>Indicador No. 976: Seguimiento a los procesos de toma de posesión (secundario) - De acuerdo al correo electrónico del 24 ene 2022 a las 8:56 a.m., se cambia a Sandra Liliana Fuentes como responsable de la medición por Edgar Hernando Rincón.</t>
  </si>
  <si>
    <t>Indicador No. 975: Expedición actos administrativos (secundario) - De acuerdo al correo electrónico del 24 ene 2022 a las 8:56 a.m., se cambia a Sandra Liliana Fuentes como responsable de la medición por Edgar Hernando Rincón.</t>
  </si>
  <si>
    <t>Indicador No. 898: Condiciones de salud de los trabajadores (Secundario) - De acuerdo con ell correo electrónico del 
lun, 24 ene, 8:39, Se cambia la formula por Numero de trabajadores que realizaron las evaluaciones medicas sobre el numero de trabajadores programados para realizar evaluaciones medicas.</t>
  </si>
  <si>
    <t>Indicador No. 897: Indicador Ausentismo (Secundario) - De acuerdo con ell correo electrónico del 
lun, 24 ene, 8:39, Se cambia la descripción para que sea más coherente con unidad de medida que es en porcentaje.</t>
  </si>
  <si>
    <t>Indicador No. 901: Cumplimiento realización de simulacros de SST. (Secundario) -  De acuerdo con ell correo electrónico del 
lun, 24 ene, 8:39, Se revisa la formula para que tenga coherencia con la unidad de medida en porcentaje.</t>
  </si>
  <si>
    <t>Indicador No. 905: Incidencia enfermedad laboral (Secundario) - De acuerdo con ell correo electrónico del 
lun, 24 ene, 8:39, Se mejora la descripción del indicador agregando una interpretación que permite mayor entendimiento.</t>
  </si>
  <si>
    <t>Indicador No. 906: Prevalencia enfermedad laboral (Secundario) - De acuerdo con ell correo electrónico del lun, 24 ene, 8:39, Se mejora la descripción del indicador agregando una interpretación que permita aclarar el propósito de la medición.</t>
  </si>
  <si>
    <t>Indicador No. 907: Proporción de accidentes de trabajo mortales - (Secundario) - De acuerdo con ell correo electrónico del 
lun, 24 ene, 8:39,  Se cambia la descripción del indicador teniendo en cuenta que la unidad de medida es en porcentaje.</t>
  </si>
  <si>
    <t>Indicador No. 904: Frecuencia de Accidentalidad (Secundario) - De acuerdo con ell correo electrónico del lun, 24 ene, 8:39, Se cambia la descripción del indicador agregando una interpretación que permita mayor claridad en lo que se quiere medir.</t>
  </si>
  <si>
    <t xml:space="preserve">Indicador No. 966: Monitoreo a ejecución de controles a riesgos (Principal) - De acuerdo con el correo del 24-02-2022, se cambia la formula en el denominador. </t>
  </si>
  <si>
    <r>
      <rPr>
        <sz val="10"/>
        <color theme="1"/>
        <rFont val="Arial"/>
        <family val="2"/>
      </rPr>
      <t xml:space="preserve">En las hojas </t>
    </r>
    <r>
      <rPr>
        <i/>
        <sz val="10"/>
        <color theme="1"/>
        <rFont val="Arial"/>
        <family val="2"/>
      </rPr>
      <t xml:space="preserve">Estratégicos, Misionales, De apoyo </t>
    </r>
    <r>
      <rPr>
        <sz val="10"/>
        <color theme="1"/>
        <rFont val="Arial"/>
        <family val="2"/>
      </rPr>
      <t xml:space="preserve">y </t>
    </r>
    <r>
      <rPr>
        <i/>
        <sz val="10"/>
        <color theme="1"/>
        <rFont val="Arial"/>
        <family val="2"/>
      </rPr>
      <t xml:space="preserve">De evaluación, </t>
    </r>
    <r>
      <rPr>
        <sz val="10"/>
        <color theme="1"/>
        <rFont val="Arial"/>
        <family val="2"/>
      </rPr>
      <t>se incluye la columna DOCUMENTO SIG ASOCIADO, en el que se relaciona el documento (procedimiento, manual, código, reglamento, instructivo, guía, etc) vigente en el Sistema Integrado de Gestión de la Supersolidaria y que está asociado al indicador.</t>
    </r>
  </si>
  <si>
    <t xml:space="preserve">Se actualiza información de los siguientes indicadores:
"Cumplimiento del programa de Auditorias"la frecuencia de medición de anual a mensual
* Cumplimiento  Gestion Ambiental: Se ajusta tipo de indicador: Efectividad. Formula nueva: Total de actividades de los programas ambientales ejecutadas / Total de actividades planeadas de los programas ambientales *100
* Cumplimiento del programa de Auditorias internas: Ajuste meta de 95%  a 100%
*Incumplimiento Legal Ambiental: Se ajusta nombre, descripcción, meta, tolerancia S, tolerancia I, linea base y tendencia.(ver ficha tecnica en ISOlución).
*Sensibilización en temas ambientales: Se ajusta meta: 50%, Se ajusta Tolerancia inferior: 60%. Tolerancia Superior: 40%. </t>
  </si>
  <si>
    <t>Se actualiza la ficha tecnica de los siguientes indicadores: 
*Cumplimiento en la entrega de requerimientos de TI demandados por las areas de la SES: Se cambia la frecuencia de mensual a trimestral. Se incluye linea base 95%
*Capacidades y estado del almacenamiento: Se ajusta meta, TI, TS y tendencia.
* Avance en la mejora de los (3) sistemas en la SES: Se ajusta fuente de información y se cambia frecuencia de mensual a trimestral
* Avance en la documentación técnica y funcional de  3 sistemas de información: Se actualiza fuente de información, descripción, frecuencia de mensual a trimestral y linea base 95%
*Ejecución del  PETI (Principal): Se ajusta el campo toma de decisiones y descripción del indicador</t>
  </si>
  <si>
    <r>
      <rPr>
        <sz val="10"/>
        <color theme="1"/>
        <rFont val="Arial"/>
        <family val="2"/>
      </rPr>
      <t xml:space="preserve">Se incluyen los indicadores del proceso de Gestión de Contratación: 
No. 1021  Eficacia en certificaciones
No. 1022  EFICIENCIA LIQUIDACIONES
No. 1023  COBERTURA EN CAPACITACION DE FUNCIONES DE SUPERVISION A CONTRATOS Y/O CONVENIOS
</t>
    </r>
    <r>
      <rPr>
        <b/>
        <sz val="10"/>
        <color theme="1"/>
        <rFont val="Arial"/>
        <family val="2"/>
      </rPr>
      <t xml:space="preserve">
Total indicadores: 92</t>
    </r>
  </si>
  <si>
    <r>
      <rPr>
        <b/>
        <sz val="10"/>
        <color theme="1"/>
        <rFont val="Arial"/>
        <family val="2"/>
      </rPr>
      <t>Actualización de indicadores del proceso de Supervisión Delegatura Asociativa:</t>
    </r>
    <r>
      <rPr>
        <sz val="10"/>
        <color theme="1"/>
        <rFont val="Arial"/>
        <family val="2"/>
      </rPr>
      <t xml:space="preserve">
* Calificación de riesgos (Principal)
*Cumplimiento actividades de análisis financiero y de riesgo
*Evaluación a las respuestas a los informes de visitas de inspección a las organizaciones vigiladas visitadas
*Traslado de informes a organizaciones solidarias visitadas
*Expedición actos administrativos
</t>
    </r>
    <r>
      <rPr>
        <b/>
        <sz val="10"/>
        <color theme="1"/>
        <rFont val="Arial"/>
        <family val="2"/>
      </rPr>
      <t xml:space="preserve">Inactivación de los indicadores: </t>
    </r>
    <r>
      <rPr>
        <sz val="10"/>
        <color theme="1"/>
        <rFont val="Arial"/>
        <family val="2"/>
      </rPr>
      <t xml:space="preserve">
*Terminación liquidaciones forzosas administrativas (Principal)
* Efectividad de la decisión de las mediadas a emprender 
</t>
    </r>
    <r>
      <rPr>
        <b/>
        <sz val="10"/>
        <color theme="1"/>
        <rFont val="Arial"/>
        <family val="2"/>
      </rPr>
      <t>Total indicadores: 90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</si>
  <si>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Actualización de indicadores del proceso de Evaluación de Sistemas de Gestión - SST</t>
    </r>
    <r>
      <rPr>
        <sz val="10"/>
        <color theme="1"/>
        <rFont val="Arial"/>
        <family val="2"/>
      </rPr>
      <t xml:space="preserve">
* Cumplimiento realización de simulacros de SST. (Secundario)
*Ejecución del plan de trabajo anual (Secundario) 
</t>
    </r>
    <r>
      <rPr>
        <b/>
        <sz val="10"/>
        <color theme="1"/>
        <rFont val="Arial"/>
        <family val="2"/>
      </rPr>
      <t>Se incluyen los siguientes indicadores del proceso de EVSG:</t>
    </r>
    <r>
      <rPr>
        <sz val="10"/>
        <color theme="1"/>
        <rFont val="Arial"/>
        <family val="2"/>
      </rPr>
      <t xml:space="preserve">
*1024 Intervención de los peligros identificados y los riesgos priorizados
*1025 Ejecución de las acciones preventivas, correctivas y de mejora para SST
*1026 Investigación de incidentes, accidentes de trabajo y enfermedades laborales
*1027 Ejecución del cronograma de las mediciones ambientales ocupacionales y sus resultados
*1028 Evaluacion de las No Conformidades encontradas en el plan anual de trabajo de SST
*1029 Cumplimiento de los objetivos en seguridad y salud en el trabajo - SST
*1030 Ejecución del Plan de Capacitación en Seguridad y Salud en el Trabajo
*1031 Desarrollo de los programas de vigilancia epidemiológica de acuerdo con el análisis de las condiciones de salud y de trabajo y a los riesgos priorizados
*1032 Reporte de incidentes
</t>
    </r>
    <r>
      <rPr>
        <b/>
        <sz val="10"/>
        <color theme="1"/>
        <rFont val="Arial"/>
        <family val="2"/>
      </rPr>
      <t>Total indicadores: 99</t>
    </r>
  </si>
  <si>
    <r>
      <rPr>
        <b/>
        <sz val="10"/>
        <color theme="1"/>
        <rFont val="Arial"/>
        <family val="2"/>
      </rPr>
      <t>Actualización de indicadores del proceso de Supervisión Delegatura Financiera:</t>
    </r>
    <r>
      <rPr>
        <sz val="10"/>
        <color theme="1"/>
        <rFont val="Arial"/>
        <family val="2"/>
      </rPr>
      <t xml:space="preserve">
*Visita In situ: Fuente de información
*Promedio de días hábiles del traslado de los informes de visita Cumplimiento analisis extrasitu: Frecuencia, meta y tolerancia Inferior.Nombre, Descripción indicador, 
*Revisión información de cierres de ejercicio - Documentos asamblea: Meta, tolerancias.
*Porcentaje de entidades que disminuyeron el nivel de riesgo por seguimiento extrasitu: Frecuencia, meta y tolerancia inferior
*Promedio dias de tramites de posesiones: Formula, tolerancia inferior y fuente de información.</t>
    </r>
  </si>
  <si>
    <r>
      <rPr>
        <sz val="10"/>
        <color theme="1"/>
        <rFont val="Arial"/>
        <family val="2"/>
      </rPr>
      <t xml:space="preserve">Se elimina el inidcador Cumplimiento al plan anual de adquisiciones del proceso de contratación.
</t>
    </r>
    <r>
      <rPr>
        <b/>
        <sz val="10"/>
        <color theme="1"/>
        <rFont val="Arial"/>
        <family val="2"/>
      </rPr>
      <t>Total Indicadores: 98</t>
    </r>
  </si>
  <si>
    <t>Se actualiza el indicador Trámites contractuales atendidos: cambio de nombre, ajuste descripcción, fuente de información, meta y tolerancia inferior.</t>
  </si>
  <si>
    <r>
      <rPr>
        <sz val="11"/>
        <color theme="1"/>
        <rFont val="Arial"/>
        <family val="2"/>
      </rPr>
      <t xml:space="preserve">Se incluye al proceso de Gestión Documental el indicador Actos administrativos recurridos por indebida notificación (anteriormente estaba en Gestión Jurídica)
</t>
    </r>
    <r>
      <rPr>
        <b/>
        <sz val="11"/>
        <color theme="1"/>
        <rFont val="Arial"/>
        <family val="2"/>
      </rPr>
      <t>Total indicadores:</t>
    </r>
    <r>
      <rPr>
        <sz val="11"/>
        <color theme="1"/>
        <rFont val="Arial"/>
        <family val="2"/>
      </rPr>
      <t xml:space="preserve"> 98</t>
    </r>
  </si>
  <si>
    <t>Actualización información indicador Sesnsibilización en temas ambientales</t>
  </si>
  <si>
    <t>Actualización ficha tecnica del indicador: COBERTURA EN TRANSFERENCIA DE CONOCIMIENTOS DEL MANUAL DE SUPERVISION DE CONTRATOS Y/O CONVENIOS ( Nombre, formula, descripcción, tolerancias y meta)</t>
  </si>
  <si>
    <r>
      <rPr>
        <sz val="11"/>
        <color theme="1"/>
        <rFont val="Arial"/>
        <family val="2"/>
      </rPr>
      <t xml:space="preserve">Se actualizan eliminan los siguientes indicadores por solicitud  de Lorena Cardenas el dia 3 de octubre:Demandas ilegalidad del acto administrativo, Demandas por omisión en las labores de supervisión.
</t>
    </r>
    <r>
      <rPr>
        <b/>
        <sz val="11"/>
        <color theme="1"/>
        <rFont val="Arial"/>
        <family val="2"/>
      </rPr>
      <t>Total indicadores: 96</t>
    </r>
  </si>
  <si>
    <t>Por solicitud de la Profesional Especializada Sonia Díaz, debido a la actualización del proceso Gestión de Grupos de Interés, se inactivan los indicadores:
9.  Peticiones, quejas, reclamos, sugerencias y denuncias atendidos dentro del término legal
11. Cumplimiento Plan de Acción Política Institucional de Servicio al Ciudadano 2020 - 2023
12. Tiempo promedio de respuesta a PQRSD</t>
  </si>
  <si>
    <t>Por solicitud de la Profesional Especializada Martha Arévalo, se ajustan las metas y tolerancias de los indicadores:
* Cumplimiento del plan estratégico:
   Meta: 80
   Tolerancia inferior: 75
   Tolerancia superior: 85
* Cumplimiento del plan de acción anual: 
    Meta: 65
   Tolerancia inferior: 60
   Tolerancia superior: 70
Este ajuste se realiza para la medición del tercer periodo de la vigencia 2022</t>
  </si>
  <si>
    <t>Por solicitud de la Profesional Especializada Martha Arévalo, se ajustan las metas y tolerancias de los indicadores:
* Cumplimiento del plan estratégico:
   Meta: 90
   Tolerancia inferior: 85
   Tolerancia superior: 100
* Cumplimiento del plan de acción anual: 
   Meta: 90
   Tolerancia inferior: 85
   Tolerancia superior: 100
Este ajuste se realiza para la medición del cuarto periodo de la vigencia 2022</t>
  </si>
  <si>
    <t>Por solicitud del Ing Cesar Macías, Profesional Universitario de Sistemas, se cambian las frecuencias de medición de dos indicadores:
GETI: EJECUCIÓN PETI - pasa de semestral a anual.
GSTI: CAPACIDAD Y ESTADO DEL ALMACENAMIENTO - pasa de mensual a Trimestral.</t>
  </si>
  <si>
    <t>Ajuste a la frecuencia del indicador Gestión institucional mejorada pasando de "trimestral" a "anual" debido a que se toma el resultado de la medición del FURAG</t>
  </si>
  <si>
    <t>Se inactiva el indicador Ahorro Presupuestal del proceso Gestión de Recursos Financieros, por solicitud de la Profesional Especializada, Magda Ramirez, Coordinadora del Grupo Financiero.</t>
  </si>
  <si>
    <t xml:space="preserve">Por solicitud del Coordinador Administrativo, se inactiva el indicador "Cumplimiento al cronograma de Mantenimiento Preventivo de instalaciones" debido a que hasta esta vigencia 2023 se va a crear el cronograma de mantenimiento preventivo. </t>
  </si>
  <si>
    <t>Por solicitud de la Profesional Especializada a cargo del plan de acción anual de la SES, se inactivan los indicadores principales del nivel Estratégico, proceso Planificación Estratégica:
- Cumplimiento del plan estratégico 
- Cumplimiento e integración del Plan de Acción Anual
Debido a que "nos encontramos en la etapa de diseño y desarrollo de la herramienta de seguimiento del Plan Estratégico 2023-2026 y Plan de acción anual 2023 denominada "Strategic plan", la cual reemplazará al módulo de planificación estratégica (ISolución) en la cadena registro de evidencias, porcentajes de avance, roles y cálculo de indicadores de gestión."</t>
  </si>
  <si>
    <t>Se elimina la palabra "Cobertura" del nombre del indicador 9 del proceso Gestión de Contratación, porque éste no mide cobertura, quedando como nuevo nombre:Transferencias de conocimientos del Manual de supervisión de contratos y/o convenios</t>
  </si>
  <si>
    <t>CODI</t>
  </si>
  <si>
    <t>COIN</t>
  </si>
  <si>
    <t>EVGD</t>
  </si>
  <si>
    <t>GEAD</t>
  </si>
  <si>
    <t>GECO</t>
  </si>
  <si>
    <t>GEGI</t>
  </si>
  <si>
    <t>GREF</t>
  </si>
  <si>
    <t>GSTI</t>
  </si>
  <si>
    <t>GETI</t>
  </si>
  <si>
    <t>GECI</t>
  </si>
  <si>
    <t>GEDO</t>
  </si>
  <si>
    <t>GITH</t>
  </si>
  <si>
    <t>GEJU</t>
  </si>
  <si>
    <t>PLES</t>
  </si>
  <si>
    <t>SUPE</t>
  </si>
  <si>
    <t>a</t>
  </si>
  <si>
    <r>
      <t xml:space="preserve">Bimensual </t>
    </r>
    <r>
      <rPr>
        <b/>
        <sz val="11"/>
        <color rgb="FFFF0000"/>
        <rFont val="Calibri"/>
        <family val="2"/>
        <scheme val="major"/>
      </rPr>
      <t>(SE REPORTA EN LA TERCERA SEMANA SIGUIENTE A LA FECHA DE CORTE)</t>
    </r>
  </si>
  <si>
    <r>
      <t xml:space="preserve">Mensual </t>
    </r>
    <r>
      <rPr>
        <b/>
        <sz val="11"/>
        <color rgb="FFFF0000"/>
        <rFont val="Calibri"/>
        <family val="2"/>
        <scheme val="major"/>
      </rPr>
      <t>(SE REPORTA EN LA TERCERA SEMANA SIGUIENTE A LA FECHA DE CORTE)</t>
    </r>
  </si>
  <si>
    <r>
      <t xml:space="preserve">Consumo </t>
    </r>
    <r>
      <rPr>
        <b/>
        <i/>
        <sz val="11"/>
        <color rgb="FFFF0000"/>
        <rFont val="Calibri"/>
        <family val="2"/>
        <scheme val="major"/>
      </rPr>
      <t>de resmas</t>
    </r>
    <r>
      <rPr>
        <b/>
        <i/>
        <sz val="11"/>
        <color rgb="FFC27BA0"/>
        <rFont val="Calibri"/>
        <family val="2"/>
        <scheme val="major"/>
      </rPr>
      <t xml:space="preserve"> de papel</t>
    </r>
    <r>
      <rPr>
        <b/>
        <i/>
        <sz val="11"/>
        <color rgb="FFFF0000"/>
        <rFont val="Calibri"/>
        <family val="2"/>
        <scheme val="major"/>
      </rPr>
      <t xml:space="preserve"> Sede Nueva</t>
    </r>
  </si>
  <si>
    <r>
      <t>Anual</t>
    </r>
    <r>
      <rPr>
        <sz val="11"/>
        <color rgb="FFFF0000"/>
        <rFont val="Calibri"/>
        <family val="2"/>
        <scheme val="major"/>
      </rPr>
      <t xml:space="preserve">
(En el mes en el que se lleve a cabo la medición de la evaluación)</t>
    </r>
  </si>
  <si>
    <t xml:space="preserve">Medir el porcentaje en el cumplimiento de simulacros realizados. </t>
  </si>
  <si>
    <t>TABLERO DE INDICADORES</t>
  </si>
  <si>
    <t>Numerador</t>
  </si>
  <si>
    <t>Denominador</t>
  </si>
  <si>
    <t>CUMPLIMIENTO PROMEDIO</t>
  </si>
  <si>
    <r>
      <t xml:space="preserve">Anual
</t>
    </r>
    <r>
      <rPr>
        <sz val="12"/>
        <color rgb="FFFF0000"/>
        <rFont val="Calibri"/>
        <family val="2"/>
        <scheme val="major"/>
      </rPr>
      <t>(junio de cada vigencia)</t>
    </r>
  </si>
  <si>
    <r>
      <t>Anual</t>
    </r>
    <r>
      <rPr>
        <sz val="12"/>
        <color rgb="FFFF0000"/>
        <rFont val="Calibri"/>
        <family val="2"/>
        <scheme val="major"/>
      </rPr>
      <t xml:space="preserve">
(junio o cuando se reciban los resultados del FURAG)</t>
    </r>
  </si>
  <si>
    <t>Principal / Secundario</t>
  </si>
  <si>
    <t>1.1</t>
  </si>
  <si>
    <t>2.2</t>
  </si>
  <si>
    <t>1.2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</si>
  <si>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</si>
  <si>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</si>
  <si>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</si>
  <si>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</si>
  <si>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</si>
  <si>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</si>
  <si>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</si>
  <si>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</si>
  <si>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</si>
  <si>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11.1</t>
  </si>
  <si>
    <t>12.1</t>
  </si>
  <si>
    <t>13.1</t>
  </si>
  <si>
    <t>14.1</t>
  </si>
  <si>
    <t>15.1</t>
  </si>
  <si>
    <t>4.2</t>
  </si>
  <si>
    <t>5.2</t>
  </si>
  <si>
    <t>6.2</t>
  </si>
  <si>
    <t>7.2</t>
  </si>
  <si>
    <t>8.2</t>
  </si>
  <si>
    <t>9.2</t>
  </si>
  <si>
    <t>11.2</t>
  </si>
  <si>
    <t>15.2</t>
  </si>
  <si>
    <t>GRÁFICA</t>
  </si>
  <si>
    <t>TABLERO DE INDICADORES DE GESTIÓN DE PROCESOS</t>
  </si>
  <si>
    <t># INDICADORES</t>
  </si>
  <si>
    <t>Planificación Estratégica - PLES</t>
  </si>
  <si>
    <t>Gestión de Grupos de Interés - GEGI</t>
  </si>
  <si>
    <t>Gestión de Tecnologías de la Información - GETI</t>
  </si>
  <si>
    <t>Gestión del Conocimiento y la Innovación - GECI</t>
  </si>
  <si>
    <t>Supervisión - SUPE</t>
  </si>
  <si>
    <t>Gestión Documental - GEDO</t>
  </si>
  <si>
    <t>Gestión de Contratación - GECO</t>
  </si>
  <si>
    <t>Gestión de Servicios de Tecnologías de la Información - GSTI</t>
  </si>
  <si>
    <t>Gestión Integral de Talento Humano - GITH</t>
  </si>
  <si>
    <t>Gestión Administrativa - GEAD</t>
  </si>
  <si>
    <t>Gestión Jurídica - GEJU</t>
  </si>
  <si>
    <t>Gestión de Recursos Financieros - GREF</t>
  </si>
  <si>
    <t>Control Disciplinario - CODI</t>
  </si>
  <si>
    <t>Control Interno - COIN</t>
  </si>
  <si>
    <t>Evaluación de Sistemas de Gestión - EVGD</t>
  </si>
  <si>
    <t>#</t>
  </si>
  <si>
    <t>#1</t>
  </si>
  <si>
    <t>Total general</t>
  </si>
  <si>
    <t>Cuenta de Número</t>
  </si>
  <si>
    <t>Promedio de EFICACIA</t>
  </si>
  <si>
    <t>Proceso 2</t>
  </si>
  <si>
    <t>PRINCIPALES   (Indicadores que miden el cumplimiento del objetivo del proceso)</t>
  </si>
  <si>
    <t>ESCALA</t>
  </si>
  <si>
    <t>SECUNDARIOS (Indicadores que miden el cumplimiento de productos del proceso)</t>
  </si>
  <si>
    <t>Promedio entre 60,01% y 80% 
Superior a 110%</t>
  </si>
  <si>
    <t>DESEMPEÑO CONSOLIDADO DE LOS INDICADORES DE GESTIÓN POR DEPENDENCIA</t>
  </si>
  <si>
    <t>DELEGATURA ASOCIATIVA</t>
  </si>
  <si>
    <t>DELEGATURA FINANCIERA</t>
  </si>
  <si>
    <t>DESPACHO</t>
  </si>
  <si>
    <t>OFICINA ASESORA DE PLANEACIÓN Y SISTEMAS</t>
  </si>
  <si>
    <t>OFICINA ASESORA JURÍDICA</t>
  </si>
  <si>
    <t>OFICINA DE CONTROL INTERNO</t>
  </si>
  <si>
    <t>SECRETARÍA GENERAL</t>
  </si>
  <si>
    <t>INDICADORES</t>
  </si>
  <si>
    <t>DEPENDENCIA</t>
  </si>
  <si>
    <t xml:space="preserve"> </t>
  </si>
  <si>
    <t>TB</t>
  </si>
  <si>
    <t>ISO</t>
  </si>
  <si>
    <t>Claudia Licinia Sánchez Rivas,Laura Nathalia Cardenas Jimenez</t>
  </si>
  <si>
    <t>Determinar el porcentaje de cumplimiento de Plan Estratégico Institucional durante un periodo.</t>
  </si>
  <si>
    <t>Ruben Dario Rodriguez Paez</t>
  </si>
  <si>
    <t>Sumatoria de los porcentaje de cumplimiento de los ejes temáticos /# de ejes temáticos</t>
  </si>
  <si>
    <t>Cumplimiento e integración del Plan de Acción Anual</t>
  </si>
  <si>
    <t>El resultado de este indicador es aprobado por el comité directivo, razón por la cual el resultado debe registrarse finalizando el mes de abril.</t>
  </si>
  <si>
    <t>(Sumatoria de los porcentaje de cumplimiento de los ejes temáticos /# de ejes temáticos)*100</t>
  </si>
  <si>
    <t>OBSOLETOS</t>
  </si>
  <si>
    <t xml:space="preserve">Actividades de Comunicación Realizadas </t>
  </si>
  <si>
    <t>Laura Alejandra Bruzon Rada,Luis Eduardo Mejia Sandoval</t>
  </si>
  <si>
    <t>Cumplimiento Plan de Acción Política Institucional de Servicio al Ciudadano 2020 - 2023</t>
  </si>
  <si>
    <t>Gestión de Grupos de Interes</t>
  </si>
  <si>
    <t>Peticiones, quejas, reclamos, sugerencias y denuncias atendidos dentro del término legal (Principal)</t>
  </si>
  <si>
    <t>Tiempo promedio de respuesta a PQRSD</t>
  </si>
  <si>
    <t>Quitar de Caracterzación</t>
  </si>
  <si>
    <t>Maria Victoria Ballesteros Orjuela</t>
  </si>
  <si>
    <t>Katherin Johanna Beltran Pico - Luis Carlos  Gualdron - Yudith Peña Duran</t>
  </si>
  <si>
    <t>Jenny Andrea Narváez - Yudith Peña Duran</t>
  </si>
  <si>
    <t>Jean Paul Ortiz - Yudith Peña Duran</t>
  </si>
  <si>
    <t>Quenia Janeth Villamil - Martha Nury Beltran - Yudith Peña Duran</t>
  </si>
  <si>
    <t>Jhaniela Jimenez Gutierrez  - Yudith Peña Duran</t>
  </si>
  <si>
    <t>Oportunidad en la evaluación de las respuestas a los informes de visitas de inspección a las organizaciones vigiladas visitadas</t>
  </si>
  <si>
    <t>Cierres de Quejas Efectuados</t>
  </si>
  <si>
    <t>Carlos Enrique Ballesteros Amaya,Mery Alexandra Cáceres Arias</t>
  </si>
  <si>
    <t>Direccionamientos erróneos</t>
  </si>
  <si>
    <t>Uriel Alirio Quintero Vento</t>
  </si>
  <si>
    <t>Eliana Magaly Garzón</t>
  </si>
  <si>
    <t>Avance en la mejora de los (2) sistemas en la SES</t>
  </si>
  <si>
    <t>Cumplimiento en la entrega de requerimientos de TI demandados por las areas de la SES</t>
  </si>
  <si>
    <t>Prevalencia de la enfermedad laboral</t>
  </si>
  <si>
    <t>Proporción de accidentes de trabajo mortales</t>
  </si>
  <si>
    <t>Reporte e investigacion de accidentes de trabajo y enfermedades laborales (Secundario)</t>
  </si>
  <si>
    <t>Claudia Rodriguez Nolazco - Luisa Fernanda Molina</t>
  </si>
  <si>
    <t>Paula Combita - Maria Victoria Ballesteros</t>
  </si>
  <si>
    <t>Cumplimiento a la programación del Mantenimiento Preventivo</t>
  </si>
  <si>
    <t>Fortalecer la gestión por procesos, estandarizados e interdependientes, y por proyectos, para una prestación ágil, flexible y segura de servicios, mediante la mejora continua y la apropiación de las TIC.</t>
  </si>
  <si>
    <t>Hacer seguimiento al cronograma de Mantenimiento Preventivo</t>
  </si>
  <si>
    <t>Alexandra Gonzalez Rojas - Gelma Maritza Orejuela Hernandez</t>
  </si>
  <si>
    <t>Carlos Enrique Ballesteros Amaya - Blanca Lucia García Avellaneda</t>
  </si>
  <si>
    <t>Cumplimiento a los productos fijados en los planes de acción de la politica de prevencion del daño antijurídico 2024-2025</t>
  </si>
  <si>
    <t>Juan Sebastian Betancourt Medina</t>
  </si>
  <si>
    <t>Ana Patricia Mendoza</t>
  </si>
  <si>
    <t>Angie Daniela Rivera Gomez, Juan Sebastian Betancourt Medina</t>
  </si>
  <si>
    <t>Avance en la ejecución programa anual de auditoría</t>
  </si>
  <si>
    <t>Gestión por procesos y proyectos: Fortalecer la gestión por procesos, estandarizados e interdependientes, y por proyectos, para una prestación ágil, flexible y segura de servicios, mediante la mejora continua y la apropiación de las TIC.</t>
  </si>
  <si>
    <t>Definir, adoptar e implementar herramietas de seguimiento y evaluación por resultados, respeccto de los procesos y proyectos desarrollados por la entidad.</t>
  </si>
  <si>
    <t xml:space="preserve">Medir el avance del programa anual de auditoría </t>
  </si>
  <si>
    <t>Martha Nohemy Arevalo Martinez,Sandra Milena Moreno Marín</t>
  </si>
  <si>
    <t>(# de auditorías realizadas / # de auditorías programadas) * 100</t>
  </si>
  <si>
    <t>Programa anual de auditorías FT-COIN-001 de la vigencia 2024, que consolida noventa (90) auditorías 
Nota: el segmento de otras actividades recurrentes de seguimiento, de comitésque se participa y de Ley cuando apliquen, no hacen parte de las 90 audtorías</t>
  </si>
  <si>
    <t>Claudia Liliana Infante - Heidy Vanessa Lopez Rondon</t>
  </si>
  <si>
    <t>Cumplimiento del Plan Estratégico</t>
  </si>
  <si>
    <t>Ejecución del plan de trabajo anual</t>
  </si>
  <si>
    <t>Severidad accidentalidad</t>
  </si>
  <si>
    <t>Mantenimientos Correctivos Realizados</t>
  </si>
  <si>
    <t>Gestión de procesos disciplinarios</t>
  </si>
  <si>
    <t>Promedio de dias hábiles del traslado de los informes de visita</t>
  </si>
  <si>
    <r>
      <t xml:space="preserve">Evaluacion de las No Conformidades encontradas en el plan anual de trabajo de </t>
    </r>
    <r>
      <rPr>
        <b/>
        <sz val="12"/>
        <color rgb="FFFF0000"/>
        <rFont val="Calibri"/>
        <family val="2"/>
        <scheme val="major"/>
      </rPr>
      <t>SST
(ESTA EN CERO PORQUE NO SE DETECTARON NO CONFORMIDADES)</t>
    </r>
  </si>
  <si>
    <t>Fabian Rodriguez - Claudia Sanchez Rivas</t>
  </si>
  <si>
    <t>Total de indicadores con monitoreo</t>
  </si>
  <si>
    <t>Indicadores Resaltados en Azul, pendiente por reporte a tiempo.</t>
  </si>
  <si>
    <t>VERSIÓN: 00</t>
  </si>
  <si>
    <t>EVSG</t>
  </si>
  <si>
    <t>Julio -  2024</t>
  </si>
  <si>
    <t>CÓDIGO: FT-XXXX-000</t>
  </si>
  <si>
    <r>
      <rPr>
        <b/>
        <sz val="10"/>
        <rFont val="Arial"/>
        <family val="2"/>
      </rPr>
      <t>Proceso(s) Relacionado(s):</t>
    </r>
    <r>
      <rPr>
        <sz val="8"/>
        <rFont val="Arial"/>
        <family val="2"/>
      </rPr>
      <t xml:space="preserve">
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>Evaluación de Sistemas de Gestión</t>
    </r>
    <r>
      <rPr>
        <sz val="8"/>
        <rFont val="Arial"/>
        <family val="2"/>
      </rPr>
      <t xml:space="preserve">
</t>
    </r>
  </si>
  <si>
    <r>
      <rPr>
        <b/>
        <sz val="10"/>
        <rFont val="Arial"/>
        <family val="2"/>
      </rPr>
      <t>Elaboró:</t>
    </r>
    <r>
      <rPr>
        <sz val="10"/>
        <rFont val="Arial"/>
        <family val="2"/>
      </rPr>
      <t xml:space="preserve"> Ruben Dario Rodriguez - Fabian Mauricio Rodriguez (Contratista PLES - Contratista EVSG)</t>
    </r>
  </si>
  <si>
    <r>
      <rPr>
        <b/>
        <sz val="10"/>
        <rFont val="Arial"/>
        <family val="2"/>
      </rPr>
      <t>Revisó:</t>
    </r>
    <r>
      <rPr>
        <sz val="10"/>
        <rFont val="Arial"/>
        <family val="2"/>
      </rPr>
      <t xml:space="preserve"> Sonia Paola Velandia (Contratista EVSG)</t>
    </r>
  </si>
  <si>
    <r>
      <rPr>
        <b/>
        <sz val="10"/>
        <rFont val="Arial"/>
        <family val="2"/>
      </rPr>
      <t>Aprobó:</t>
    </r>
    <r>
      <rPr>
        <sz val="10"/>
        <rFont val="Arial"/>
        <family val="2"/>
      </rPr>
      <t xml:space="preserve"> Angelica Maria Zamora (Jefe de la Oficina de Asesora de Planeación y Sistemas)</t>
    </r>
  </si>
  <si>
    <r>
      <t xml:space="preserve">Fecha de creación: </t>
    </r>
    <r>
      <rPr>
        <sz val="10"/>
        <color theme="1"/>
        <rFont val="Arial"/>
        <family val="2"/>
      </rPr>
      <t>Julio - 2024</t>
    </r>
  </si>
  <si>
    <t>Evaluación de Sistemas de Gestión - EVSG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</si>
</sst>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d/m/yyyy"/>
    <numFmt numFmtId="166" formatCode="0.000"/>
    <numFmt numFmtId="167" formatCode="0.0"/>
  </numFmts>
  <fonts count="5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name val="Calibri"/>
      <family val="2"/>
      <scheme val="major"/>
    </font>
    <font>
      <sz val="12"/>
      <color rgb="FF333333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4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i/>
      <sz val="11"/>
      <color rgb="FFC27BA0"/>
      <name val="Calibri"/>
      <family val="2"/>
      <scheme val="major"/>
    </font>
    <font>
      <sz val="11"/>
      <color rgb="FFFF0000"/>
      <name val="Calibri"/>
      <family val="2"/>
      <scheme val="major"/>
    </font>
    <font>
      <b/>
      <sz val="14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11"/>
      <color rgb="FFFF0000"/>
      <name val="Calibri"/>
      <family val="2"/>
      <scheme val="major"/>
    </font>
    <font>
      <b/>
      <i/>
      <sz val="11"/>
      <color rgb="FFFF0000"/>
      <name val="Calibri"/>
      <family val="2"/>
      <scheme val="major"/>
    </font>
    <font>
      <b/>
      <sz val="16"/>
      <color theme="1"/>
      <name val="Calibri"/>
      <family val="2"/>
      <scheme val="major"/>
    </font>
    <font>
      <b/>
      <sz val="22"/>
      <color theme="1"/>
      <name val="Calibri"/>
      <family val="2"/>
      <scheme val="major"/>
    </font>
    <font>
      <sz val="12"/>
      <name val="Calibri"/>
      <family val="2"/>
      <scheme val="major"/>
    </font>
    <font>
      <b/>
      <sz val="12"/>
      <name val="Calibri"/>
      <family val="2"/>
      <scheme val="major"/>
    </font>
    <font>
      <b/>
      <sz val="25"/>
      <name val="Calibri"/>
      <family val="2"/>
      <scheme val="major"/>
    </font>
    <font>
      <sz val="16"/>
      <name val="Calibri"/>
      <family val="2"/>
      <scheme val="major"/>
    </font>
    <font>
      <b/>
      <sz val="10"/>
      <name val="Calibri"/>
      <family val="2"/>
      <scheme val="major"/>
    </font>
    <font>
      <b/>
      <sz val="18"/>
      <name val="Calibri"/>
      <family val="2"/>
      <scheme val="major"/>
    </font>
    <font>
      <sz val="12"/>
      <color rgb="FFFF0000"/>
      <name val="Calibri"/>
      <family val="2"/>
      <scheme val="maj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20"/>
      <name val="Calibri"/>
      <family val="2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ajor"/>
    </font>
    <font>
      <b/>
      <i/>
      <sz val="12"/>
      <color rgb="FFC27BA0"/>
      <name val="Calibri"/>
      <family val="2"/>
      <scheme val="major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CC00"/>
        <bgColor rgb="FFFFCC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rgb="FF00008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rgb="FF99CC00"/>
      </patternFill>
    </fill>
    <fill>
      <patternFill patternType="solid">
        <fgColor theme="7" tint="0.59999389629810485"/>
        <bgColor rgb="FFFFFF99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rgb="FFFFFFFF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9" fillId="0" borderId="6"/>
    <xf numFmtId="9" fontId="39" fillId="0" borderId="6" applyFont="0" applyFill="0" applyBorder="0" applyAlignment="0" applyProtection="0"/>
    <xf numFmtId="9" fontId="50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2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9" fontId="23" fillId="0" borderId="7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10" fontId="15" fillId="0" borderId="7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0" fontId="23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1" fontId="23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7" fillId="0" borderId="0" xfId="0" applyFont="1"/>
    <xf numFmtId="0" fontId="36" fillId="0" borderId="1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9" fontId="23" fillId="0" borderId="6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0" fontId="37" fillId="9" borderId="33" xfId="0" applyFont="1" applyFill="1" applyBorder="1" applyAlignment="1">
      <alignment vertical="center"/>
    </xf>
    <xf numFmtId="0" fontId="37" fillId="9" borderId="34" xfId="0" applyFont="1" applyFill="1" applyBorder="1" applyAlignment="1">
      <alignment vertical="center"/>
    </xf>
    <xf numFmtId="0" fontId="37" fillId="9" borderId="35" xfId="0" applyFont="1" applyFill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9" fontId="19" fillId="0" borderId="7" xfId="0" applyNumberFormat="1" applyFont="1" applyBorder="1" applyAlignment="1">
      <alignment horizontal="center" vertical="center"/>
    </xf>
    <xf numFmtId="9" fontId="20" fillId="0" borderId="7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20" fillId="0" borderId="0" xfId="0" applyFont="1"/>
    <xf numFmtId="164" fontId="19" fillId="0" borderId="7" xfId="0" applyNumberFormat="1" applyFont="1" applyBorder="1" applyAlignment="1">
      <alignment horizontal="center" vertical="center"/>
    </xf>
    <xf numFmtId="10" fontId="20" fillId="0" borderId="7" xfId="0" applyNumberFormat="1" applyFont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left" vertical="center"/>
    </xf>
    <xf numFmtId="0" fontId="19" fillId="7" borderId="13" xfId="0" applyFont="1" applyFill="1" applyBorder="1" applyAlignment="1">
      <alignment horizontal="center" vertical="center"/>
    </xf>
    <xf numFmtId="9" fontId="19" fillId="7" borderId="7" xfId="0" applyNumberFormat="1" applyFont="1" applyFill="1" applyBorder="1" applyAlignment="1">
      <alignment horizontal="center" vertical="center"/>
    </xf>
    <xf numFmtId="9" fontId="20" fillId="7" borderId="7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9" fontId="19" fillId="0" borderId="14" xfId="0" applyNumberFormat="1" applyFont="1" applyBorder="1" applyAlignment="1">
      <alignment horizontal="center" vertical="center"/>
    </xf>
    <xf numFmtId="9" fontId="20" fillId="0" borderId="14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18" fillId="11" borderId="36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2" fillId="0" borderId="0" xfId="0" applyFont="1"/>
    <xf numFmtId="9" fontId="19" fillId="6" borderId="7" xfId="0" applyNumberFormat="1" applyFont="1" applyFill="1" applyBorder="1" applyAlignment="1">
      <alignment horizontal="center" vertical="center"/>
    </xf>
    <xf numFmtId="9" fontId="26" fillId="6" borderId="6" xfId="0" applyNumberFormat="1" applyFont="1" applyFill="1" applyBorder="1" applyAlignment="1">
      <alignment horizontal="center" vertical="center"/>
    </xf>
    <xf numFmtId="0" fontId="23" fillId="0" borderId="0" xfId="0" applyFont="1"/>
    <xf numFmtId="0" fontId="14" fillId="12" borderId="36" xfId="0" applyFont="1" applyFill="1" applyBorder="1" applyAlignment="1">
      <alignment horizontal="center" vertical="center"/>
    </xf>
    <xf numFmtId="0" fontId="20" fillId="13" borderId="36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167" fontId="18" fillId="0" borderId="7" xfId="0" applyNumberFormat="1" applyFont="1" applyBorder="1" applyAlignment="1">
      <alignment horizontal="center" vertical="center"/>
    </xf>
    <xf numFmtId="2" fontId="19" fillId="6" borderId="7" xfId="0" applyNumberFormat="1" applyFont="1" applyFill="1" applyBorder="1" applyAlignment="1">
      <alignment horizontal="center" vertical="center"/>
    </xf>
    <xf numFmtId="1" fontId="19" fillId="6" borderId="7" xfId="0" applyNumberFormat="1" applyFont="1" applyFill="1" applyBorder="1" applyAlignment="1">
      <alignment horizontal="center" vertical="center"/>
    </xf>
    <xf numFmtId="9" fontId="16" fillId="10" borderId="14" xfId="0" applyNumberFormat="1" applyFont="1" applyFill="1" applyBorder="1" applyAlignment="1">
      <alignment horizontal="center" vertical="center" wrapText="1"/>
    </xf>
    <xf numFmtId="9" fontId="19" fillId="15" borderId="7" xfId="0" applyNumberFormat="1" applyFont="1" applyFill="1" applyBorder="1" applyAlignment="1">
      <alignment horizontal="center" vertical="center"/>
    </xf>
    <xf numFmtId="0" fontId="40" fillId="0" borderId="6" xfId="1" applyFont="1"/>
    <xf numFmtId="0" fontId="40" fillId="0" borderId="6" xfId="1" applyFont="1" applyProtection="1">
      <protection hidden="1"/>
    </xf>
    <xf numFmtId="0" fontId="41" fillId="16" borderId="6" xfId="1" applyFont="1" applyFill="1" applyAlignment="1" applyProtection="1">
      <alignment horizontal="center" vertical="center"/>
      <protection hidden="1"/>
    </xf>
    <xf numFmtId="0" fontId="41" fillId="16" borderId="36" xfId="1" applyFont="1" applyFill="1" applyBorder="1" applyAlignment="1" applyProtection="1">
      <alignment horizontal="center" vertical="center"/>
      <protection hidden="1"/>
    </xf>
    <xf numFmtId="0" fontId="41" fillId="16" borderId="37" xfId="1" applyFont="1" applyFill="1" applyBorder="1" applyAlignment="1" applyProtection="1">
      <alignment horizontal="center" vertical="center"/>
      <protection hidden="1"/>
    </xf>
    <xf numFmtId="0" fontId="41" fillId="0" borderId="6" xfId="1" applyFont="1" applyAlignment="1">
      <alignment horizontal="center" vertical="center" wrapText="1"/>
    </xf>
    <xf numFmtId="0" fontId="40" fillId="16" borderId="6" xfId="1" applyFont="1" applyFill="1" applyAlignment="1" applyProtection="1">
      <alignment vertical="center"/>
      <protection hidden="1"/>
    </xf>
    <xf numFmtId="0" fontId="40" fillId="16" borderId="6" xfId="1" applyFont="1" applyFill="1" applyAlignment="1" applyProtection="1">
      <alignment horizontal="center"/>
      <protection hidden="1"/>
    </xf>
    <xf numFmtId="0" fontId="41" fillId="16" borderId="36" xfId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/>
    <xf numFmtId="0" fontId="42" fillId="0" borderId="6" xfId="0" applyFont="1" applyBorder="1" applyAlignment="1">
      <alignment horizontal="center" vertical="center" wrapText="1"/>
    </xf>
    <xf numFmtId="0" fontId="44" fillId="0" borderId="6" xfId="1" applyFont="1"/>
    <xf numFmtId="0" fontId="43" fillId="0" borderId="1" xfId="0" applyFont="1" applyBorder="1"/>
    <xf numFmtId="0" fontId="43" fillId="0" borderId="6" xfId="1" applyFont="1" applyProtection="1">
      <protection hidden="1"/>
    </xf>
    <xf numFmtId="0" fontId="43" fillId="0" borderId="6" xfId="1" applyFont="1"/>
    <xf numFmtId="0" fontId="44" fillId="0" borderId="6" xfId="0" applyFont="1" applyBorder="1" applyAlignment="1">
      <alignment horizontal="center" vertical="center" wrapText="1"/>
    </xf>
    <xf numFmtId="10" fontId="45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9" fontId="41" fillId="18" borderId="36" xfId="2" applyFont="1" applyFill="1" applyBorder="1" applyAlignment="1" applyProtection="1">
      <alignment horizontal="center" vertical="center"/>
      <protection hidden="1"/>
    </xf>
    <xf numFmtId="0" fontId="46" fillId="0" borderId="6" xfId="1" applyFont="1"/>
    <xf numFmtId="0" fontId="44" fillId="0" borderId="6" xfId="0" applyFont="1" applyBorder="1"/>
    <xf numFmtId="0" fontId="44" fillId="0" borderId="6" xfId="1" applyFont="1" applyProtection="1">
      <protection hidden="1"/>
    </xf>
    <xf numFmtId="10" fontId="44" fillId="0" borderId="6" xfId="0" applyNumberFormat="1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5" fillId="0" borderId="6" xfId="0" applyFont="1" applyBorder="1" applyAlignment="1">
      <alignment vertical="center"/>
    </xf>
    <xf numFmtId="0" fontId="41" fillId="16" borderId="6" xfId="1" applyFont="1" applyFill="1" applyAlignment="1" applyProtection="1">
      <alignment vertical="center"/>
      <protection hidden="1"/>
    </xf>
    <xf numFmtId="0" fontId="41" fillId="16" borderId="43" xfId="1" applyFont="1" applyFill="1" applyBorder="1" applyAlignment="1" applyProtection="1">
      <alignment vertical="center"/>
      <protection hidden="1"/>
    </xf>
    <xf numFmtId="0" fontId="41" fillId="16" borderId="44" xfId="1" applyFont="1" applyFill="1" applyBorder="1" applyAlignment="1" applyProtection="1">
      <alignment vertical="center"/>
      <protection hidden="1"/>
    </xf>
    <xf numFmtId="0" fontId="41" fillId="16" borderId="45" xfId="1" applyFont="1" applyFill="1" applyBorder="1" applyAlignment="1" applyProtection="1">
      <alignment vertical="center"/>
      <protection hidden="1"/>
    </xf>
    <xf numFmtId="0" fontId="44" fillId="0" borderId="46" xfId="1" applyFont="1" applyBorder="1" applyProtection="1">
      <protection hidden="1"/>
    </xf>
    <xf numFmtId="0" fontId="44" fillId="0" borderId="47" xfId="1" applyFont="1" applyBorder="1" applyProtection="1">
      <protection hidden="1"/>
    </xf>
    <xf numFmtId="0" fontId="0" fillId="0" borderId="46" xfId="0" applyBorder="1"/>
    <xf numFmtId="0" fontId="0" fillId="0" borderId="6" xfId="0" applyBorder="1"/>
    <xf numFmtId="0" fontId="44" fillId="0" borderId="46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47" xfId="0" applyFont="1" applyBorder="1" applyAlignment="1">
      <alignment vertical="center" wrapText="1"/>
    </xf>
    <xf numFmtId="0" fontId="0" fillId="0" borderId="47" xfId="0" applyBorder="1"/>
    <xf numFmtId="0" fontId="45" fillId="0" borderId="47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16" fillId="10" borderId="18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36" xfId="0" pivotButton="1" applyBorder="1"/>
    <xf numFmtId="0" fontId="0" fillId="0" borderId="36" xfId="0" applyBorder="1"/>
    <xf numFmtId="9" fontId="0" fillId="0" borderId="36" xfId="0" applyNumberFormat="1" applyBorder="1"/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9" fontId="45" fillId="0" borderId="42" xfId="0" applyNumberFormat="1" applyFont="1" applyBorder="1" applyAlignment="1">
      <alignment horizontal="center" vertical="center" wrapText="1"/>
    </xf>
    <xf numFmtId="0" fontId="41" fillId="16" borderId="41" xfId="1" applyFont="1" applyFill="1" applyBorder="1" applyAlignment="1" applyProtection="1">
      <alignment horizontal="center" vertical="center"/>
      <protection hidden="1"/>
    </xf>
    <xf numFmtId="9" fontId="45" fillId="0" borderId="36" xfId="0" applyNumberFormat="1" applyFont="1" applyBorder="1" applyAlignment="1">
      <alignment horizontal="center" vertical="center" wrapText="1"/>
    </xf>
    <xf numFmtId="0" fontId="41" fillId="19" borderId="36" xfId="1" applyFont="1" applyFill="1" applyBorder="1" applyAlignment="1" applyProtection="1">
      <alignment horizontal="center" vertical="center" wrapText="1"/>
      <protection hidden="1"/>
    </xf>
    <xf numFmtId="0" fontId="41" fillId="18" borderId="40" xfId="1" applyFont="1" applyFill="1" applyBorder="1" applyAlignment="1" applyProtection="1">
      <alignment horizontal="left" vertical="center" wrapText="1"/>
      <protection hidden="1"/>
    </xf>
    <xf numFmtId="0" fontId="41" fillId="18" borderId="36" xfId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4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26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9" fillId="0" borderId="10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30" xfId="0" applyFont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10" fillId="20" borderId="24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 vertical="center"/>
    </xf>
    <xf numFmtId="0" fontId="10" fillId="20" borderId="25" xfId="0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/>
    </xf>
    <xf numFmtId="1" fontId="18" fillId="0" borderId="7" xfId="0" applyNumberFormat="1" applyFont="1" applyBorder="1" applyAlignment="1">
      <alignment horizontal="center" vertical="center"/>
    </xf>
    <xf numFmtId="10" fontId="18" fillId="0" borderId="7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left" vertical="center"/>
    </xf>
    <xf numFmtId="0" fontId="24" fillId="23" borderId="7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19" fillId="24" borderId="7" xfId="0" applyFont="1" applyFill="1" applyBorder="1" applyAlignment="1">
      <alignment horizontal="left" vertical="center"/>
    </xf>
    <xf numFmtId="0" fontId="20" fillId="25" borderId="1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0" fontId="15" fillId="0" borderId="0" xfId="3" applyNumberFormat="1" applyFont="1"/>
    <xf numFmtId="164" fontId="20" fillId="0" borderId="0" xfId="0" applyNumberFormat="1" applyFont="1"/>
    <xf numFmtId="10" fontId="19" fillId="6" borderId="7" xfId="0" applyNumberFormat="1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left" vertical="center" wrapText="1"/>
    </xf>
    <xf numFmtId="0" fontId="52" fillId="0" borderId="6" xfId="0" applyFont="1" applyBorder="1" applyAlignment="1">
      <alignment horizontal="center" vertical="center"/>
    </xf>
    <xf numFmtId="9" fontId="23" fillId="0" borderId="0" xfId="3" applyFont="1"/>
    <xf numFmtId="0" fontId="23" fillId="0" borderId="6" xfId="0" applyFont="1" applyBorder="1" applyAlignment="1">
      <alignment horizontal="left" vertical="center"/>
    </xf>
    <xf numFmtId="0" fontId="19" fillId="26" borderId="18" xfId="0" applyFont="1" applyFill="1" applyBorder="1" applyAlignment="1">
      <alignment horizontal="left" vertical="center"/>
    </xf>
    <xf numFmtId="0" fontId="19" fillId="26" borderId="7" xfId="0" applyFont="1" applyFill="1" applyBorder="1" applyAlignment="1">
      <alignment horizontal="left" vertical="center"/>
    </xf>
    <xf numFmtId="0" fontId="33" fillId="26" borderId="7" xfId="0" applyFont="1" applyFill="1" applyBorder="1" applyAlignment="1">
      <alignment horizontal="left" vertical="center"/>
    </xf>
    <xf numFmtId="0" fontId="19" fillId="26" borderId="14" xfId="0" applyFont="1" applyFill="1" applyBorder="1" applyAlignment="1">
      <alignment horizontal="left" vertical="center"/>
    </xf>
    <xf numFmtId="0" fontId="19" fillId="27" borderId="7" xfId="0" applyFont="1" applyFill="1" applyBorder="1" applyAlignment="1">
      <alignment horizontal="left" vertical="center"/>
    </xf>
    <xf numFmtId="0" fontId="33" fillId="27" borderId="7" xfId="0" applyFont="1" applyFill="1" applyBorder="1" applyAlignment="1">
      <alignment horizontal="left" vertical="center"/>
    </xf>
    <xf numFmtId="0" fontId="33" fillId="28" borderId="7" xfId="0" applyFont="1" applyFill="1" applyBorder="1" applyAlignment="1">
      <alignment horizontal="left" vertical="center"/>
    </xf>
    <xf numFmtId="0" fontId="19" fillId="26" borderId="7" xfId="0" applyFont="1" applyFill="1" applyBorder="1" applyAlignment="1">
      <alignment horizontal="left" vertical="center" wrapText="1"/>
    </xf>
    <xf numFmtId="0" fontId="1" fillId="0" borderId="0" xfId="0" applyFont="1"/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9" fontId="16" fillId="10" borderId="14" xfId="0" applyNumberFormat="1" applyFont="1" applyFill="1" applyBorder="1" applyAlignment="1">
      <alignment horizontal="center" vertical="center" wrapText="1"/>
    </xf>
    <xf numFmtId="9" fontId="16" fillId="10" borderId="20" xfId="0" applyNumberFormat="1" applyFont="1" applyFill="1" applyBorder="1" applyAlignment="1">
      <alignment horizontal="center" vertical="center" wrapText="1"/>
    </xf>
    <xf numFmtId="9" fontId="16" fillId="10" borderId="15" xfId="0" applyNumberFormat="1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53" fillId="0" borderId="57" xfId="0" applyFont="1" applyBorder="1" applyAlignment="1">
      <alignment horizontal="left" vertical="center" wrapText="1"/>
    </xf>
    <xf numFmtId="0" fontId="54" fillId="0" borderId="58" xfId="0" applyFont="1" applyBorder="1" applyAlignment="1">
      <alignment vertical="center"/>
    </xf>
    <xf numFmtId="0" fontId="54" fillId="0" borderId="59" xfId="0" applyFont="1" applyBorder="1" applyAlignment="1">
      <alignment vertical="center"/>
    </xf>
    <xf numFmtId="0" fontId="54" fillId="0" borderId="6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4" fillId="0" borderId="64" xfId="0" applyFont="1" applyBorder="1" applyAlignment="1">
      <alignment vertical="center"/>
    </xf>
    <xf numFmtId="0" fontId="54" fillId="0" borderId="68" xfId="0" applyFont="1" applyBorder="1" applyAlignment="1">
      <alignment vertical="center"/>
    </xf>
    <xf numFmtId="0" fontId="54" fillId="0" borderId="69" xfId="0" applyFont="1" applyBorder="1" applyAlignment="1">
      <alignment vertical="center"/>
    </xf>
    <xf numFmtId="0" fontId="54" fillId="0" borderId="70" xfId="0" applyFont="1" applyBorder="1" applyAlignment="1">
      <alignment vertical="center"/>
    </xf>
    <xf numFmtId="0" fontId="39" fillId="0" borderId="60" xfId="0" applyFont="1" applyBorder="1" applyAlignment="1">
      <alignment horizontal="left" vertical="center" wrapText="1"/>
    </xf>
    <xf numFmtId="0" fontId="39" fillId="0" borderId="61" xfId="0" applyFont="1" applyBorder="1" applyAlignment="1">
      <alignment vertical="center"/>
    </xf>
    <xf numFmtId="0" fontId="39" fillId="0" borderId="62" xfId="0" applyFont="1" applyBorder="1" applyAlignment="1">
      <alignment vertical="center"/>
    </xf>
    <xf numFmtId="0" fontId="39" fillId="0" borderId="65" xfId="0" applyFont="1" applyBorder="1" applyAlignment="1">
      <alignment horizontal="left" vertical="center" wrapText="1"/>
    </xf>
    <xf numFmtId="0" fontId="39" fillId="0" borderId="66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5" fillId="0" borderId="71" xfId="0" applyFont="1" applyBorder="1" applyAlignment="1">
      <alignment horizontal="left" vertical="center" wrapText="1"/>
    </xf>
    <xf numFmtId="0" fontId="39" fillId="0" borderId="72" xfId="0" applyFont="1" applyBorder="1" applyAlignment="1">
      <alignment vertical="center"/>
    </xf>
    <xf numFmtId="0" fontId="39" fillId="0" borderId="73" xfId="0" applyFont="1" applyBorder="1" applyAlignment="1">
      <alignment vertical="center"/>
    </xf>
    <xf numFmtId="0" fontId="41" fillId="16" borderId="40" xfId="1" applyFont="1" applyFill="1" applyBorder="1" applyAlignment="1" applyProtection="1">
      <alignment horizontal="center" vertical="center"/>
      <protection hidden="1"/>
    </xf>
    <xf numFmtId="0" fontId="41" fillId="16" borderId="38" xfId="1" applyFont="1" applyFill="1" applyBorder="1" applyAlignment="1" applyProtection="1">
      <alignment horizontal="center" vertical="center"/>
      <protection hidden="1"/>
    </xf>
    <xf numFmtId="0" fontId="41" fillId="0" borderId="36" xfId="1" applyFont="1" applyBorder="1" applyAlignment="1" applyProtection="1">
      <alignment horizontal="left" vertical="center"/>
      <protection hidden="1"/>
    </xf>
    <xf numFmtId="0" fontId="48" fillId="16" borderId="6" xfId="1" applyFont="1" applyFill="1" applyAlignment="1" applyProtection="1">
      <alignment horizontal="center" vertical="center" wrapText="1"/>
      <protection hidden="1"/>
    </xf>
    <xf numFmtId="0" fontId="41" fillId="17" borderId="33" xfId="1" applyFont="1" applyFill="1" applyBorder="1" applyAlignment="1" applyProtection="1">
      <alignment horizontal="center" vertical="center"/>
      <protection hidden="1"/>
    </xf>
    <xf numFmtId="0" fontId="41" fillId="17" borderId="34" xfId="1" applyFont="1" applyFill="1" applyBorder="1" applyAlignment="1" applyProtection="1">
      <alignment horizontal="center" vertical="center"/>
      <protection hidden="1"/>
    </xf>
    <xf numFmtId="0" fontId="41" fillId="17" borderId="35" xfId="1" applyFont="1" applyFill="1" applyBorder="1" applyAlignment="1" applyProtection="1">
      <alignment horizontal="center" vertical="center"/>
      <protection hidden="1"/>
    </xf>
    <xf numFmtId="0" fontId="47" fillId="17" borderId="36" xfId="1" applyFont="1" applyFill="1" applyBorder="1" applyAlignment="1" applyProtection="1">
      <alignment horizontal="center" vertical="center" wrapText="1"/>
      <protection hidden="1"/>
    </xf>
    <xf numFmtId="0" fontId="47" fillId="17" borderId="36" xfId="1" applyFont="1" applyFill="1" applyBorder="1" applyAlignment="1" applyProtection="1">
      <alignment horizontal="center" vertical="center"/>
      <protection hidden="1"/>
    </xf>
    <xf numFmtId="0" fontId="26" fillId="2" borderId="36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41" fillId="0" borderId="40" xfId="1" applyFont="1" applyBorder="1" applyAlignment="1" applyProtection="1">
      <alignment horizontal="center" vertical="center"/>
      <protection hidden="1"/>
    </xf>
    <xf numFmtId="0" fontId="41" fillId="0" borderId="38" xfId="1" applyFont="1" applyBorder="1" applyAlignment="1" applyProtection="1">
      <alignment horizontal="center" vertical="center"/>
      <protection hidden="1"/>
    </xf>
    <xf numFmtId="0" fontId="40" fillId="0" borderId="36" xfId="1" applyFont="1" applyBorder="1" applyAlignment="1" applyProtection="1">
      <alignment horizontal="center"/>
      <protection hidden="1"/>
    </xf>
    <xf numFmtId="0" fontId="49" fillId="0" borderId="36" xfId="1" applyFont="1" applyBorder="1" applyAlignment="1" applyProtection="1">
      <alignment horizontal="center" vertical="center" wrapText="1"/>
      <protection hidden="1"/>
    </xf>
    <xf numFmtId="0" fontId="49" fillId="0" borderId="36" xfId="1" applyFont="1" applyBorder="1" applyAlignment="1" applyProtection="1">
      <alignment horizontal="center" vertical="center"/>
      <protection hidden="1"/>
    </xf>
    <xf numFmtId="0" fontId="41" fillId="0" borderId="36" xfId="1" applyFont="1" applyBorder="1" applyAlignment="1" applyProtection="1">
      <alignment horizontal="center" vertical="center"/>
      <protection hidden="1"/>
    </xf>
    <xf numFmtId="49" fontId="41" fillId="0" borderId="36" xfId="1" applyNumberFormat="1" applyFont="1" applyBorder="1" applyAlignment="1" applyProtection="1">
      <alignment horizontal="center" vertical="center"/>
      <protection hidden="1"/>
    </xf>
    <xf numFmtId="0" fontId="41" fillId="17" borderId="36" xfId="1" applyFont="1" applyFill="1" applyBorder="1" applyAlignment="1" applyProtection="1">
      <alignment horizontal="center" vertical="center"/>
      <protection hidden="1"/>
    </xf>
    <xf numFmtId="0" fontId="41" fillId="16" borderId="36" xfId="1" applyFont="1" applyFill="1" applyBorder="1" applyAlignment="1" applyProtection="1">
      <alignment horizontal="center" vertical="center"/>
      <protection hidden="1"/>
    </xf>
    <xf numFmtId="0" fontId="41" fillId="17" borderId="41" xfId="1" applyFont="1" applyFill="1" applyBorder="1" applyAlignment="1" applyProtection="1">
      <alignment horizontal="center" vertical="center"/>
      <protection hidden="1"/>
    </xf>
    <xf numFmtId="0" fontId="41" fillId="16" borderId="52" xfId="1" applyFont="1" applyFill="1" applyBorder="1" applyAlignment="1" applyProtection="1">
      <alignment horizontal="center" vertical="center"/>
      <protection hidden="1"/>
    </xf>
    <xf numFmtId="0" fontId="41" fillId="16" borderId="51" xfId="1" applyFont="1" applyFill="1" applyBorder="1" applyAlignment="1" applyProtection="1">
      <alignment horizontal="center" vertical="center"/>
      <protection hidden="1"/>
    </xf>
    <xf numFmtId="0" fontId="41" fillId="16" borderId="53" xfId="1" applyFont="1" applyFill="1" applyBorder="1" applyAlignment="1" applyProtection="1">
      <alignment horizontal="center" vertical="center"/>
      <protection hidden="1"/>
    </xf>
    <xf numFmtId="0" fontId="41" fillId="16" borderId="54" xfId="1" applyFont="1" applyFill="1" applyBorder="1" applyAlignment="1" applyProtection="1">
      <alignment horizontal="center" vertical="center"/>
      <protection hidden="1"/>
    </xf>
    <xf numFmtId="0" fontId="41" fillId="16" borderId="55" xfId="1" applyFont="1" applyFill="1" applyBorder="1" applyAlignment="1" applyProtection="1">
      <alignment horizontal="center" vertical="center"/>
      <protection hidden="1"/>
    </xf>
    <xf numFmtId="0" fontId="41" fillId="16" borderId="56" xfId="1" applyFont="1" applyFill="1" applyBorder="1" applyAlignment="1" applyProtection="1">
      <alignment horizontal="center" vertical="center"/>
      <protection hidden="1"/>
    </xf>
    <xf numFmtId="0" fontId="40" fillId="16" borderId="6" xfId="1" applyFont="1" applyFill="1" applyAlignment="1" applyProtection="1">
      <alignment horizontal="center" vertical="center" wrapText="1"/>
      <protection hidden="1"/>
    </xf>
    <xf numFmtId="0" fontId="47" fillId="18" borderId="40" xfId="1" applyFont="1" applyFill="1" applyBorder="1" applyAlignment="1" applyProtection="1">
      <alignment horizontal="center" vertical="center" wrapText="1"/>
      <protection hidden="1"/>
    </xf>
    <xf numFmtId="0" fontId="47" fillId="18" borderId="39" xfId="1" applyFont="1" applyFill="1" applyBorder="1" applyAlignment="1" applyProtection="1">
      <alignment horizontal="center" vertical="center" wrapText="1"/>
      <protection hidden="1"/>
    </xf>
    <xf numFmtId="0" fontId="47" fillId="18" borderId="38" xfId="1" applyFont="1" applyFill="1" applyBorder="1" applyAlignment="1" applyProtection="1">
      <alignment horizontal="center" vertical="center" wrapText="1"/>
      <protection hidden="1"/>
    </xf>
    <xf numFmtId="0" fontId="41" fillId="18" borderId="36" xfId="1" applyFont="1" applyFill="1" applyBorder="1" applyAlignment="1" applyProtection="1">
      <alignment horizontal="left" vertical="center"/>
      <protection hidden="1"/>
    </xf>
    <xf numFmtId="0" fontId="47" fillId="18" borderId="36" xfId="1" applyFont="1" applyFill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7" fillId="20" borderId="21" xfId="0" applyFont="1" applyFill="1" applyBorder="1" applyAlignment="1">
      <alignment horizontal="center" vertical="center"/>
    </xf>
    <xf numFmtId="0" fontId="2" fillId="20" borderId="22" xfId="0" applyFont="1" applyFill="1" applyBorder="1"/>
    <xf numFmtId="0" fontId="2" fillId="20" borderId="23" xfId="0" applyFont="1" applyFill="1" applyBorder="1"/>
    <xf numFmtId="0" fontId="9" fillId="0" borderId="27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165" fontId="9" fillId="0" borderId="14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15" xfId="0" applyFont="1" applyBorder="1"/>
    <xf numFmtId="0" fontId="6" fillId="0" borderId="27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</cellXfs>
  <cellStyles count="4">
    <cellStyle name="Normal" xfId="0" builtinId="0"/>
    <cellStyle name="Normal 2 2 2" xfId="1" xr:uid="{00000000-0005-0000-0000-000001000000}"/>
    <cellStyle name="Porcentaje" xfId="3" builtinId="5"/>
    <cellStyle name="Porcentaje 2" xfId="2" xr:uid="{00000000-0005-0000-0000-000003000000}"/>
  </cellStyles>
  <dxfs count="218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</dxf>
  </dxfs>
  <tableStyles count="0" defaultTableStyle="TableStyleMedium2" defaultPivotStyle="PivotStyleLight16"/>
  <colors>
    <mruColors>
      <color rgb="FFFFCC00"/>
      <color rgb="FFF7A3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97519948063425E-2"/>
          <c:y val="0.10413015091340744"/>
          <c:w val="0.93532364920988753"/>
          <c:h val="0.77540378612456573"/>
        </c:manualLayout>
      </c:layout>
      <c:bar3DChart>
        <c:barDir val="col"/>
        <c:grouping val="clustered"/>
        <c:varyColors val="0"/>
        <c:ser>
          <c:idx val="2"/>
          <c:order val="2"/>
          <c:tx>
            <c:strRef>
              <c:f>'Formato indicadores'!$A$40</c:f>
              <c:strCache>
                <c:ptCount val="1"/>
                <c:pt idx="0">
                  <c:v>EFICACIA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99000"/>
                    <a:alpha val="66000"/>
                  </a:schemeClr>
                </a:gs>
                <a:gs pos="18000">
                  <a:schemeClr val="accent5">
                    <a:lumMod val="97000"/>
                    <a:lumOff val="3000"/>
                  </a:schemeClr>
                </a:gs>
                <a:gs pos="50000">
                  <a:schemeClr val="accent5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'Formato indicadores'!$C$38:$Q$38</c:f>
              <c:strCache>
                <c:ptCount val="15"/>
                <c:pt idx="0">
                  <c:v>PLES</c:v>
                </c:pt>
                <c:pt idx="1">
                  <c:v>GEGI</c:v>
                </c:pt>
                <c:pt idx="2">
                  <c:v>GETI</c:v>
                </c:pt>
                <c:pt idx="3">
                  <c:v>GECI</c:v>
                </c:pt>
                <c:pt idx="4">
                  <c:v>SUPE</c:v>
                </c:pt>
                <c:pt idx="5">
                  <c:v>GEDO</c:v>
                </c:pt>
                <c:pt idx="6">
                  <c:v>GECO</c:v>
                </c:pt>
                <c:pt idx="7">
                  <c:v>GSTI</c:v>
                </c:pt>
                <c:pt idx="8">
                  <c:v>GITH</c:v>
                </c:pt>
                <c:pt idx="9">
                  <c:v>GEAD</c:v>
                </c:pt>
                <c:pt idx="10">
                  <c:v>GEJU</c:v>
                </c:pt>
                <c:pt idx="11">
                  <c:v>GREF</c:v>
                </c:pt>
                <c:pt idx="12">
                  <c:v>CODI</c:v>
                </c:pt>
                <c:pt idx="13">
                  <c:v>COIN</c:v>
                </c:pt>
                <c:pt idx="14">
                  <c:v>EVSG</c:v>
                </c:pt>
              </c:strCache>
              <c:extLst/>
            </c:strRef>
          </c:cat>
          <c:val>
            <c:numRef>
              <c:f>'Formato indicadores'!$C$40:$Q$40</c:f>
              <c:numCache>
                <c:formatCode>0%</c:formatCode>
                <c:ptCount val="15"/>
                <c:pt idx="0">
                  <c:v>0.91750842222222218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0.83315586666666663</c:v>
                </c:pt>
                <c:pt idx="5">
                  <c:v>0.99431125000000009</c:v>
                </c:pt>
                <c:pt idx="6">
                  <c:v>1</c:v>
                </c:pt>
                <c:pt idx="7">
                  <c:v>0.87193239999999994</c:v>
                </c:pt>
                <c:pt idx="8">
                  <c:v>0</c:v>
                </c:pt>
                <c:pt idx="9">
                  <c:v>0.53061224489795922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0.99290666666666683</c:v>
                </c:pt>
                <c:pt idx="14">
                  <c:v>0.96721311475409832</c:v>
                </c:pt>
              </c:numCache>
              <c:extLst/>
            </c:numRef>
          </c:val>
          <c:shape val="cylinder"/>
          <c:extLst>
            <c:ext xmlns:c16="http://schemas.microsoft.com/office/drawing/2014/chart" uri="{C3380CC4-5D6E-409C-BE32-E72D297353CC}">
              <c16:uniqueId val="{00000000-F2D9-4729-A6BE-22DE466AE5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3"/>
        <c:gapDepth val="85"/>
        <c:shape val="box"/>
        <c:axId val="1113563071"/>
        <c:axId val="1113553919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'Formato indicadores'!#REF!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'Formato indicadores'!$C$38:$Q$38</c15:sqref>
                        </c15:formulaRef>
                      </c:ext>
                    </c:extLst>
                    <c:strCache>
                      <c:ptCount val="15"/>
                      <c:pt idx="0">
                        <c:v>PLES</c:v>
                      </c:pt>
                      <c:pt idx="1">
                        <c:v>GEGI</c:v>
                      </c:pt>
                      <c:pt idx="2">
                        <c:v>GETI</c:v>
                      </c:pt>
                      <c:pt idx="3">
                        <c:v>GECI</c:v>
                      </c:pt>
                      <c:pt idx="4">
                        <c:v>SUPE</c:v>
                      </c:pt>
                      <c:pt idx="5">
                        <c:v>GEDO</c:v>
                      </c:pt>
                      <c:pt idx="6">
                        <c:v>GECO</c:v>
                      </c:pt>
                      <c:pt idx="7">
                        <c:v>GSTI</c:v>
                      </c:pt>
                      <c:pt idx="8">
                        <c:v>GITH</c:v>
                      </c:pt>
                      <c:pt idx="9">
                        <c:v>GEAD</c:v>
                      </c:pt>
                      <c:pt idx="10">
                        <c:v>GEJU</c:v>
                      </c:pt>
                      <c:pt idx="11">
                        <c:v>GREF</c:v>
                      </c:pt>
                      <c:pt idx="12">
                        <c:v>CODI</c:v>
                      </c:pt>
                      <c:pt idx="13">
                        <c:v>COIN</c:v>
                      </c:pt>
                      <c:pt idx="14">
                        <c:v>EVSG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'Formato indicadores'!#REF!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1-F2D9-4729-A6BE-22DE466AE54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'Formato indicadores'!$A$39</c15:sqref>
                        </c15:formulaRef>
                      </c:ext>
                    </c:extLst>
                    <c:strCache>
                      <c:ptCount val="1"/>
                      <c:pt idx="0">
                        <c:v># INDICADORES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'Formato indicadores'!$C$38:$Q$38</c15:sqref>
                        </c15:formulaRef>
                      </c:ext>
                    </c:extLst>
                    <c:strCache>
                      <c:ptCount val="15"/>
                      <c:pt idx="0">
                        <c:v>PLES</c:v>
                      </c:pt>
                      <c:pt idx="1">
                        <c:v>GEGI</c:v>
                      </c:pt>
                      <c:pt idx="2">
                        <c:v>GETI</c:v>
                      </c:pt>
                      <c:pt idx="3">
                        <c:v>GECI</c:v>
                      </c:pt>
                      <c:pt idx="4">
                        <c:v>SUPE</c:v>
                      </c:pt>
                      <c:pt idx="5">
                        <c:v>GEDO</c:v>
                      </c:pt>
                      <c:pt idx="6">
                        <c:v>GECO</c:v>
                      </c:pt>
                      <c:pt idx="7">
                        <c:v>GSTI</c:v>
                      </c:pt>
                      <c:pt idx="8">
                        <c:v>GITH</c:v>
                      </c:pt>
                      <c:pt idx="9">
                        <c:v>GEAD</c:v>
                      </c:pt>
                      <c:pt idx="10">
                        <c:v>GEJU</c:v>
                      </c:pt>
                      <c:pt idx="11">
                        <c:v>GREF</c:v>
                      </c:pt>
                      <c:pt idx="12">
                        <c:v>CODI</c:v>
                      </c:pt>
                      <c:pt idx="13">
                        <c:v>COIN</c:v>
                      </c:pt>
                      <c:pt idx="14">
                        <c:v>EVSG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'Formato indicadores'!$C$39:$Q$39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2D9-4729-A6BE-22DE466AE54C}"/>
                  </c:ext>
                </c:extLst>
              </c15:ser>
            </c15:filteredBarSeries>
          </c:ext>
        </c:extLst>
      </c:bar3DChart>
      <c:catAx>
        <c:axId val="111356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53919"/>
        <c:crosses val="autoZero"/>
        <c:auto val="1"/>
        <c:lblAlgn val="ctr"/>
        <c:lblOffset val="100"/>
        <c:noMultiLvlLbl val="0"/>
      </c:catAx>
      <c:valAx>
        <c:axId val="111355391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6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97519948063425E-2"/>
          <c:y val="0.10413015091340744"/>
          <c:w val="0.93532364920988753"/>
          <c:h val="0.77540378612456573"/>
        </c:manualLayout>
      </c:layout>
      <c:bar3DChart>
        <c:barDir val="col"/>
        <c:grouping val="clustered"/>
        <c:varyColors val="0"/>
        <c:ser>
          <c:idx val="1"/>
          <c:order val="1"/>
          <c:tx>
            <c:strRef>
              <c:f>'Formato indicadores'!$A$48</c:f>
              <c:strCache>
                <c:ptCount val="1"/>
                <c:pt idx="0">
                  <c:v>EFICACIA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'Formato indicadores'!$B$46:$Q$46</c15:sqref>
                  </c15:fullRef>
                </c:ext>
              </c:extLst>
              <c:f>'Formato indicadores'!$C$46:$Q$46</c:f>
              <c:strCache>
                <c:ptCount val="15"/>
                <c:pt idx="0">
                  <c:v>PLES</c:v>
                </c:pt>
                <c:pt idx="1">
                  <c:v>GEGI</c:v>
                </c:pt>
                <c:pt idx="2">
                  <c:v>GETI</c:v>
                </c:pt>
                <c:pt idx="3">
                  <c:v>GECI</c:v>
                </c:pt>
                <c:pt idx="4">
                  <c:v>SUPE</c:v>
                </c:pt>
                <c:pt idx="5">
                  <c:v>GEDO</c:v>
                </c:pt>
                <c:pt idx="6">
                  <c:v>GECO</c:v>
                </c:pt>
                <c:pt idx="7">
                  <c:v>GSTI</c:v>
                </c:pt>
                <c:pt idx="8">
                  <c:v>GITH</c:v>
                </c:pt>
                <c:pt idx="9">
                  <c:v>GEAD</c:v>
                </c:pt>
                <c:pt idx="10">
                  <c:v>GEJU</c:v>
                </c:pt>
                <c:pt idx="11">
                  <c:v>GREF</c:v>
                </c:pt>
                <c:pt idx="12">
                  <c:v>CODI</c:v>
                </c:pt>
                <c:pt idx="13">
                  <c:v>COIN</c:v>
                </c:pt>
                <c:pt idx="14">
                  <c:v>EVSG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'Formato indicadores'!$B$48:$Q$48</c15:sqref>
                  </c15:fullRef>
                </c:ext>
              </c:extLst>
              <c:f>'Formato indicadores'!$C$48:$Q$48</c:f>
              <c:numCache>
                <c:formatCode>0%</c:formatCode>
                <c:ptCount val="15"/>
                <c:pt idx="0">
                  <c:v>0.17549630924630924</c:v>
                </c:pt>
                <c:pt idx="1">
                  <c:v>0.2</c:v>
                </c:pt>
                <c:pt idx="2">
                  <c:v>#N/A</c:v>
                </c:pt>
                <c:pt idx="3">
                  <c:v>0</c:v>
                </c:pt>
                <c:pt idx="4">
                  <c:v>0.79839429052631572</c:v>
                </c:pt>
                <c:pt idx="5">
                  <c:v>0.75610717444444442</c:v>
                </c:pt>
                <c:pt idx="6">
                  <c:v>0.9573070600000001</c:v>
                </c:pt>
                <c:pt idx="7">
                  <c:v>1</c:v>
                </c:pt>
                <c:pt idx="8">
                  <c:v>0.48546614957850792</c:v>
                </c:pt>
                <c:pt idx="9">
                  <c:v>#N/A</c:v>
                </c:pt>
                <c:pt idx="10">
                  <c:v>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</c:numCache>
            </c:numRef>
          </c:val>
          <c:shape val="cylinder"/>
          <c:extLst xmlns:c15="http://schemas.microsoft.com/office/drawing/2012/chart">
            <c:ext xmlns:c16="http://schemas.microsoft.com/office/drawing/2014/chart" uri="{C3380CC4-5D6E-409C-BE32-E72D297353CC}">
              <c16:uniqueId val="{00000002-20C3-420B-8624-C8008B1B2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3"/>
        <c:gapDepth val="85"/>
        <c:shape val="box"/>
        <c:axId val="1113563071"/>
        <c:axId val="1113553919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'Formato indicadores'!$A$47</c15:sqref>
                        </c15:formulaRef>
                      </c:ext>
                    </c:extLst>
                    <c:strCache>
                      <c:ptCount val="1"/>
                      <c:pt idx="0">
                        <c:v># INDICADORES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'Formato indicadores'!$B$46:$Q$46</c15:sqref>
                        </c15:fullRef>
                        <c15:formulaRef>
                          <c15:sqref>'Formato indicadores'!$C$46:$Q$46</c15:sqref>
                        </c15:formulaRef>
                      </c:ext>
                    </c:extLst>
                    <c:strCache>
                      <c:ptCount val="15"/>
                      <c:pt idx="0">
                        <c:v>PLES</c:v>
                      </c:pt>
                      <c:pt idx="1">
                        <c:v>GEGI</c:v>
                      </c:pt>
                      <c:pt idx="2">
                        <c:v>GETI</c:v>
                      </c:pt>
                      <c:pt idx="3">
                        <c:v>GECI</c:v>
                      </c:pt>
                      <c:pt idx="4">
                        <c:v>SUPE</c:v>
                      </c:pt>
                      <c:pt idx="5">
                        <c:v>GEDO</c:v>
                      </c:pt>
                      <c:pt idx="6">
                        <c:v>GECO</c:v>
                      </c:pt>
                      <c:pt idx="7">
                        <c:v>GSTI</c:v>
                      </c:pt>
                      <c:pt idx="8">
                        <c:v>GITH</c:v>
                      </c:pt>
                      <c:pt idx="9">
                        <c:v>GEAD</c:v>
                      </c:pt>
                      <c:pt idx="10">
                        <c:v>GEJU</c:v>
                      </c:pt>
                      <c:pt idx="11">
                        <c:v>GREF</c:v>
                      </c:pt>
                      <c:pt idx="12">
                        <c:v>CODI</c:v>
                      </c:pt>
                      <c:pt idx="13">
                        <c:v>COIN</c:v>
                      </c:pt>
                      <c:pt idx="14">
                        <c:v>EVSG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'Formato indicadores'!$B$47:$Q$47</c15:sqref>
                        </c15:fullRef>
                        <c15:formulaRef>
                          <c15:sqref>'Formato indicadores'!$C$47:$Q$47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8</c:v>
                      </c:pt>
                      <c:pt idx="1">
                        <c:v>5</c:v>
                      </c:pt>
                      <c:pt idx="2">
                        <c:v>#N/A</c:v>
                      </c:pt>
                      <c:pt idx="3">
                        <c:v>1</c:v>
                      </c:pt>
                      <c:pt idx="4">
                        <c:v>5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21</c:v>
                      </c:pt>
                      <c:pt idx="9">
                        <c:v>#N/A</c:v>
                      </c:pt>
                      <c:pt idx="10">
                        <c:v>2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0C3-420B-8624-C8008B1B24EF}"/>
                  </c:ext>
                </c:extLst>
              </c15:ser>
            </c15:filteredBarSeries>
          </c:ext>
        </c:extLst>
      </c:bar3DChart>
      <c:catAx>
        <c:axId val="111356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53919"/>
        <c:crosses val="autoZero"/>
        <c:auto val="1"/>
        <c:lblAlgn val="ctr"/>
        <c:lblOffset val="100"/>
        <c:noMultiLvlLbl val="0"/>
      </c:catAx>
      <c:valAx>
        <c:axId val="111355391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6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97519948063425E-2"/>
          <c:y val="0.10413015091340744"/>
          <c:w val="0.93532364920988753"/>
          <c:h val="0.77540378612456573"/>
        </c:manualLayout>
      </c:layout>
      <c:bar3DChart>
        <c:barDir val="col"/>
        <c:grouping val="clustered"/>
        <c:varyColors val="0"/>
        <c:ser>
          <c:idx val="2"/>
          <c:order val="2"/>
          <c:tx>
            <c:strRef>
              <c:f>'Formato indicadores'!$A$40</c:f>
              <c:strCache>
                <c:ptCount val="1"/>
                <c:pt idx="0">
                  <c:v>EFICACIA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99000"/>
                    <a:alpha val="66000"/>
                  </a:schemeClr>
                </a:gs>
                <a:gs pos="18000">
                  <a:schemeClr val="accent5">
                    <a:lumMod val="97000"/>
                    <a:lumOff val="3000"/>
                  </a:schemeClr>
                </a:gs>
                <a:gs pos="50000">
                  <a:schemeClr val="accent5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'Formato indicadores'!$C$38:$Q$38</c:f>
              <c:strCache>
                <c:ptCount val="15"/>
                <c:pt idx="0">
                  <c:v>PLES</c:v>
                </c:pt>
                <c:pt idx="1">
                  <c:v>GEGI</c:v>
                </c:pt>
                <c:pt idx="2">
                  <c:v>GETI</c:v>
                </c:pt>
                <c:pt idx="3">
                  <c:v>GECI</c:v>
                </c:pt>
                <c:pt idx="4">
                  <c:v>SUPE</c:v>
                </c:pt>
                <c:pt idx="5">
                  <c:v>GEDO</c:v>
                </c:pt>
                <c:pt idx="6">
                  <c:v>GECO</c:v>
                </c:pt>
                <c:pt idx="7">
                  <c:v>GSTI</c:v>
                </c:pt>
                <c:pt idx="8">
                  <c:v>GITH</c:v>
                </c:pt>
                <c:pt idx="9">
                  <c:v>GEAD</c:v>
                </c:pt>
                <c:pt idx="10">
                  <c:v>GEJU</c:v>
                </c:pt>
                <c:pt idx="11">
                  <c:v>GREF</c:v>
                </c:pt>
                <c:pt idx="12">
                  <c:v>CODI</c:v>
                </c:pt>
                <c:pt idx="13">
                  <c:v>COIN</c:v>
                </c:pt>
                <c:pt idx="14">
                  <c:v>EVSG</c:v>
                </c:pt>
              </c:strCache>
              <c:extLst/>
            </c:strRef>
          </c:cat>
          <c:val>
            <c:numRef>
              <c:f>'Formato indicadores'!$C$40:$Q$40</c:f>
              <c:numCache>
                <c:formatCode>0%</c:formatCode>
                <c:ptCount val="15"/>
                <c:pt idx="0">
                  <c:v>0.91750842222222218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0.83315586666666663</c:v>
                </c:pt>
                <c:pt idx="5">
                  <c:v>0.99431125000000009</c:v>
                </c:pt>
                <c:pt idx="6">
                  <c:v>1</c:v>
                </c:pt>
                <c:pt idx="7">
                  <c:v>0.87193239999999994</c:v>
                </c:pt>
                <c:pt idx="8">
                  <c:v>0</c:v>
                </c:pt>
                <c:pt idx="9">
                  <c:v>0.53061224489795922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0.99290666666666683</c:v>
                </c:pt>
                <c:pt idx="14">
                  <c:v>0.96721311475409832</c:v>
                </c:pt>
              </c:numCache>
              <c:extLst/>
            </c:numRef>
          </c:val>
          <c:shape val="cylinder"/>
          <c:extLst>
            <c:ext xmlns:c16="http://schemas.microsoft.com/office/drawing/2014/chart" uri="{C3380CC4-5D6E-409C-BE32-E72D297353CC}">
              <c16:uniqueId val="{00000000-3454-4555-BC54-F783E7A540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3"/>
        <c:gapDepth val="85"/>
        <c:shape val="box"/>
        <c:axId val="1113563071"/>
        <c:axId val="1113553919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'Formato indicadores'!#REF!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'Formato indicadores'!$C$38:$Q$38</c15:sqref>
                        </c15:formulaRef>
                      </c:ext>
                    </c:extLst>
                    <c:strCache>
                      <c:ptCount val="15"/>
                      <c:pt idx="0">
                        <c:v>PLES</c:v>
                      </c:pt>
                      <c:pt idx="1">
                        <c:v>GEGI</c:v>
                      </c:pt>
                      <c:pt idx="2">
                        <c:v>GETI</c:v>
                      </c:pt>
                      <c:pt idx="3">
                        <c:v>GECI</c:v>
                      </c:pt>
                      <c:pt idx="4">
                        <c:v>SUPE</c:v>
                      </c:pt>
                      <c:pt idx="5">
                        <c:v>GEDO</c:v>
                      </c:pt>
                      <c:pt idx="6">
                        <c:v>GECO</c:v>
                      </c:pt>
                      <c:pt idx="7">
                        <c:v>GSTI</c:v>
                      </c:pt>
                      <c:pt idx="8">
                        <c:v>GITH</c:v>
                      </c:pt>
                      <c:pt idx="9">
                        <c:v>GEAD</c:v>
                      </c:pt>
                      <c:pt idx="10">
                        <c:v>GEJU</c:v>
                      </c:pt>
                      <c:pt idx="11">
                        <c:v>GREF</c:v>
                      </c:pt>
                      <c:pt idx="12">
                        <c:v>CODI</c:v>
                      </c:pt>
                      <c:pt idx="13">
                        <c:v>COIN</c:v>
                      </c:pt>
                      <c:pt idx="14">
                        <c:v>EVSG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'Formato indicadores'!#REF!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1-3454-4555-BC54-F783E7A5402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'Formato indicadores'!$A$39</c15:sqref>
                        </c15:formulaRef>
                      </c:ext>
                    </c:extLst>
                    <c:strCache>
                      <c:ptCount val="1"/>
                      <c:pt idx="0">
                        <c:v># INDICADORES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'Formato indicadores'!$C$38:$Q$38</c15:sqref>
                        </c15:formulaRef>
                      </c:ext>
                    </c:extLst>
                    <c:strCache>
                      <c:ptCount val="15"/>
                      <c:pt idx="0">
                        <c:v>PLES</c:v>
                      </c:pt>
                      <c:pt idx="1">
                        <c:v>GEGI</c:v>
                      </c:pt>
                      <c:pt idx="2">
                        <c:v>GETI</c:v>
                      </c:pt>
                      <c:pt idx="3">
                        <c:v>GECI</c:v>
                      </c:pt>
                      <c:pt idx="4">
                        <c:v>SUPE</c:v>
                      </c:pt>
                      <c:pt idx="5">
                        <c:v>GEDO</c:v>
                      </c:pt>
                      <c:pt idx="6">
                        <c:v>GECO</c:v>
                      </c:pt>
                      <c:pt idx="7">
                        <c:v>GSTI</c:v>
                      </c:pt>
                      <c:pt idx="8">
                        <c:v>GITH</c:v>
                      </c:pt>
                      <c:pt idx="9">
                        <c:v>GEAD</c:v>
                      </c:pt>
                      <c:pt idx="10">
                        <c:v>GEJU</c:v>
                      </c:pt>
                      <c:pt idx="11">
                        <c:v>GREF</c:v>
                      </c:pt>
                      <c:pt idx="12">
                        <c:v>CODI</c:v>
                      </c:pt>
                      <c:pt idx="13">
                        <c:v>COIN</c:v>
                      </c:pt>
                      <c:pt idx="14">
                        <c:v>EVSG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'Formato indicadores'!$C$39:$Q$39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454-4555-BC54-F783E7A5402C}"/>
                  </c:ext>
                </c:extLst>
              </c15:ser>
            </c15:filteredBarSeries>
          </c:ext>
        </c:extLst>
      </c:bar3DChart>
      <c:catAx>
        <c:axId val="111356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53919"/>
        <c:crosses val="autoZero"/>
        <c:auto val="1"/>
        <c:lblAlgn val="ctr"/>
        <c:lblOffset val="100"/>
        <c:noMultiLvlLbl val="0"/>
      </c:catAx>
      <c:valAx>
        <c:axId val="111355391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6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512894359247449"/>
          <c:y val="0.10413015091340744"/>
          <c:w val="0.67938085646505419"/>
          <c:h val="0.7754037861245657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'Formato indicadores'!$L$62</c:f>
              <c:strCache>
                <c:ptCount val="1"/>
                <c:pt idx="0">
                  <c:v>EFICACIA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'Formato indicadores'!$E$63:$E$69</c:f>
              <c:strCache>
                <c:ptCount val="7"/>
                <c:pt idx="0">
                  <c:v>DELEGATURA ASOCIATIVA</c:v>
                </c:pt>
                <c:pt idx="1">
                  <c:v>DELEGATURA FINANCIERA</c:v>
                </c:pt>
                <c:pt idx="2">
                  <c:v>DESPACHO</c:v>
                </c:pt>
                <c:pt idx="3">
                  <c:v>OFICINA ASESORA DE PLANEACIÓN Y SISTEMAS</c:v>
                </c:pt>
                <c:pt idx="4">
                  <c:v>OFICINA ASESORA JURÍDICA</c:v>
                </c:pt>
                <c:pt idx="5">
                  <c:v>OFICINA DE CONTROL INTERNO</c:v>
                </c:pt>
                <c:pt idx="6">
                  <c:v>SECRETARÍA GENERAL</c:v>
                </c:pt>
              </c:strCache>
            </c:strRef>
          </c:cat>
          <c:val>
            <c:numRef>
              <c:f>'Formato indicadores'!$L$63:$L$69</c:f>
              <c:numCache>
                <c:formatCode>0%</c:formatCode>
                <c:ptCount val="7"/>
                <c:pt idx="0">
                  <c:v>1</c:v>
                </c:pt>
                <c:pt idx="1">
                  <c:v>0.62373023157894736</c:v>
                </c:pt>
                <c:pt idx="2">
                  <c:v>0.14285714285714285</c:v>
                </c:pt>
                <c:pt idx="3">
                  <c:v>0.42104052240531015</c:v>
                </c:pt>
                <c:pt idx="4">
                  <c:v>0.5</c:v>
                </c:pt>
                <c:pt idx="5">
                  <c:v>0.99290666666666683</c:v>
                </c:pt>
                <c:pt idx="6">
                  <c:v>0.5226892008789209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1F4-4635-91BB-1591F3F62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3"/>
        <c:gapDepth val="85"/>
        <c:shape val="box"/>
        <c:axId val="1113563071"/>
        <c:axId val="1113553919"/>
        <c:axId val="0"/>
        <c:extLst/>
      </c:bar3DChart>
      <c:catAx>
        <c:axId val="1113563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53919"/>
        <c:crosses val="autoZero"/>
        <c:auto val="1"/>
        <c:lblAlgn val="ctr"/>
        <c:lblOffset val="100"/>
        <c:noMultiLvlLbl val="0"/>
      </c:catAx>
      <c:valAx>
        <c:axId val="1113553919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56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43543</xdr:colOff>
      <xdr:row>42</xdr:row>
      <xdr:rowOff>54430</xdr:rowOff>
    </xdr:from>
    <xdr:to>
      <xdr:col>16</xdr:col>
      <xdr:colOff>738909</xdr:colOff>
      <xdr:row>42</xdr:row>
      <xdr:rowOff>3439886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64ECB6-96EC-4252-B0FC-A8D304AFC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43543</xdr:colOff>
      <xdr:row>50</xdr:row>
      <xdr:rowOff>54430</xdr:rowOff>
    </xdr:from>
    <xdr:to>
      <xdr:col>16</xdr:col>
      <xdr:colOff>805543</xdr:colOff>
      <xdr:row>50</xdr:row>
      <xdr:rowOff>3439886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972B271-D1D6-481E-B85B-907852AD7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43543</xdr:colOff>
      <xdr:row>58</xdr:row>
      <xdr:rowOff>54430</xdr:rowOff>
    </xdr:from>
    <xdr:to>
      <xdr:col>16</xdr:col>
      <xdr:colOff>805543</xdr:colOff>
      <xdr:row>58</xdr:row>
      <xdr:rowOff>3439886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21EFBC4-6C2D-4EB3-9603-708DF0C2C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223983</xdr:rowOff>
    </xdr:from>
    <xdr:to>
      <xdr:col>16</xdr:col>
      <xdr:colOff>473364</xdr:colOff>
      <xdr:row>73</xdr:row>
      <xdr:rowOff>2262909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1BEB1AA-F52D-47AC-B03C-CA7A3856C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207816</xdr:colOff>
      <xdr:row>0</xdr:row>
      <xdr:rowOff>34637</xdr:rowOff>
    </xdr:from>
    <xdr:to>
      <xdr:col>1</xdr:col>
      <xdr:colOff>588816</xdr:colOff>
      <xdr:row>2</xdr:row>
      <xdr:rowOff>242455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8A04518-0D8E-405C-945A-52997AA4C13A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93"/>
        <a:stretch/>
      </xdr:blipFill>
      <xdr:spPr bwMode="auto">
        <a:xfrm>
          <a:off x="207816" y="34637"/>
          <a:ext cx="1662545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NARANJO%20VELANDIA/Dropbox/Alianza%20SST%202020/En%20ajuste/03%20SIG/Registros/2020/FO-SIG-38%20Identificaci&#243;n%20de%20peligros,%20evaluaci&#243;n%20de%20riesgo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Pictures\ALTURAS.CO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KANY%20%20GESTION%20%202017\SGSS%202017\ALIANZA%20SST\matriz%20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OGISTICA%20E%20INV\Downloads\MATRIZ%20DE%20PELIGROS%20CANAMOR%20DIC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MATRIZ"/>
      <sheetName val="INFORME"/>
      <sheetName val="Hoja1"/>
    </sheetNames>
    <sheetDataSet>
      <sheetData sheetId="0" refreshError="1">
        <row r="3">
          <cell r="D3" t="str">
            <v>SI</v>
          </cell>
          <cell r="F3" t="str">
            <v>Muy Alto</v>
          </cell>
          <cell r="G3">
            <v>10</v>
          </cell>
        </row>
        <row r="4">
          <cell r="B4" t="str">
            <v>Responsable de seguridad y salud en el trabajo</v>
          </cell>
          <cell r="D4" t="str">
            <v>NO</v>
          </cell>
          <cell r="F4" t="str">
            <v>Alto</v>
          </cell>
          <cell r="G4">
            <v>6</v>
          </cell>
        </row>
        <row r="5">
          <cell r="B5" t="str">
            <v>Responsable de seguridad y salud en el trabajo y todos los funcionarios</v>
          </cell>
          <cell r="F5" t="str">
            <v>Medio</v>
          </cell>
          <cell r="G5">
            <v>2</v>
          </cell>
        </row>
        <row r="6">
          <cell r="B6" t="str">
            <v>Trabajador</v>
          </cell>
          <cell r="F6" t="str">
            <v>Bajo</v>
          </cell>
          <cell r="G6">
            <v>0</v>
          </cell>
        </row>
        <row r="7">
          <cell r="B7" t="str">
            <v>Nombre 5</v>
          </cell>
          <cell r="D7" t="str">
            <v>BIOLÓGICO</v>
          </cell>
        </row>
        <row r="8">
          <cell r="B8" t="str">
            <v>Nombre 6</v>
          </cell>
          <cell r="D8" t="str">
            <v>FÍSICO</v>
          </cell>
        </row>
        <row r="9">
          <cell r="B9" t="str">
            <v>Nombre 7</v>
          </cell>
          <cell r="D9" t="str">
            <v>QUÍMICO</v>
          </cell>
          <cell r="F9" t="str">
            <v>Continua</v>
          </cell>
          <cell r="G9">
            <v>4</v>
          </cell>
        </row>
        <row r="10">
          <cell r="B10" t="str">
            <v>Nombre 8</v>
          </cell>
          <cell r="D10" t="str">
            <v>PSICOSOCIAL</v>
          </cell>
          <cell r="F10" t="str">
            <v>Frecuente</v>
          </cell>
          <cell r="G10">
            <v>3</v>
          </cell>
        </row>
        <row r="11">
          <cell r="B11" t="str">
            <v>Nombre 9</v>
          </cell>
          <cell r="D11" t="str">
            <v>BIOMECÁNICO</v>
          </cell>
          <cell r="F11" t="str">
            <v>Ocasional</v>
          </cell>
          <cell r="G11">
            <v>2</v>
          </cell>
        </row>
        <row r="12">
          <cell r="B12" t="str">
            <v>Nombre 10</v>
          </cell>
          <cell r="D12" t="str">
            <v>COND. DE SEGURIDAD</v>
          </cell>
          <cell r="F12" t="str">
            <v>Esporádica</v>
          </cell>
          <cell r="G12">
            <v>1</v>
          </cell>
        </row>
        <row r="13">
          <cell r="B13" t="str">
            <v>Nombre 11</v>
          </cell>
          <cell r="D13" t="str">
            <v>FENÓMENOS NATURALES</v>
          </cell>
        </row>
        <row r="14">
          <cell r="B14" t="str">
            <v>Nombre 12</v>
          </cell>
        </row>
        <row r="15">
          <cell r="B15" t="str">
            <v>Nombre 13</v>
          </cell>
        </row>
        <row r="16">
          <cell r="B16" t="str">
            <v>Nombre 14</v>
          </cell>
        </row>
        <row r="17">
          <cell r="B17" t="str">
            <v>Nombre 15</v>
          </cell>
        </row>
        <row r="24">
          <cell r="D24" t="str">
            <v>En proceso</v>
          </cell>
        </row>
        <row r="25">
          <cell r="D25" t="str">
            <v>Finalizado</v>
          </cell>
        </row>
        <row r="26">
          <cell r="D26" t="str">
            <v>Cancelado</v>
          </cell>
        </row>
        <row r="27">
          <cell r="D27" t="str">
            <v>Aplazado</v>
          </cell>
        </row>
        <row r="32">
          <cell r="D32" t="str">
            <v>No Aceptable</v>
          </cell>
        </row>
        <row r="33">
          <cell r="D33" t="str">
            <v>Aceptable con control</v>
          </cell>
        </row>
        <row r="34">
          <cell r="D34" t="str">
            <v>Aceptable</v>
          </cell>
        </row>
        <row r="39">
          <cell r="B39" t="str">
            <v>Ruido de impacto</v>
          </cell>
        </row>
        <row r="40">
          <cell r="B40" t="str">
            <v>Ruido continuo</v>
          </cell>
        </row>
        <row r="41">
          <cell r="B41" t="str">
            <v>Ruido intermitente</v>
          </cell>
        </row>
        <row r="42">
          <cell r="B42" t="str">
            <v>Iluminación deficiente</v>
          </cell>
        </row>
        <row r="43">
          <cell r="B43" t="str">
            <v>Iluminación excesiva</v>
          </cell>
        </row>
        <row r="44">
          <cell r="B44" t="str">
            <v>Vibración de cuerpo entero</v>
          </cell>
        </row>
        <row r="45">
          <cell r="B45" t="str">
            <v>Vibración segmentada</v>
          </cell>
        </row>
        <row r="46">
          <cell r="B46" t="str">
            <v>Temperatura extrema</v>
          </cell>
        </row>
        <row r="47">
          <cell r="B47" t="str">
            <v xml:space="preserve">Calor </v>
          </cell>
        </row>
        <row r="48">
          <cell r="B48" t="str">
            <v>Frío</v>
          </cell>
        </row>
        <row r="49">
          <cell r="B49" t="str">
            <v>Rad ionizantes</v>
          </cell>
        </row>
        <row r="50">
          <cell r="B50" t="str">
            <v>Rad no ionizantes</v>
          </cell>
        </row>
        <row r="51">
          <cell r="B51" t="str">
            <v>Rad visible</v>
          </cell>
        </row>
        <row r="52">
          <cell r="B52" t="str">
            <v>Rad infrarroja</v>
          </cell>
        </row>
        <row r="53">
          <cell r="B53" t="str">
            <v>Presión atm normal</v>
          </cell>
        </row>
        <row r="54">
          <cell r="B54" t="str">
            <v>Presiones atm ajustada</v>
          </cell>
        </row>
        <row r="55">
          <cell r="B55" t="str">
            <v>Disconfort térmico</v>
          </cell>
        </row>
        <row r="56">
          <cell r="B56" t="str">
            <v>Ventilación</v>
          </cell>
        </row>
        <row r="57">
          <cell r="B57" t="str">
            <v>Exposición a aerosoles</v>
          </cell>
        </row>
        <row r="58">
          <cell r="B58" t="str">
            <v>Exposición a humos</v>
          </cell>
        </row>
        <row r="59">
          <cell r="B59" t="str">
            <v>Exposición a neblinas</v>
          </cell>
        </row>
        <row r="60">
          <cell r="B60" t="str">
            <v>Exposición a polvos</v>
          </cell>
        </row>
        <row r="61">
          <cell r="B61" t="str">
            <v>Exposición a fibras</v>
          </cell>
        </row>
        <row r="62">
          <cell r="B62" t="str">
            <v>Exposición a humos (metálicos -no metálicos)</v>
          </cell>
        </row>
        <row r="63">
          <cell r="B63" t="str">
            <v>Exposición a material particulado</v>
          </cell>
        </row>
        <row r="64">
          <cell r="B64" t="str">
            <v>Exposición a líquidos (nieblas y rocíos)</v>
          </cell>
        </row>
        <row r="65">
          <cell r="B65" t="str">
            <v>Exposición a gases y vapores</v>
          </cell>
        </row>
        <row r="66">
          <cell r="B66" t="str">
            <v>Líquidos inflamables</v>
          </cell>
        </row>
        <row r="67">
          <cell r="B67" t="str">
            <v>Líquidos combustibles</v>
          </cell>
        </row>
        <row r="68">
          <cell r="B68" t="str">
            <v>Elementos combustibles</v>
          </cell>
        </row>
        <row r="69">
          <cell r="B69" t="str">
            <v>Explosivos</v>
          </cell>
        </row>
        <row r="70">
          <cell r="B70" t="str">
            <v>Incendio/explosión</v>
          </cell>
        </row>
        <row r="71">
          <cell r="B71" t="str">
            <v>Virus</v>
          </cell>
        </row>
        <row r="72">
          <cell r="B72" t="str">
            <v>Hongos</v>
          </cell>
        </row>
        <row r="73">
          <cell r="B73" t="str">
            <v>Bacterias</v>
          </cell>
        </row>
        <row r="74">
          <cell r="B74" t="str">
            <v>Parásitos</v>
          </cell>
        </row>
        <row r="75">
          <cell r="B75" t="str">
            <v>Picaduras</v>
          </cell>
        </row>
        <row r="76">
          <cell r="B76" t="str">
            <v>Mordeduras</v>
          </cell>
        </row>
        <row r="77">
          <cell r="B77" t="str">
            <v>Ricketsias</v>
          </cell>
        </row>
        <row r="78">
          <cell r="B78" t="str">
            <v>Fluidos o excrementos</v>
          </cell>
        </row>
        <row r="79">
          <cell r="B79" t="str">
            <v>Postura prolongada</v>
          </cell>
        </row>
        <row r="80">
          <cell r="B80" t="str">
            <v>Postura mantenida</v>
          </cell>
        </row>
        <row r="81">
          <cell r="B81" t="str">
            <v>Postura forzada</v>
          </cell>
        </row>
        <row r="82">
          <cell r="B82" t="str">
            <v>Postura anti gravitacional</v>
          </cell>
        </row>
        <row r="83">
          <cell r="B83" t="str">
            <v>Movimientos de torsión, ES, EI, cuerpo entero</v>
          </cell>
        </row>
        <row r="84">
          <cell r="B84" t="str">
            <v>Movimiento repetitivo</v>
          </cell>
        </row>
        <row r="85">
          <cell r="B85" t="str">
            <v>Movimiento repetitivo - extremidades superiores</v>
          </cell>
        </row>
        <row r="86">
          <cell r="B86" t="str">
            <v>Movimiento repetitivo - extremidades inferiores</v>
          </cell>
        </row>
        <row r="87">
          <cell r="B87" t="str">
            <v>Manipulación manual de cargas</v>
          </cell>
        </row>
        <row r="88">
          <cell r="B88" t="str">
            <v>Organización del trabajo</v>
          </cell>
        </row>
        <row r="89">
          <cell r="B89" t="str">
            <v>Condiciones de la tarea</v>
          </cell>
        </row>
        <row r="90">
          <cell r="B90" t="str">
            <v>Organización del tiempo de trabajo</v>
          </cell>
        </row>
        <row r="91">
          <cell r="B91" t="str">
            <v>Relaciones humanas</v>
          </cell>
        </row>
        <row r="92">
          <cell r="B92" t="str">
            <v>Gestión organizacional - pago</v>
          </cell>
        </row>
        <row r="93">
          <cell r="B93" t="str">
            <v>Gestión organiz. - contratación</v>
          </cell>
        </row>
        <row r="94">
          <cell r="B94" t="str">
            <v>Gestión organiz. - estilo de mando</v>
          </cell>
        </row>
        <row r="95">
          <cell r="B95" t="str">
            <v>Gestión organiz. - bienestar social</v>
          </cell>
        </row>
        <row r="96">
          <cell r="B96" t="str">
            <v>Gestión organiz. - evaluación del desempeño</v>
          </cell>
        </row>
        <row r="97">
          <cell r="B97" t="str">
            <v>Gestión organiz. - manejo de cambios</v>
          </cell>
        </row>
        <row r="98">
          <cell r="B98" t="str">
            <v>Gestión organiz. - inducción y capacitación</v>
          </cell>
        </row>
        <row r="99">
          <cell r="B99" t="str">
            <v>Caract. de la organiz. - tecnología</v>
          </cell>
        </row>
        <row r="100">
          <cell r="B100" t="str">
            <v>Caract. de la organiz. - organiz. del trabajo</v>
          </cell>
        </row>
        <row r="101">
          <cell r="B101" t="str">
            <v>Caract. de la organiz. - cualit. y cuanti. de la labor</v>
          </cell>
        </row>
        <row r="102">
          <cell r="B102" t="str">
            <v>Caract. de la organiz. - comunicación</v>
          </cell>
        </row>
        <row r="103">
          <cell r="B103" t="str">
            <v>Caract. grupo social - cohesión</v>
          </cell>
        </row>
        <row r="104">
          <cell r="B104" t="str">
            <v>Caract. grupo social - calidad de interacciones</v>
          </cell>
        </row>
        <row r="105">
          <cell r="B105" t="str">
            <v>Caract. grupo social - trabajo en equipo</v>
          </cell>
        </row>
        <row r="106">
          <cell r="B106" t="str">
            <v>Caract. grupo social - relaciones</v>
          </cell>
        </row>
        <row r="107">
          <cell r="B107" t="str">
            <v>Condiciones de la tarea -  carga mental</v>
          </cell>
        </row>
        <row r="108">
          <cell r="B108" t="str">
            <v>Condiciones de la tarea -  demandas emocionales</v>
          </cell>
        </row>
        <row r="109">
          <cell r="B109" t="str">
            <v>Condiciones de la tarea -  contenido</v>
          </cell>
        </row>
        <row r="110">
          <cell r="B110" t="str">
            <v>Condiciones de la tarea -  definición de roles</v>
          </cell>
        </row>
        <row r="111">
          <cell r="B111" t="str">
            <v>Condiciones de la tarea -  sistemas de control</v>
          </cell>
        </row>
        <row r="112">
          <cell r="B112" t="str">
            <v>Interface persona - tarea (habilidades)</v>
          </cell>
        </row>
        <row r="113">
          <cell r="B113" t="str">
            <v>Interface persona - tarea (iniciativa)</v>
          </cell>
        </row>
        <row r="114">
          <cell r="B114" t="str">
            <v>Interface persona - tarea (autonomía y reconocimiento)</v>
          </cell>
        </row>
        <row r="115">
          <cell r="B115" t="str">
            <v>Interface persona - tarea (conocimiento)</v>
          </cell>
        </row>
        <row r="116">
          <cell r="B116" t="str">
            <v>Jornada de trabajo - trabajo nocturno</v>
          </cell>
        </row>
        <row r="117">
          <cell r="B117" t="str">
            <v>Jornada de trabajo - rotación</v>
          </cell>
        </row>
        <row r="118">
          <cell r="B118" t="str">
            <v>Jornada de trabajo - horas extras</v>
          </cell>
        </row>
        <row r="119">
          <cell r="B119" t="str">
            <v>Jornada de trabajo - descansos</v>
          </cell>
        </row>
        <row r="120">
          <cell r="B120" t="str">
            <v>Jornada de trabajo - pausas</v>
          </cell>
        </row>
        <row r="121">
          <cell r="B121" t="str">
            <v>Mecánico - herramientas</v>
          </cell>
        </row>
        <row r="122">
          <cell r="B122" t="str">
            <v>Mecánico - elementos de máquinas</v>
          </cell>
        </row>
        <row r="123">
          <cell r="B123" t="str">
            <v>Mecánico - piezas a trabajar</v>
          </cell>
        </row>
        <row r="124">
          <cell r="B124" t="str">
            <v>Mecánico - materiales proyectados líquidos</v>
          </cell>
        </row>
        <row r="125">
          <cell r="B125" t="str">
            <v>Mecánico - materiales proyectados sólidos</v>
          </cell>
        </row>
        <row r="126">
          <cell r="B126" t="str">
            <v>Eléctrico - baja tensión</v>
          </cell>
        </row>
        <row r="127">
          <cell r="B127" t="str">
            <v>Eléctrico - estática</v>
          </cell>
        </row>
        <row r="128">
          <cell r="B128" t="str">
            <v>Eléctrico - alta tensión</v>
          </cell>
        </row>
        <row r="129">
          <cell r="B129" t="str">
            <v>Locativo - trabajo en espacios confinados</v>
          </cell>
        </row>
        <row r="130">
          <cell r="B130" t="str">
            <v>Locativo - almacenamiento</v>
          </cell>
        </row>
        <row r="131">
          <cell r="B131" t="str">
            <v>Locativo - trabajo en alturas</v>
          </cell>
        </row>
        <row r="132">
          <cell r="B132" t="str">
            <v>Locativo - superficies de trabajo deslizantes</v>
          </cell>
        </row>
        <row r="133">
          <cell r="B133" t="str">
            <v>Locativo - superficies de trabajo con diferencias de nivel</v>
          </cell>
        </row>
        <row r="134">
          <cell r="B134" t="str">
            <v>Locativo - superficies de trabajo con irregularidades</v>
          </cell>
        </row>
        <row r="135">
          <cell r="B135" t="str">
            <v>Locativo - condiciones de orden y aseo</v>
          </cell>
        </row>
        <row r="136">
          <cell r="B136" t="str">
            <v>Locativo - caída de objetos</v>
          </cell>
        </row>
        <row r="137">
          <cell r="B137" t="str">
            <v>Tecnológico - explosión</v>
          </cell>
        </row>
        <row r="138">
          <cell r="B138" t="str">
            <v>Tecnológico - fuga</v>
          </cell>
        </row>
        <row r="139">
          <cell r="B139" t="str">
            <v>Tecnológico - derrame</v>
          </cell>
        </row>
        <row r="140">
          <cell r="B140" t="str">
            <v>Tecnológico - incendio</v>
          </cell>
        </row>
        <row r="141">
          <cell r="B141" t="str">
            <v>Accidentes de tránsito</v>
          </cell>
        </row>
        <row r="142">
          <cell r="B142" t="str">
            <v>Atentado terrorista</v>
          </cell>
        </row>
        <row r="143">
          <cell r="B143" t="str">
            <v>Atraco</v>
          </cell>
        </row>
        <row r="144">
          <cell r="B144" t="str">
            <v>Sismo</v>
          </cell>
        </row>
        <row r="145">
          <cell r="B145" t="str">
            <v>Terremoto</v>
          </cell>
        </row>
        <row r="146">
          <cell r="B146" t="str">
            <v>Vendaval</v>
          </cell>
        </row>
        <row r="147">
          <cell r="B147" t="str">
            <v>Inundación</v>
          </cell>
        </row>
        <row r="148">
          <cell r="B148" t="str">
            <v>Derrumbe</v>
          </cell>
        </row>
        <row r="149">
          <cell r="B149" t="str">
            <v>Precipitación - lluvia</v>
          </cell>
        </row>
        <row r="150">
          <cell r="B150" t="str">
            <v>Precipitación - helada</v>
          </cell>
        </row>
        <row r="151">
          <cell r="B151" t="str">
            <v>Precipitación - granizada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MATRIZ"/>
      <sheetName val="INFORME"/>
    </sheetNames>
    <sheetDataSet>
      <sheetData sheetId="0" refreshError="1">
        <row r="3">
          <cell r="F3" t="str">
            <v>Muy Alto</v>
          </cell>
        </row>
        <row r="4">
          <cell r="F4" t="str">
            <v>Alto</v>
          </cell>
        </row>
        <row r="5">
          <cell r="F5" t="str">
            <v>Medio</v>
          </cell>
        </row>
        <row r="6">
          <cell r="F6" t="str">
            <v>Bajo</v>
          </cell>
        </row>
        <row r="15">
          <cell r="F15" t="str">
            <v>Mortal o Catastrófico</v>
          </cell>
          <cell r="G15">
            <v>100</v>
          </cell>
        </row>
        <row r="16">
          <cell r="F16" t="str">
            <v>Muy grave</v>
          </cell>
          <cell r="G16">
            <v>60</v>
          </cell>
        </row>
        <row r="17">
          <cell r="F17" t="str">
            <v>Grave</v>
          </cell>
          <cell r="G17">
            <v>25</v>
          </cell>
        </row>
        <row r="18">
          <cell r="F18" t="str">
            <v>Leve</v>
          </cell>
          <cell r="G18">
            <v>10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MATRIZ"/>
      <sheetName val="INFORME"/>
      <sheetName val="Hoja1"/>
    </sheetNames>
    <sheetDataSet>
      <sheetData sheetId="0" refreshError="1">
        <row r="3">
          <cell r="B3" t="str">
            <v>William Diaz</v>
          </cell>
        </row>
        <row r="4">
          <cell r="B4" t="str">
            <v>Responsable de seguridad y salud en el trabajo</v>
          </cell>
        </row>
        <row r="5">
          <cell r="B5" t="str">
            <v>Responsable de seguridad y salud en el trabajo y todos los funcionarios</v>
          </cell>
        </row>
        <row r="6">
          <cell r="B6" t="str">
            <v>Trabajador</v>
          </cell>
        </row>
        <row r="7">
          <cell r="B7" t="str">
            <v>Nombre 5</v>
          </cell>
        </row>
        <row r="8">
          <cell r="B8" t="str">
            <v>Nombre 6</v>
          </cell>
        </row>
        <row r="9">
          <cell r="B9" t="str">
            <v>Nombre 7</v>
          </cell>
          <cell r="F9" t="str">
            <v>Continua</v>
          </cell>
          <cell r="G9">
            <v>4</v>
          </cell>
        </row>
        <row r="10">
          <cell r="B10" t="str">
            <v>Nombre 8</v>
          </cell>
          <cell r="F10" t="str">
            <v>Frecuente</v>
          </cell>
          <cell r="G10">
            <v>3</v>
          </cell>
        </row>
        <row r="11">
          <cell r="B11" t="str">
            <v>Nombre 9</v>
          </cell>
          <cell r="F11" t="str">
            <v>Ocasional</v>
          </cell>
          <cell r="G11">
            <v>2</v>
          </cell>
        </row>
        <row r="12">
          <cell r="B12" t="str">
            <v>Nombre 10</v>
          </cell>
          <cell r="F12" t="str">
            <v>Esporádica</v>
          </cell>
          <cell r="G12">
            <v>1</v>
          </cell>
        </row>
        <row r="13">
          <cell r="B13" t="str">
            <v>Nombre 11</v>
          </cell>
        </row>
        <row r="14">
          <cell r="B14" t="str">
            <v>Nombre 12</v>
          </cell>
        </row>
        <row r="15">
          <cell r="B15" t="str">
            <v>Nombre 13</v>
          </cell>
        </row>
        <row r="16">
          <cell r="B16" t="str">
            <v>Nombre 14</v>
          </cell>
        </row>
        <row r="17">
          <cell r="B17" t="str">
            <v>Nombre 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CION"/>
      <sheetName val="ADMINISTRACION"/>
      <sheetName val="PLANTA"/>
    </sheetNames>
    <sheetDataSet>
      <sheetData sheetId="0" refreshError="1"/>
      <sheetData sheetId="1">
        <row r="2">
          <cell r="CH2">
            <v>6</v>
          </cell>
        </row>
        <row r="3">
          <cell r="CH3">
            <v>2</v>
          </cell>
        </row>
        <row r="4">
          <cell r="CH4">
            <v>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an mauricio rodriguez lara" refreshedDate="45492.87852395833" createdVersion="8" refreshedVersion="8" minRefreshableVersion="3" recordCount="99" xr:uid="{1E7D2127-8B1F-4551-AE4F-2CCC2351FA11}">
  <cacheSource type="worksheet">
    <worksheetSource ref="A6:BK105" sheet="Procesos"/>
  </cacheSource>
  <cacheFields count="63">
    <cacheField name="Número" numFmtId="0">
      <sharedItems containsBlank="1" containsMixedTypes="1" containsNumber="1" containsInteger="1" minValue="1" maxValue="44"/>
    </cacheField>
    <cacheField name="Proceso " numFmtId="0">
      <sharedItems containsBlank="1" count="16">
        <m/>
        <s v="Planificación Estratégica"/>
        <s v="Gestión de Grupos de Interés"/>
        <s v="Gestión de Tecnologías de la Información"/>
        <s v="Gestión del Conocimiento y la Innovación"/>
        <s v="Supervisión"/>
        <s v="Gestión Documental"/>
        <s v="Gestión de Contratación"/>
        <s v="Gestión de Servicios de Tecnologías de la Información"/>
        <s v="Gestión Integral de Talento Humano"/>
        <s v="Gestión Administrativa"/>
        <s v="Gestión Jurídica"/>
        <s v="Gestión de Recursos Financieros"/>
        <s v="Control Disciplinario"/>
        <s v="Control Interno"/>
        <s v="Evaluación de Sistemas de Gestión"/>
      </sharedItems>
    </cacheField>
    <cacheField name="#" numFmtId="0">
      <sharedItems containsString="0" containsBlank="1" containsNumber="1" containsInteger="1" minValue="1" maxValue="15"/>
    </cacheField>
    <cacheField name="#1" numFmtId="0">
      <sharedItems containsBlank="1" count="26">
        <m/>
        <s v="1.1"/>
        <s v="1.2"/>
        <s v="2.1"/>
        <s v="2.2"/>
        <s v="3.1"/>
        <s v="4.1"/>
        <s v="4.2"/>
        <s v="5.1"/>
        <s v="5.2"/>
        <s v="6.1"/>
        <s v="6.2"/>
        <s v="7.1"/>
        <s v="7.2"/>
        <s v="8.1"/>
        <s v="8.2"/>
        <s v="9.1"/>
        <s v="9.2"/>
        <s v="10.1"/>
        <s v="11.1"/>
        <s v="11.2"/>
        <s v="12.1"/>
        <s v="13.1"/>
        <s v="14.1"/>
        <s v="15.1"/>
        <s v="15.2"/>
      </sharedItems>
    </cacheField>
    <cacheField name="Proceso 2" numFmtId="0">
      <sharedItems containsBlank="1" count="17">
        <m/>
        <s v="PLES"/>
        <s v="GEGI"/>
        <s v="GETI"/>
        <s v="GECI"/>
        <s v="SUPE"/>
        <s v="GEDO"/>
        <s v="GECO"/>
        <s v="GSTI"/>
        <s v="GITH"/>
        <s v="GEAD"/>
        <s v="GEJU"/>
        <s v="GREF"/>
        <s v="CODI"/>
        <s v="COIN"/>
        <s v="EVSG"/>
        <s v="EVGD" u="1"/>
      </sharedItems>
    </cacheField>
    <cacheField name="Objetivo Estratégico" numFmtId="0">
      <sharedItems containsBlank="1" longText="1"/>
    </cacheField>
    <cacheField name="Estratégia" numFmtId="0">
      <sharedItems containsBlank="1" longText="1"/>
    </cacheField>
    <cacheField name="Politica MIPG" numFmtId="0">
      <sharedItems containsBlank="1"/>
    </cacheField>
    <cacheField name="Nombre Indicador" numFmtId="0">
      <sharedItems containsBlank="1" containsMixedTypes="1" containsNumber="1" containsInteger="1" minValue="4" maxValue="61"/>
    </cacheField>
    <cacheField name="Principal / Secundario" numFmtId="0">
      <sharedItems containsBlank="1" count="5">
        <m/>
        <s v="Principal"/>
        <s v="Secundario"/>
        <s v="Total de indicadores con monitoreo"/>
        <s v="Indicadores Resaltados en Azul, pendiente por reporte a tiempo."/>
      </sharedItems>
    </cacheField>
    <cacheField name="Tipo" numFmtId="0">
      <sharedItems containsBlank="1"/>
    </cacheField>
    <cacheField name="Descripción " numFmtId="0">
      <sharedItems containsBlank="1"/>
    </cacheField>
    <cacheField name="Área" numFmtId="0">
      <sharedItems containsBlank="1" count="8">
        <m/>
        <s v="Oficina Asesora de Planeación y Sistemas"/>
        <s v="Despacho"/>
        <s v="Secretaría General"/>
        <s v="Delegatura Asociativa"/>
        <s v="Delegatura Financiera"/>
        <s v="Oficina Asesora Jurídica"/>
        <s v="Oficina de Control Interno"/>
      </sharedItems>
    </cacheField>
    <cacheField name="Responsable" numFmtId="0">
      <sharedItems containsBlank="1"/>
    </cacheField>
    <cacheField name="Cargo responsable" numFmtId="0">
      <sharedItems containsBlank="1"/>
    </cacheField>
    <cacheField name="Formula matemática" numFmtId="0">
      <sharedItems containsBlank="1"/>
    </cacheField>
    <cacheField name="Unidad de medida" numFmtId="0">
      <sharedItems containsBlank="1"/>
    </cacheField>
    <cacheField name="Fuente de la información" numFmtId="0">
      <sharedItems containsBlank="1" longText="1"/>
    </cacheField>
    <cacheField name="Frecuencia de medición" numFmtId="0">
      <sharedItems containsBlank="1"/>
    </cacheField>
    <cacheField name="Meta" numFmtId="0">
      <sharedItems containsString="0" containsBlank="1" containsNumber="1" minValue="0" maxValue="45"/>
    </cacheField>
    <cacheField name="Linea Base" numFmtId="0">
      <sharedItems containsBlank="1" containsMixedTypes="1" containsNumber="1" minValue="0" maxValue="81"/>
    </cacheField>
    <cacheField name="Tendencia" numFmtId="0">
      <sharedItems containsBlank="1"/>
    </cacheField>
    <cacheField name="Tolerancia Inferior" numFmtId="0">
      <sharedItems containsString="0" containsBlank="1" containsNumber="1" minValue="0" maxValue="45"/>
    </cacheField>
    <cacheField name="Tolerancia Superior" numFmtId="0">
      <sharedItems containsString="0" containsBlank="1" containsNumber="1" minValue="0" maxValue="60"/>
    </cacheField>
    <cacheField name="Documento SIG asociado" numFmtId="0">
      <sharedItems containsBlank="1" longText="1"/>
    </cacheField>
    <cacheField name="Numerador" numFmtId="0">
      <sharedItems containsString="0" containsBlank="1" containsNumber="1" containsInteger="1" minValue="0" maxValue="50"/>
    </cacheField>
    <cacheField name="Denominador" numFmtId="0">
      <sharedItems containsString="0" containsBlank="1" containsNumber="1" containsInteger="1" minValue="11" maxValue="2877"/>
    </cacheField>
    <cacheField name="Enero" numFmtId="0">
      <sharedItems containsString="0" containsBlank="1" containsNumber="1" minValue="0" maxValue="1"/>
    </cacheField>
    <cacheField name="Numerador2" numFmtId="0">
      <sharedItems containsString="0" containsBlank="1" containsNumber="1" containsInteger="1" minValue="0" maxValue="93"/>
    </cacheField>
    <cacheField name="Denominador2" numFmtId="0">
      <sharedItems containsString="0" containsBlank="1" containsNumber="1" containsInteger="1" minValue="11" maxValue="2877"/>
    </cacheField>
    <cacheField name="Febrero" numFmtId="0">
      <sharedItems containsString="0" containsBlank="1" containsNumber="1" minValue="0" maxValue="1"/>
    </cacheField>
    <cacheField name="Numerador3" numFmtId="0">
      <sharedItems containsString="0" containsBlank="1" containsNumber="1" containsInteger="1" minValue="0" maxValue="73"/>
    </cacheField>
    <cacheField name="Denominador3" numFmtId="0">
      <sharedItems containsString="0" containsBlank="1" containsNumber="1" minValue="1" maxValue="2358"/>
    </cacheField>
    <cacheField name="Marzo" numFmtId="0">
      <sharedItems containsString="0" containsBlank="1" containsNumber="1" minValue="0" maxValue="1"/>
    </cacheField>
    <cacheField name="Numerador4" numFmtId="0">
      <sharedItems containsString="0" containsBlank="1" containsNumber="1" containsInteger="1" minValue="0" maxValue="109"/>
    </cacheField>
    <cacheField name="Denominador4" numFmtId="0">
      <sharedItems containsString="0" containsBlank="1" containsNumber="1" containsInteger="1" minValue="11" maxValue="2793"/>
    </cacheField>
    <cacheField name="Abril" numFmtId="0">
      <sharedItems containsString="0" containsBlank="1" containsNumber="1" minValue="0" maxValue="1"/>
    </cacheField>
    <cacheField name="Numerador5" numFmtId="0">
      <sharedItems containsString="0" containsBlank="1" containsNumber="1" containsInteger="1" minValue="0" maxValue="70"/>
    </cacheField>
    <cacheField name="Denominador5" numFmtId="0">
      <sharedItems containsString="0" containsBlank="1" containsNumber="1" containsInteger="1" minValue="11" maxValue="2814"/>
    </cacheField>
    <cacheField name="Mayo" numFmtId="0">
      <sharedItems containsString="0" containsBlank="1" containsNumber="1" minValue="0" maxValue="1"/>
    </cacheField>
    <cacheField name="Numerador6" numFmtId="0">
      <sharedItems containsString="0" containsBlank="1" containsNumber="1" containsInteger="1" minValue="0" maxValue="201"/>
    </cacheField>
    <cacheField name="Denominador6" numFmtId="0">
      <sharedItems containsString="0" containsBlank="1" containsNumber="1" containsInteger="1" minValue="1" maxValue="2448"/>
    </cacheField>
    <cacheField name="Junio" numFmtId="0">
      <sharedItems containsString="0" containsBlank="1" containsNumber="1" minValue="0" maxValue="28.714286000000001"/>
    </cacheField>
    <cacheField name="Numerador7" numFmtId="0">
      <sharedItems containsNonDate="0" containsString="0" containsBlank="1"/>
    </cacheField>
    <cacheField name="Denominador7" numFmtId="0">
      <sharedItems containsNonDate="0" containsString="0" containsBlank="1"/>
    </cacheField>
    <cacheField name="Julio" numFmtId="0">
      <sharedItems containsNonDate="0" containsString="0" containsBlank="1"/>
    </cacheField>
    <cacheField name="Numerador8" numFmtId="0">
      <sharedItems containsNonDate="0" containsString="0" containsBlank="1"/>
    </cacheField>
    <cacheField name="Denominador8" numFmtId="0">
      <sharedItems containsNonDate="0" containsString="0" containsBlank="1"/>
    </cacheField>
    <cacheField name="Agosto" numFmtId="0">
      <sharedItems containsNonDate="0" containsString="0" containsBlank="1"/>
    </cacheField>
    <cacheField name="Numerador9" numFmtId="0">
      <sharedItems containsNonDate="0" containsString="0" containsBlank="1"/>
    </cacheField>
    <cacheField name="Denominador9" numFmtId="0">
      <sharedItems containsNonDate="0" containsString="0" containsBlank="1"/>
    </cacheField>
    <cacheField name="Septiembre" numFmtId="0">
      <sharedItems containsNonDate="0" containsString="0" containsBlank="1"/>
    </cacheField>
    <cacheField name="Numerador10" numFmtId="0">
      <sharedItems containsNonDate="0" containsString="0" containsBlank="1"/>
    </cacheField>
    <cacheField name="Denominador10" numFmtId="0">
      <sharedItems containsNonDate="0" containsString="0" containsBlank="1"/>
    </cacheField>
    <cacheField name="Octubre" numFmtId="0">
      <sharedItems containsNonDate="0" containsString="0" containsBlank="1"/>
    </cacheField>
    <cacheField name="Numerador11" numFmtId="0">
      <sharedItems containsNonDate="0" containsString="0" containsBlank="1"/>
    </cacheField>
    <cacheField name="Denominador11" numFmtId="0">
      <sharedItems containsNonDate="0" containsString="0" containsBlank="1"/>
    </cacheField>
    <cacheField name="Noviembre" numFmtId="0">
      <sharedItems containsNonDate="0" containsString="0" containsBlank="1"/>
    </cacheField>
    <cacheField name="Numerador12" numFmtId="0">
      <sharedItems containsNonDate="0" containsString="0" containsBlank="1"/>
    </cacheField>
    <cacheField name="Denominador12" numFmtId="0">
      <sharedItems containsNonDate="0" containsString="0" containsBlank="1"/>
    </cacheField>
    <cacheField name="Diciembre" numFmtId="0">
      <sharedItems containsNonDate="0" containsString="0" containsBlank="1"/>
    </cacheField>
    <cacheField name="CUMPLIMIENTO PROMEDIO" numFmtId="0">
      <sharedItems containsString="0" containsBlank="1" containsNumber="1" minValue="0" maxValue="14.357143000000001"/>
    </cacheField>
    <cacheField name="EFICACIA" numFmtId="0">
      <sharedItems containsString="0" containsBlank="1" containsNumber="1" minValue="0" maxValue="1.2417898082908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m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ROCESOS ESTRATÉGICOS"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1"/>
    <n v="1"/>
    <x v="1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implementar herramientas de seguimiento y evaluación de resultados respecto a los procesos y proyectos desarrollados por la entidad."/>
    <s v="Política Control Interno "/>
    <s v="Monitoreo a ejecución de controles a riesgos"/>
    <x v="1"/>
    <s v="Eficacia"/>
    <s v="Medir el grado de ejecución de los controles definidos para la mitigación de los riesgos en los procesos."/>
    <x v="1"/>
    <s v="Claudia Licinia Sánchez Rivas,Laura Nathalia Cardenas Jimenez"/>
    <s v="Profesional Especializado OAPS"/>
    <s v="(# de controles ejecutados efectivamente / # de controles monitoreados dentro del periodo)*100 "/>
    <s v="Porcentaje"/>
    <s v="FT-PLES-018 Matriz de Evaluación de Riesgos_x000a_FT-PLES-021 Mapa de Riesgos Institucionales_x000a_FT-PLES-020 Mapa de Riesgos de Corrupción_x000a_FT-PLES-019 Seguimiento Mapa de Riesgos de Corrupción_x000a_FT-PLES-022 Seguimiento de Mapa de Riesgos Institucionales"/>
    <s v="Cuatrimestral"/>
    <n v="0.9"/>
    <s v="No aplica"/>
    <s v="Positiva - Creciente"/>
    <n v="0.8"/>
    <n v="1"/>
    <s v="PR-PLES-005 Implementación lineamientos para la gestión de Riesgos v1"/>
    <m/>
    <m/>
    <m/>
    <m/>
    <m/>
    <m/>
    <m/>
    <m/>
    <m/>
    <n v="109"/>
    <n v="132"/>
    <n v="0.82575757999999999"/>
    <m/>
    <m/>
    <m/>
    <m/>
    <m/>
    <m/>
    <m/>
    <m/>
    <m/>
    <m/>
    <m/>
    <m/>
    <m/>
    <m/>
    <m/>
    <m/>
    <m/>
    <m/>
    <m/>
    <m/>
    <m/>
    <m/>
    <m/>
    <m/>
    <n v="0.82575757999999999"/>
    <n v="0.91750842222222218"/>
  </r>
  <r>
    <n v="2"/>
    <x v="1"/>
    <n v="1"/>
    <x v="2"/>
    <x v="1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ón del cambio y del conocimiento, actualizándolas en función de las dinámicas internas y externas que incidan en la entidad."/>
    <s v="Política Planeación Institucional "/>
    <s v="Incumplimiento Legal Ambiental"/>
    <x v="2"/>
    <s v="Eficiencia"/>
    <s v="El indicador permite identificar el nivel de incumplimiento Legal Ambiental"/>
    <x v="1"/>
    <s v="Claudia Sanchez"/>
    <s v="Profesional Universitario  Oficina Asesora de Planeación y Sistemas"/>
    <s v="(Requisitos legales con un cumplimiento ≥80% / Requisitos legales identificados)*100"/>
    <s v="Porcentaje"/>
    <s v="Matriz de Requisitos legales"/>
    <s v="Semestral"/>
    <n v="1E-3"/>
    <n v="5.0000000000000001E-4"/>
    <s v="Negativa - Decreciente"/>
    <n v="5.0000000000000001E-4"/>
    <n v="0"/>
    <s v="PR-PLES-013 Identificación de aspectos e impactos ambientales "/>
    <m/>
    <m/>
    <m/>
    <m/>
    <m/>
    <m/>
    <m/>
    <m/>
    <m/>
    <m/>
    <m/>
    <m/>
    <m/>
    <m/>
    <m/>
    <n v="1"/>
    <n v="143"/>
    <n v="6.9930069930069903E-5"/>
    <m/>
    <m/>
    <m/>
    <m/>
    <m/>
    <m/>
    <m/>
    <m/>
    <m/>
    <m/>
    <m/>
    <m/>
    <m/>
    <m/>
    <m/>
    <m/>
    <m/>
    <m/>
    <n v="6.9930069930069903E-5"/>
    <n v="0.99993006993006994"/>
  </r>
  <r>
    <n v="3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implementar herramientas de seguimiento y evaluación de resultados respecto a los procesos y proyectos desarrollados por la entidad."/>
    <s v="Política Seguimiento y evaluación del desempeño institucional"/>
    <s v="Implementacion de actividades para mitigar el Cambio Climatico"/>
    <x v="2"/>
    <s v="Eficacia"/>
    <s v="El indicador permite obtener el porcentaje de implementación de actividades para mitigar el Cambio Climatico"/>
    <x v="1"/>
    <s v="Claudia Sanchez, Sonia Paola Velandia Buitrago"/>
    <s v="Profesional Universitario  Oficina Asesora de Planeación y Sistemas"/>
    <s v="(N° de Actividades realizadas/N° de Actividades programadas) * 100"/>
    <s v="Porcentaje"/>
    <s v="Programas de Gestión Ambiental ubicados en modulo  Ambiental en  Isolucion"/>
    <s v="Semestral"/>
    <n v="0.95"/>
    <n v="0"/>
    <s v="Positiva - Creciente"/>
    <n v="0.7"/>
    <n v="1"/>
    <s v="Objetivos de Desarrollo Sostenible y Politicas Públicas Supersolidaria 2019-20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4"/>
    <x v="1"/>
    <n v="1"/>
    <x v="2"/>
    <x v="1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ón del cambio y del conocimiento, actualizándolas en función de las dinámicas internas y externas que incidan en la entidad."/>
    <s v="Política Planeación Institucional "/>
    <s v="Sensibilización en Temas Ambientales"/>
    <x v="2"/>
    <s v="Eficiencia"/>
    <s v="El indicador permite obtener el porcentaje de actividades de sensibilización ambiental ejecutadas en el periodo."/>
    <x v="1"/>
    <s v="Claudia Sanchez, Sonia Paola Velandia Buitrago"/>
    <s v="Profesional Universitario  Oficina Asesora de Planeación y Sistemas"/>
    <s v="(Actividades de sensibilización ambiental adelantadas en el periodo/ Actividades de sensibilización ambiental programadas para el periodo) *100%"/>
    <s v="Porcentaje"/>
    <s v="Correos electrónicos masivos, videos, podcast, transferencias de conocimiento presenciales y vituales, Moodle. "/>
    <s v="Semestral"/>
    <n v="0.9"/>
    <s v="N/A"/>
    <s v="Positiva - Creciente"/>
    <n v="0.8"/>
    <n v="1"/>
    <s v="PL-GEAD-001 Plan de Gestión Integral de Residuos_x000a__x000a_PR-GITH-011 Inducción, reinducción, capacitación y entrenamiento._x000a_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5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implementar herramientas de seguimiento y evaluación de resultados respecto a los procesos y proyectos desarrollados por la entidad."/>
    <s v="Política Planeación Institucional "/>
    <s v="Cobertura de Proyectos de Inversión"/>
    <x v="2"/>
    <s v="Eficacia"/>
    <s v="Medir el grado de avance y cumplimiento de las actividades de los proyectos de inversión d ela entidad"/>
    <x v="1"/>
    <s v="Profesional a cargo de los proyectos de inversión de la OAPS"/>
    <s v="Profesional a cargo de los proyectos de inversión de la OAPS"/>
    <s v="(No. seguimientos realizados a los proyectos de inversión/No. Seguimientos programados a los proyectos de inversión)*100"/>
    <s v="Porcentaje"/>
    <s v="Control técnico seguimiento de proyectos de inversión"/>
    <s v="Mensual"/>
    <n v="0.9"/>
    <n v="1"/>
    <s v="Positiva - Creciente"/>
    <n v="0.9"/>
    <n v="0.9"/>
    <s v="PR-PLES-012 Seguimiento a proyectos de inversión"/>
    <n v="0"/>
    <n v="11"/>
    <m/>
    <n v="1"/>
    <n v="11"/>
    <n v="9.0909090909090912E-2"/>
    <n v="2"/>
    <n v="11"/>
    <n v="0.18181818181818182"/>
    <n v="3"/>
    <n v="11"/>
    <n v="0.27272727272727271"/>
    <n v="4"/>
    <n v="11"/>
    <n v="0.36363636363636365"/>
    <m/>
    <m/>
    <m/>
    <m/>
    <m/>
    <m/>
    <m/>
    <m/>
    <m/>
    <m/>
    <m/>
    <m/>
    <m/>
    <m/>
    <m/>
    <m/>
    <m/>
    <m/>
    <m/>
    <m/>
    <m/>
    <n v="0.36363636363636365"/>
    <n v="0.40404040404040403"/>
  </r>
  <r>
    <n v="6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implementar herramientas de seguimiento y evaluación de resultados respecto a los procesos y proyectos desarrollados por la entidad."/>
    <s v="Política Planeación Institucional "/>
    <s v="Cumplimiento del Plan Estratégico"/>
    <x v="1"/>
    <s v="Eficacia"/>
    <s v="Determinar el porcentaje de cumplimiento de Plan Estratégico Institucional durante un periodo."/>
    <x v="1"/>
    <s v="Ruben Dario Rodriguez Paez"/>
    <s v="Profesional a cargo de los proyectos de inversión de la OAPS"/>
    <s v="Sumatoria de los porcentaje de cumplimiento de los ejes temáticos /# de ejes temáticos"/>
    <s v="Porcentaje"/>
    <s v="Control técnico seguimiento de proyectos de inversión"/>
    <s v="Trimestral"/>
    <n v="0.93"/>
    <n v="1"/>
    <s v="Positiva - Creciente"/>
    <n v="0.9"/>
    <n v="0.95"/>
    <s v="PR-PLES-012 Seguimiento a proyectos de inversión"/>
    <n v="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7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implementar herramientas de seguimiento y evaluación de resultados respecto a los procesos y proyectos desarrollados por la entidad."/>
    <s v="Política Planeación Institucional "/>
    <s v="Cumplimiento e integración del Plan de Acción Anual"/>
    <x v="1"/>
    <s v="Eficacia"/>
    <s v="El resultado de este indicador es aprobado por el comité directivo, razón por la cual el resultado debe registrarse finalizando el mes de abril."/>
    <x v="1"/>
    <s v="Ruben Dario Rodriguez Paez"/>
    <s v="Profesional a cargo de los proyectos de inversión de la OAPS"/>
    <s v="(Sumatoria de los porcentaje de cumplimiento de los ejes temáticos /# de ejes temáticos)*100"/>
    <s v="Porcentaje"/>
    <s v="Control técnico seguimiento de proyectos de inversión"/>
    <s v="Trimestral"/>
    <n v="0.93"/>
    <n v="1"/>
    <s v="Positiva - Creciente"/>
    <n v="0.9"/>
    <n v="0.95"/>
    <s v="PR-PLES-012 Seguimiento a proyectos de inversión"/>
    <n v="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8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 herramientas de seguimiento y evaluación por resultados, respecto de los procesos y proyectos desarrollados por la entidad"/>
    <s v="Política Gestión Presupuestal y eficiencia del gasto público "/>
    <s v="Cumplimiento del Programa de Ahorro y uso Eficiente de la Energía"/>
    <x v="2"/>
    <s v="Eficacia"/>
    <s v="El indicador permite obtener el porcentaje de cumplimiento del programa de ahorro y uso eficiente de la energía"/>
    <x v="1"/>
    <s v="Carlos Ballesteros"/>
    <s v="Coordinador del Grupo de Gestion Documental y Administrativa_x000a_Profesional Universitario"/>
    <s v="Actividades ejecutadas ENERGIA / Actividades programadas ENERGIA) *100%"/>
    <s v="Porcentaje"/>
    <s v="Programa de ahorro y uso eficiente de la energía cargado en ISOlucion - Modulo Sistema de Gestion Ambiental"/>
    <s v="Semestral"/>
    <n v="0.9"/>
    <n v="0.75"/>
    <s v="Positiva - Creciente"/>
    <n v="0.8"/>
    <n v="1"/>
    <s v="PROGRAMA AHORRO Y USO EFICIENTE DE ENERGÍ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9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 herramientas de seguimiento y evaluación por resultados, respecto de los procesos y proyectos desarrollados por la entidad"/>
    <s v="Política Gestión Presupuestal y eficiencia del gasto público "/>
    <s v="Cumplimiento del Programa de Ahorro y uso Eficiente del Agua"/>
    <x v="2"/>
    <s v="Eficacia"/>
    <s v="El indicador permite obtener el porcentaje de cumplimiento del programa de ahorro y uso eficiente del agua"/>
    <x v="1"/>
    <s v="Carlos Ballesteros"/>
    <s v="Coordinador del Grupo de Gestion Documental y Administrativa_x000a_Profesional Universitario"/>
    <s v="(Actividades ejecutadas AGUA / Actividades programadas AGUA) *100%"/>
    <s v="Porcentaje"/>
    <s v="Programa de ahorro y uso eficiente del agua  cargado en ISOlucion -  Modulo Sistema de Gestion Ambiental"/>
    <s v="Semestral"/>
    <n v="0.9"/>
    <n v="0.6"/>
    <s v="Positiva - Creciente"/>
    <n v="0.85"/>
    <n v="1"/>
    <s v="PROGRAMA AHORRO Y USO EFICIENTE DEL AGU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0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 herramientas de seguimiento y evaluación por resultados, respecto de los procesos y proyectos desarrollados por la entidad"/>
    <s v="Política Fortalecimiento organizacional y simplificación de procesos "/>
    <s v="Cumplimiento del Programa de Gestion Integral de Residuos"/>
    <x v="2"/>
    <s v="Eficacia"/>
    <s v="El indicador permite obtener el porcentaje de cumplimiento del programa Gestion Integral de Residuos"/>
    <x v="1"/>
    <s v="Carlos Ballesteros"/>
    <s v="Coordinador del Grupo de Gestion Documental y Administrativa_x000a_Profesional Universitario"/>
    <s v="(Actividades ejecutadas Programa de Residuos  / Actividades programadas del  Programa de Residuos) *100%"/>
    <s v="Porcentaje"/>
    <s v="Programa de Gestion Integral de Residuos cargado en ISOlucion - Modulo Sistema de Gestion Ambiental"/>
    <s v="Semestral"/>
    <n v="0.9"/>
    <n v="66.599999999999994"/>
    <s v="Positiva - Creciente"/>
    <n v="0.85"/>
    <n v="1"/>
    <s v="PR-GEAD-002 Gestión integral residuos peligrosos y espe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1"/>
    <x v="1"/>
    <n v="1"/>
    <x v="2"/>
    <x v="1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 herramientas de seguimiento y evaluación por resultados, respecto de los procesos y proyectos desarrollados por la entidad"/>
    <s v="Política Fortalecimiento organizacional y simplificación de procesos "/>
    <s v="Cumplimiento del Programa de Ahorro y uso Eficiente del Papel"/>
    <x v="2"/>
    <s v="Eficacia"/>
    <s v="El indicador permite obtener el porcentaje de cumplimiento del Programa de Ahorro y uso Eficiente del Papel"/>
    <x v="1"/>
    <s v="Carlos Ballesteros"/>
    <s v="Coordinador del Grupo de Gestion Documental y Administrativa_x000a_Profesional Universitario"/>
    <s v="(Actividades ejecutadas del Programa de Ahorro y uso Eficiente del Papel / Actividades programadas del Programa de Ahorro y uso Eficiente del Papel) *100%"/>
    <s v="Porcentaje"/>
    <s v="Programa de ahorro y uso eficiente de papel  cargado en ISOlucion -  Modulo Sistema de Gestion Ambiental"/>
    <s v="Semestral"/>
    <n v="0.9"/>
    <n v="81"/>
    <s v="Positiva - Creciente"/>
    <n v="0.85"/>
    <n v="1"/>
    <s v="PROGRAMA AHORRO Y USO EFICIENTE DE PAPE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2"/>
    <x v="2"/>
    <n v="2"/>
    <x v="3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"/>
    <s v="Política Transparencia, acceso a la información pública y lucha contra la corrupción "/>
    <s v="Actividades de Comunicación Realizadas "/>
    <x v="1"/>
    <s v="Eficiencia"/>
    <s v="Medir el cumplimiento de las actividades de comunicación planeadas"/>
    <x v="2"/>
    <s v="Laura Alejandra Bruzon Rada,Luis Eduardo Mejia Sandoval"/>
    <s v="Profesional de Comunicaciones"/>
    <s v="(No. de actividades de comunicación realizadas/No. actividades de comunicación programadas en el Plan de Comunicaciones)*100"/>
    <s v="Porcentaje"/>
    <s v="Plan de Comunicaciones"/>
    <s v="Anual_x000a_(ENERO)"/>
    <n v="1"/>
    <s v="No aplica"/>
    <s v="Positiva - Creciente"/>
    <n v="0.95"/>
    <n v="1"/>
    <s v="PR-GEGI-002 Definir y aplicar estrategias de comunic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3"/>
    <x v="2"/>
    <n v="2"/>
    <x v="3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"/>
    <s v="Política Participación ciudadana en la gestión pública "/>
    <s v="Cumplimiento del plan de participación y presencia institucional."/>
    <x v="1"/>
    <s v="Eficacia"/>
    <s v="Medir el cumplimiento de las actividades definidas en el plan de participación y presencia institucional."/>
    <x v="2"/>
    <s v="Laura Alejandra Bruzon Rada,Luis Eduardo Mejia Sandoval"/>
    <s v="Profesional Especializado (Jefe de Comunicaciones)"/>
    <s v="(Actividades Realizadas/Actividades Programadas) x 100"/>
    <s v="Porcentaje"/>
    <s v="Plan de Participación Ciudadana y Presencia Institucional"/>
    <s v="Semestral"/>
    <n v="0.9"/>
    <s v="No aplica"/>
    <s v="Positiva - Creciente"/>
    <n v="0.85"/>
    <n v="1"/>
    <s v="PR-GEGI-003 Definiri y aplciar Estrategias de Particip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4"/>
    <x v="2"/>
    <n v="2"/>
    <x v="4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"/>
    <s v="Política Transparencia, acceso a la información pública y lucha contra la corrupción"/>
    <s v="Actualizacion de medios electrónicos"/>
    <x v="2"/>
    <s v="Eficiencia"/>
    <s v="Medir el cumplimiento de actualización de Medios Electrónicos"/>
    <x v="2"/>
    <s v="Laura Alejandra Bruzon Rada,Luis Eduardo Mejia Sandoval"/>
    <s v="Profesional de Comunicaciones"/>
    <s v="(No. de actualizaciones realizadas/No. de actualizaciones de medios electrónicos solicitadas)*100"/>
    <s v="Porcentaje"/>
    <s v="Plan de Comunicaciones"/>
    <s v="Mensual"/>
    <n v="1"/>
    <s v="No aplica"/>
    <s v="Positiva - Creciente"/>
    <n v="0.95"/>
    <n v="1"/>
    <s v="PO-GEGI-002 POLITICA DE COMUNICACIONES"/>
    <m/>
    <m/>
    <n v="1"/>
    <m/>
    <m/>
    <n v="1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</r>
  <r>
    <n v="15"/>
    <x v="2"/>
    <n v="2"/>
    <x v="4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"/>
    <s v="Política Participación ciudadana en la gestión pública "/>
    <s v="Evaluar la percepción de satisfacción de los asistentes al evento de participación ciudadana organizado por la Supersolidaria"/>
    <x v="2"/>
    <s v="Efectividad"/>
    <s v="Medir la percepción de satisfacción de los participantes a  los eventos organizados por la Supersolidaria y definidos en el plan de participación de los grupos de interés y presencia institucional"/>
    <x v="2"/>
    <s v="Laura Alejandra Bruzon Rada,Luis Eduardo Mejia Sandoval"/>
    <s v="Profesional Especializado (Jefe de Comunicaciones)"/>
    <s v="(Encuestas de satisfacción con calificación totalmente satisfecho o satisfecho /Número total de encuestas de satisfacción ) x100"/>
    <s v="Porcentaje"/>
    <s v="*Plan de participación de los grupos de interés y presencia institucional publicado _x000a_*Encuestas de satisfacción "/>
    <s v="Por demanda"/>
    <n v="0.85"/>
    <s v="No aplica"/>
    <s v="Positiva - Creciente"/>
    <n v="0.8"/>
    <n v="1"/>
    <s v="PR-GEGI-003 Definiri y aplciar Estrategias de Particip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6"/>
    <x v="2"/>
    <n v="2"/>
    <x v="4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"/>
    <s v="Política Participación ciudadana en la gestión pública "/>
    <s v="Percepción consolidada de la satisfacción de los asistentes a eventos de participación ciudadana organizado por la Supersolidaria"/>
    <x v="2"/>
    <s v="Efectividad"/>
    <s v="Evaluar la percepción de satisfacción de los participantes a  los eventos organizados por la Supersolidaria y definidos en el plan de participación de los grupos de interés y presencia institucional"/>
    <x v="2"/>
    <s v="Laura Alejandra Bruzon Rada,Luis Eduardo Mejia Sandoval"/>
    <s v="Profesional Especializado (Jefe de Comunicaciones)"/>
    <s v="(Numero de personas satisfechas /  Numero total de personas que diligenciaron encuesta) * 100"/>
    <s v="Porcentaje"/>
    <s v="Consolidado de  resultado por encuesta de satisfacción aplicadas por evento."/>
    <s v="Anual_x000a_(ENERO)"/>
    <n v="0.85"/>
    <s v="No aplica"/>
    <s v="Positiva - Creciente"/>
    <n v="0.8"/>
    <n v="1"/>
    <s v="PR-GEGI-003 Definiri y aplciar Estrategias de Particip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7"/>
    <x v="2"/>
    <n v="2"/>
    <x v="4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"/>
    <s v="Política Transparencia, acceso a la información pública y lucha contra la corrupción"/>
    <s v="Satisfacción Público Externo frente a los medios de comunicación"/>
    <x v="2"/>
    <s v="Eficiencia"/>
    <s v="Medir la satisfacción del Público Externo frente a los medios de comunicación"/>
    <x v="2"/>
    <s v="Laura Alejandra Bruzon Rada,Luis Eduardo Mejia Sandoval"/>
    <s v="Profesional de Comunicaciones"/>
    <s v="(No. de usuarios satisfechos frente a los medios de comunicación evaluados/No. de usuarios que respondieron la encuesta de satisfacción frente a los medios de comunicación externos de la Supersolidaria)*100"/>
    <s v="Porcentaje"/>
    <s v="Plan de Comunicaciones"/>
    <s v="Anual_x000a_(ENERO)"/>
    <n v="1"/>
    <s v="No aplica"/>
    <s v="Positiva - Creciente"/>
    <n v="0.95"/>
    <n v="1"/>
    <s v="PO-GEGI-002 POLITICA DE COMUNICACIONES_x000a__x000a_PR-GEGI-002 Definir y aplicar estrategias de comunicación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n v="0"/>
    <n v="0"/>
  </r>
  <r>
    <n v="18"/>
    <x v="2"/>
    <n v="2"/>
    <x v="4"/>
    <x v="2"/>
    <s v="Posicionamiento institucional_x000a_Definir e implementar acciones que permitan visibilizar la gestión de la Supersolidaria, con el fin de incrementar sus recursos de autoridad y legitimidad en el sector, haciendo explícito su aporte al posicionamiento y avance de la economía solidaria."/>
    <s v="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"/>
    <s v="Política Transparencia, acceso a la información pública y lucha contra la corrupción"/>
    <s v="Satisfacción Público Interno frente a los medios de comunicación"/>
    <x v="2"/>
    <s v="Eficiencia"/>
    <s v="Medir la satisfacción del Público Interno frente a los medios de comunicación"/>
    <x v="2"/>
    <s v="Laura Alejandra Bruzon Rada,Luis Eduardo Mejia Sandoval"/>
    <s v="Profesional de Comunicaciones"/>
    <s v="(No. de funcionarios satisfechos frente a los medios de comunicación evaluados/No. de funcionarios que respondieron la encuesta de satisfacción )*100"/>
    <s v="Porcentaje"/>
    <s v="Plan de Comunicaciones"/>
    <s v="Anual_x000a_(ENERO)"/>
    <n v="1"/>
    <s v="No aplica"/>
    <s v="Positiva - Creciente"/>
    <n v="0.95"/>
    <n v="1"/>
    <s v="PO-GEGI-002 POLITICA DE COMUNICACIONES_x000a__x000a_PR-GEGI-002 Definir y aplicar estrategias de comunicación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n v="0"/>
    <n v="0"/>
  </r>
  <r>
    <n v="19"/>
    <x v="3"/>
    <n v="3"/>
    <x v="5"/>
    <x v="3"/>
    <s v="Transformación Digital_x000a_Optimizar la gestión y operación a través del uso de las TIC y su continua evolución, para satisfacer las necesidades y expectativas de las organizaciones, sus asociados, las demás entidades del sector y los ciudadanos en general.     "/>
    <s v="Disponer servicios digitales confiables y expeditos, alineados con el marco estratégico y los requerimientos de los usuarios internos y externos."/>
    <s v="Política de Transparencia, acceso a la información pública y lucha contra la Corrupción"/>
    <s v="Ejecución del  PETI"/>
    <x v="1"/>
    <s v="Eficacia"/>
    <s v="Medir el avance en la ejecución de las iniciativas definidas en el PETI para cada periodo."/>
    <x v="1"/>
    <s v="Cesar Augusto Macias Mesa"/>
    <s v="Profesional Universitario OAPS"/>
    <s v=" (#IniciativasEjecutadas / #IniciativasPlaneadas) * 100%"/>
    <s v="Porcentaje"/>
    <s v="Tablero de control PETI "/>
    <s v="Anual_x000a_(junio de cada vigencia)"/>
    <n v="0.9"/>
    <s v="No aplica"/>
    <s v="Positiva - Creciente"/>
    <n v="0.9"/>
    <n v="1"/>
    <s v="PL-GETI-001 Plan Estrategico de Tecnologias de la Información 2019-2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20"/>
    <x v="4"/>
    <n v="4"/>
    <x v="6"/>
    <x v="4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oara la gestión del cambio y del conocimiento, actualizándolas en función de las dinámicas internas y externas que indicen en la entidad"/>
    <s v="Política Gestión del conocimiento y la innovación "/>
    <s v="Gestión institucional mejorada"/>
    <x v="1"/>
    <s v="Eficacia"/>
    <s v="Establece el mejoramiento de las capacidades de gestión institucional a través de la implementación de acciones para la gestión de conocimiento con el uso de metodologías, herramientas, marcos de referencia para el mejoramiento e innovación."/>
    <x v="3"/>
    <s v="Maria Victoria Ballesteros Orjuela"/>
    <s v="Coordinadora del Grupo de Talento Humano_x000a__x000a_Profesional Especializada OAPS"/>
    <s v="Puntuación FURAG"/>
    <s v="Numero"/>
    <s v="Informe preliminar del avance de cierre de brechas del FURAG"/>
    <s v="Anual_x000a_(junio o cuando se reciban los resultados del FURAG)"/>
    <n v="0.8"/>
    <n v="0.72"/>
    <s v="Positiva - Creciente"/>
    <n v="0.72"/>
    <n v="0.82"/>
    <s v="PR-GECI-002 Definición y ejecución del plan de acción cierre de brech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21"/>
    <x v="4"/>
    <n v="4"/>
    <x v="7"/>
    <x v="4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herramientas de seguimiento y evaluación por resultados, respecto de los procesos y proyectos desarrollados por la entidad. "/>
    <s v="Política Gestión del conocimiento y la innovación "/>
    <s v="Cumplimiento del plan de acción del proceso"/>
    <x v="2"/>
    <s v="Eficacia"/>
    <s v="Establecer el cumplimiento del plan de accion del proceso."/>
    <x v="3"/>
    <s v="Maria Victoria Ballesteros Orjuela"/>
    <s v="Coordinadora del Grupo de Talento Humano"/>
    <s v="(Acciones ejecutadas / Acciones planeadas) * 100"/>
    <s v="Porcentaje"/>
    <s v="Isolución + PMO"/>
    <s v="Semestral"/>
    <n v="0.15"/>
    <s v="No aplica"/>
    <s v="Positiva - Creciente"/>
    <n v="0.1"/>
    <n v="0.3"/>
    <s v="PR-PLES-015 Formulación, seguimiento y evaluación del Plan de Acción de Proceso (VF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ROCESOS MISIONALES"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 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Autorizaciones a organizaciones solidarias que no ejercen actividad financiera "/>
    <x v="1"/>
    <s v="Eficiencia"/>
    <s v="Medir el cumplimiento del trámite dentro de los términos a las autorizaciones solicitadas por las organizaciones solidarias supervisadas."/>
    <x v="4"/>
    <s v="Katherin Johanna Beltran Pico - Luis Carlos  Gualdron - Yudith Peña Duran"/>
    <s v="Profesional Especializado Delegatura Asociativa"/>
    <s v="(Número de autorizaciones tramitadas en término / Número de autorizaciones solicitadas)*100"/>
    <s v="Porcentaje"/>
    <s v="Sistema de Gestión Documental, FPDA (Formato Producción Delegatura Asociativa)"/>
    <s v="Trimestral"/>
    <n v="1"/>
    <n v="0.8"/>
    <s v="Positiva - Creciente"/>
    <n v="0.8"/>
    <n v="1"/>
    <s v="PR-SUPE-008 Autorizaciones a Organizaciones Solidarias_x000a__x000a_PR-SUPE-009 Autorizaciones Previas 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2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Cobertura de visitas de inspección "/>
    <x v="1"/>
    <s v="Eficacia"/>
    <s v="Medir el cumplimiento de las visitas de inspección realizadas durante el periodo a evaluar conforme con la planeación definida. "/>
    <x v="4"/>
    <s v="Jenny Andrea Narváez - Yudith Peña Duran"/>
    <s v="Profesional Especializado Delegatura Asociativa"/>
    <s v="(Número de visitas de inspeccion realizadas / Número de visitas de inspección programadas)*100"/>
    <s v="Porcentaje"/>
    <s v="Programa anual de inspección (planeación), Tablero de Control (ejecución)"/>
    <s v="Trimestral"/>
    <n v="1"/>
    <n v="0.8"/>
    <s v="Positiva - Creciente"/>
    <n v="0.8"/>
    <n v="1"/>
    <s v="PR-SUPE-001 Visita de Inspeccion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3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 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Control de Legalidad Liquidaciones Voluntarias"/>
    <x v="1"/>
    <s v="Eficacia"/>
    <s v="Medir el cumplimiento del trámite dentro de los términos definidos de los controles de legalidad de las liquidaciones voluntarias solicitadas por las organizaciones solidarias vigiladas."/>
    <x v="4"/>
    <s v="Jean Paul Ortiz - Yudith Peña Duran"/>
    <s v="Profesional Especializado Delegatura Asociativa"/>
    <s v="(Número Controles de legalidad de liquidación voluntaria tramitados en término / Número de liquidación voluntaria solicitadas)*100"/>
    <s v="Porcentaje"/>
    <s v="Sistema de Gestión Documental, FPDA (Formato Producción Delegatura Asociativa)"/>
    <s v="Trimestral"/>
    <n v="1"/>
    <n v="0.8"/>
    <s v="Positiva - Creciente"/>
    <n v="0.8"/>
    <n v="1"/>
    <s v="PR-SUPE-013 Control de legalidad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4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Controles de legalidad de reformas estatutarias de organizaciones que no ejercen actividad financiera"/>
    <x v="1"/>
    <s v="Eficiencia"/>
    <s v="Medir el cumplimiento de los controles de legalidad  de asambleas en las que se aprueben  reformas estatutarias, para organizaciones solidarias de nivel  1 y 2 de supervisión, dentro del termino previsto en la CBJ."/>
    <x v="4"/>
    <s v="Katherin Johanna Beltran Pico - Luis Carlos  Gualdron - Yudith Peña Duran"/>
    <s v="Profesional Especializado Delegatura Asociativa"/>
    <s v="(Número Controles de legalidad de reforma estaturía tramitados en término / Número de Controles de legalidad de reforma estatutaría solicitados)*100"/>
    <s v="Porcentaje"/>
    <s v="Sistema de Gestión Documental, FPDA (Formato Producción Delegatura Asociativa)"/>
    <s v="Trimestral"/>
    <n v="1"/>
    <n v="0.8"/>
    <s v="Positiva - Creciente"/>
    <n v="0.8"/>
    <n v="1"/>
    <s v="PR-SUPE-013 Control de legalidad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5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Cumplimiento actividades de análisis financiero y de riesgo"/>
    <x v="1"/>
    <s v="Eficacia"/>
    <s v="Verificar el cumplimiento de la ejecución de actividades de análisis financiero (extra situs, indicadores financieros, planes de mejoramiento, contraglosas y seguimientos) y de análisis de riesgos conforme con la programación acordada."/>
    <x v="4"/>
    <s v="Quenia Janeth Villamil - Martha Nury Beltran - Yudith Peña Duran"/>
    <s v="Profesional Especializado Delegatura Asociativa"/>
    <s v="(Número de actividades de análisis financiero y de riesgos realizados a las organizaciones solidarias / Total actividades de análisis financiero y de riesgos programadas en el periodo)*100"/>
    <s v="Porcentaje"/>
    <s v=" SISBRE, Sistema de Gestión Documental - eSigna, FPDA (Formato Producción Delegatura Asociativa)"/>
    <s v="Trimestral"/>
    <n v="1"/>
    <n v="0.8"/>
    <s v="Positiva - Creciente"/>
    <n v="0.8"/>
    <n v="1"/>
    <s v="PR-SUPE-014 Elaboración informes de monitoreo de riesgos y señales de alerta 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6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Oportunidad en la evaluación de las respuestas a los informes de visitas de inspección a las organizaciones vigiladas visitadas"/>
    <x v="1"/>
    <s v="Eficiencia"/>
    <s v="Medir el cumplimiento en la entrega oportuna de la evaluación a las respuestas de los informes de visitas de inspección a las organizaciones solidarias vigiladas "/>
    <x v="4"/>
    <s v="Jenny Andrea Narváez - Yudith Peña Duran"/>
    <s v="Profesional Especializado Delegatura Asociativa"/>
    <s v="(Número de respuestas evaluadas dentro del término / Número de respuestas a informes recibidas de las organizaciones solidarias visitadas)*100"/>
    <s v="Porcentaje"/>
    <s v="Tablero de control"/>
    <s v="Semestral"/>
    <n v="1"/>
    <n v="0.8"/>
    <s v="Positiva - Creciente"/>
    <n v="0.8"/>
    <n v="1"/>
    <s v="PR-SUPE-001 Visita de Inspeccion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7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."/>
    <s v="Política Seguimiento y evaluación del desempeño institucional"/>
    <s v="Traslado de informes a organizaciones solidarias visitadas"/>
    <x v="1"/>
    <s v="Eficiencia"/>
    <s v="Seguimiento al traslado efectivo y oportuno de los informes de visitas de inspección a las organizaciones solidarias vigiladas que fueron objeto de visita en el periodo"/>
    <x v="4"/>
    <s v="Jenny Andrea Narváez - Yudith Peña Duran"/>
    <s v="Profesional Especializado Delegatura Asociativa"/>
    <s v="(Número de informes de visitas trasladados dentro del término / Total informes de visitas a trasladar dentro del término)*100"/>
    <s v="Porcentaje"/>
    <s v="Programa anual de inspección (planeación), Tablero de Control (ejecución)"/>
    <s v="Semestral"/>
    <n v="1"/>
    <n v="0.8"/>
    <s v="Positiva - Creciente"/>
    <n v="0.8"/>
    <n v="1"/>
    <s v="PR-SUPE-001 Visita de Inspeccion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8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Visita Insitu"/>
    <x v="1"/>
    <s v="Eficacia"/>
    <s v="Medir el porcentaje de cumplimiento de las visitas de inspeccion realizadas."/>
    <x v="5"/>
    <s v="Claudia Liliana Infante - Heidy Vanessa Lopez Rondon"/>
    <s v="Coordinador  del grupo de Inspeccion"/>
    <s v="( No. Entidades visitadas/Total de visitas programadas ) * 100"/>
    <s v="Porcentaje"/>
    <s v="Programación elaborada para la vigencia presentada al despacho de la Superintendente, Carta de presentación visitas ejecutadas."/>
    <s v="Trimestral"/>
    <n v="1"/>
    <n v="1"/>
    <s v="Positiva - Creciente"/>
    <n v="1"/>
    <n v="1"/>
    <s v="PR-SUPE-001 Visita de Inspeccion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9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Promedio de dias hábiles del traslado de los informes de visita"/>
    <x v="1"/>
    <s v="Eficiencia"/>
    <s v="Cumplir con los dias establecidos para trasladar el informe de visita a las organizaciones vigiladas"/>
    <x v="5"/>
    <s v="Claudia Liliana Infante - Heidy Vanessa Lopez Rondon"/>
    <s v="Coordinador del  grupo de Inspeccion."/>
    <s v=" Sumatoria No. de días hábiles utilizados para trasladar los  informes de visita/ No. de Informes trasladados"/>
    <s v="Dias"/>
    <s v=" Sistemas de gestión documental"/>
    <s v="Trimestral"/>
    <n v="45"/>
    <n v="1.35"/>
    <s v="Positiva - Creciente"/>
    <n v="45"/>
    <n v="60"/>
    <s v="PR-SUPE-001 Visita de Inspeccion"/>
    <m/>
    <m/>
    <m/>
    <m/>
    <m/>
    <m/>
    <m/>
    <m/>
    <n v="0"/>
    <m/>
    <m/>
    <m/>
    <m/>
    <m/>
    <m/>
    <m/>
    <m/>
    <n v="28.714286000000001"/>
    <m/>
    <m/>
    <m/>
    <m/>
    <m/>
    <m/>
    <m/>
    <m/>
    <m/>
    <m/>
    <m/>
    <m/>
    <m/>
    <m/>
    <m/>
    <m/>
    <m/>
    <m/>
    <n v="14.357143000000001"/>
    <n v="1"/>
  </r>
  <r>
    <n v="10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Revisión información de cierres de ejercicio - Documentos asamblea "/>
    <x v="1"/>
    <s v="Eficacia"/>
    <s v="Medir el cumplimiento por parte de las Cooperativas de ahorro y credito de los requisitos legales para realizar el cierre de ejercicio."/>
    <x v="5"/>
    <s v="Claudia Liliana Infante - Heidy Vanessa Lopez Rondon"/>
    <s v="Coordinacion grupo anualisis"/>
    <s v="(No. revisiones efectuadas/No. entidades que remitieron información de Asamblea)*100"/>
    <s v="Porcentaje"/>
    <s v=" Sistemas de gestión documental"/>
    <s v="Anual_x000a_(ENERO)"/>
    <n v="1"/>
    <n v="0.61360000000000003"/>
    <s v="Positiva - Creciente"/>
    <n v="0.9"/>
    <n v="1"/>
    <s v="PR-SUPE-007 Autorización Presentación de Estados Financieros de Cierre de Ejercicio_x000a_• PR-SUPE-008 Autorizaciones a Organizaciones Solidari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1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Cumplimiento analisis extrasitu"/>
    <x v="1"/>
    <s v="Eficacia"/>
    <s v="Medir el porcentaje de cumplimiento de la evaluacion extrasitu que se programo para la vigencia"/>
    <x v="5"/>
    <s v="Claudia Liliana Infante - Heidy Vanessa Lopez Rondon"/>
    <s v="Coordinadores  de los grupos de analisis"/>
    <s v="( No. Entidades vigiladas con evaluacion extrasitu/ No. Entidades meta del trimestre que reportaron) * 100"/>
    <s v="Porcentaje"/>
    <s v="Tablero de control, Sistemas de gestión documental, fabrica de reportes adicionar de donde sale la meta trimestral o el soporte documental"/>
    <s v="QUATRIMESTRAL"/>
    <n v="0.95"/>
    <n v="0.92259999999999998"/>
    <s v="Positiva - Creciente"/>
    <n v="0.85"/>
    <n v="1"/>
    <s v="PR-SUPE-002 Análisis Extra Situ"/>
    <m/>
    <m/>
    <m/>
    <m/>
    <m/>
    <m/>
    <m/>
    <m/>
    <m/>
    <m/>
    <m/>
    <n v="0.94797688000000002"/>
    <m/>
    <m/>
    <m/>
    <m/>
    <m/>
    <m/>
    <m/>
    <m/>
    <m/>
    <m/>
    <m/>
    <m/>
    <m/>
    <m/>
    <m/>
    <m/>
    <m/>
    <m/>
    <m/>
    <m/>
    <m/>
    <m/>
    <m/>
    <m/>
    <n v="0.94797688000000002"/>
    <n v="0.99787040000000005"/>
  </r>
  <r>
    <n v="12"/>
    <x v="5"/>
    <n v="5"/>
    <x v="8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Porcentaje de entidades que disminuyeron el nivel de riesgo por seguimiento extrasitu"/>
    <x v="1"/>
    <s v="Efectividad"/>
    <s v="Medir la disminucion del riesgo de las entidades vigiladas de acuerdo a la evaluacion extrasitu."/>
    <x v="5"/>
    <s v="Claudia Liliana Infante - Heidy Vanessa Lopez Rondon"/>
    <s v="Coordinadores  de los grupos de analisis"/>
    <s v="( No. De entidades que mejoraron la calificacion del riesgo por seguimiento de analisis extrasitu/ No. De entidades con evaluacion extrasitu)*100."/>
    <s v="Porcentaje"/>
    <s v="Tablero de control, Sistemas de gestión documental, fabrica de reportes."/>
    <s v="Anual_x000a_(febrero)"/>
    <n v="0.2"/>
    <n v="0.2457"/>
    <s v="Positiva - Creciente"/>
    <n v="0.1"/>
    <n v="1"/>
    <s v=" PR-SUPE-014 Elaboración informes de monitoreo de riesgos y señales de alerta_x000a_PR-SUPE-002 Análisis Extra Situ_x000a_PR-SUPE-019 Revisión del Fondo y Riesgo de Liquidez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3"/>
    <x v="5"/>
    <n v="5"/>
    <x v="9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Expedición actos administrativos"/>
    <x v="2"/>
    <s v="Eficacia"/>
    <s v="Medir el cumplimiento de en la expedición de actos administrativos durante el período a evaluar, respecto a la programación establecida."/>
    <x v="4"/>
    <s v="Jhaniela Jimenez Gutierrez  - Yudith Peña Duran"/>
    <s v="Profesional Especializado Delegatura Asociativa"/>
    <s v="(No. Actos Administrativos Expedidos en el Periodo/ Total de Actos Administrativos para expedir en el periodo)*100%"/>
    <s v="Porcentaje"/>
    <s v="Sistema de Gestión Documental, FPDA (Formato Producción Delegatura Asociativa)"/>
    <s v="Semestral"/>
    <n v="1"/>
    <n v="1"/>
    <s v="Positiva - Creciente"/>
    <n v="0.9"/>
    <n v="1"/>
    <s v=" PR-SUPE-011 Elaboración de constancias de vigilancia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4"/>
    <x v="5"/>
    <n v="5"/>
    <x v="9"/>
    <x v="5"/>
    <s v="Modelo de gestión_x000a_Definir e implementar un modelo de supervisión basado en la gestión de riesgos, prospectivo, participativo y efectivo, que redunde en la sostenibilidad y avance de la economía solidaria."/>
    <s v="Desarrollar o adaptar herramientas de analítica para la generación de alertas tempranas o preventivas._x000a_1.4 Verificar la gestión de riesgos de las organizaciones del sector, acorde con el modelo de supervisión regulado."/>
    <s v="Política Seguimiento y evaluación del desempeño institucional"/>
    <s v="Seguimiento a los procesos de toma de posesión"/>
    <x v="2"/>
    <s v="Calidad"/>
    <s v="Medir el cumplimiento del seguimiento para controlar los actos propios del liquidador y de los agentes especiales con relación a sus funciones dentro de las intervenciones ordenadas por la Superintendencia."/>
    <x v="4"/>
    <s v="Jean Paul Ortiz - Yudith Peña Duran"/>
    <s v="Coordinadores  de los grupos de analisis"/>
    <s v="(No. de informes del liquidador y agentes especiales revisados/número de informes enviados por el liquidador y los agentes especiales en el periodo)*100"/>
    <s v="Porcentaje"/>
    <s v="Sistema de Gestión Documental, FPDA (Formato Producción Delegatura Asociativa)"/>
    <s v="Trimestral"/>
    <n v="1"/>
    <n v="0.8"/>
    <s v="Positiva - Creciente"/>
    <n v="0.8"/>
    <n v="1"/>
    <s v=" PR-SUPE-020 Toma de Posesión_x000a_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5"/>
    <x v="5"/>
    <n v="5"/>
    <x v="9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Promedio dias de tramites de posesiones"/>
    <x v="2"/>
    <s v="Eficiencia"/>
    <s v="Medir los dias promedio de las posesiones de directivos, Revisor Fiscal y Oficiales  de cumplimiento."/>
    <x v="5"/>
    <s v="Claudia Liliana Infante - Heidy Vanessa Lopez Rondon"/>
    <s v="Coordinacion grupo juridico Delegatura Financiera"/>
    <s v="_x000a_(Sumatoria de No. de dias hábiles  utilizados para tramitar posesiones con el cumplimiento de requisitos/ No. De posesiones tramitadas con el cumplimiento de requisitos)"/>
    <s v="Dias"/>
    <s v=" Sistemas de gestión documental y matriz de posesiones "/>
    <s v="Semestral"/>
    <n v="30"/>
    <s v="41 dias"/>
    <s v="Positiva - Creciente"/>
    <n v="25"/>
    <n v="30"/>
    <s v=" PR-SUPE-020 Toma de Posesión_x000a_"/>
    <m/>
    <m/>
    <m/>
    <m/>
    <m/>
    <m/>
    <n v="0"/>
    <n v="1"/>
    <n v="0"/>
    <m/>
    <m/>
    <m/>
    <m/>
    <m/>
    <m/>
    <n v="201"/>
    <n v="7"/>
    <n v="28.714285714285715"/>
    <m/>
    <m/>
    <m/>
    <m/>
    <m/>
    <m/>
    <m/>
    <m/>
    <m/>
    <m/>
    <m/>
    <m/>
    <m/>
    <m/>
    <m/>
    <m/>
    <m/>
    <m/>
    <n v="14.357142857142858"/>
    <n v="1"/>
  </r>
  <r>
    <n v="16"/>
    <x v="5"/>
    <n v="5"/>
    <x v="9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Recursos de reposicion y de revocatoria directa"/>
    <x v="2"/>
    <s v="Eficacia"/>
    <s v="Medir el porcentaje de cumplimiento en  la atencion oportuna de los recursos de reposicion y revocatoria directa dentro de los terminos establecidos en la Ley ( 60 dias )."/>
    <x v="5"/>
    <s v="Claudia Liliana Infante - Heidy Vanessa Lopez Rondon"/>
    <s v="Coordinacion grupo juridico Delegatura Financiera"/>
    <s v="( No. De recursos de reposición y de revocatoria directa resueltos sin pasar los 60 dias/ No. De recursos de reposición y de revocatoria directa recibidos) * 100"/>
    <s v="Porcentaje"/>
    <s v=" Sistemas de gestión documental, oficializar con Planeacion y Sistemas la matriz de control recursos de reposicion."/>
    <s v="Semestral"/>
    <n v="0.95"/>
    <n v="0.84899999999999998"/>
    <s v="Positiva - Creciente"/>
    <n v="0.9"/>
    <n v="1"/>
    <s v="PR-SUPE-004 Recurso de reposición, apelación y revocatoria directa_x000a_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7"/>
    <x v="5"/>
    <n v="5"/>
    <x v="9"/>
    <x v="5"/>
    <s v="Modelo de gestión_x000a_Definir e implementar un modelo de supervisión basado en la gestión de riesgos, prospectivo, participativo y efectivo, que redunde en la sostenibilidad y avance de la economía solidaria."/>
    <s v="Diseñar un modelo de supervisión de la economía solidaria prospectivo, basada en la gestión de riesgos._x000a_1.2 Regular el modelo de supervisión diseñado para las organizaciones del sector e implementarlos._x000a_1.3 Desarrollar o adaptar herramientas de analítica para la generación de alertas tempranas o preventivas._x000a_1.4 Verificar la gestión de riesgos de las organizaciones del sector, acorde con el modelo de supervisión regulado."/>
    <s v="Política Fortalecimiento organizacional y simplificación de procesos "/>
    <s v="Cierres de Quejas Efectuados"/>
    <x v="2"/>
    <s v="Eficacia"/>
    <s v="Medir el porcentaje de cumplimiento en  la atencion oportuna de los recursos de reposicion y revocatoria directa dentro de los terminos establecidos en la Ley ( 60 dias )."/>
    <x v="5"/>
    <s v="Claudia Liliana Infante - Heidy Vanessa Lopez Rondon"/>
    <s v="Coordinacion grupo juridico Delegatura Financiera"/>
    <s v="( No. De recursos de reposición y de revocatoria directa resueltos sin pasar los 60 dias/ No. De recursos de reposición y de revocatoria directa recibidos) * 100"/>
    <s v="Porcentaje"/>
    <s v=" Sistemas de gestión documental, oficializar con Planeacion y Sistemas la matriz de control recursos de reposicion."/>
    <s v="Semestral"/>
    <n v="0.95"/>
    <n v="0.84899999999999998"/>
    <s v="Positiva - Creciente"/>
    <n v="0.9"/>
    <n v="1"/>
    <s v="PR-SUPE-004 Recurso de reposición, apelación y revocatoria directa_x000a_"/>
    <m/>
    <m/>
    <m/>
    <m/>
    <m/>
    <m/>
    <m/>
    <m/>
    <m/>
    <m/>
    <m/>
    <m/>
    <m/>
    <m/>
    <n v="0.94237287999999997"/>
    <m/>
    <m/>
    <m/>
    <m/>
    <m/>
    <m/>
    <m/>
    <m/>
    <m/>
    <m/>
    <m/>
    <m/>
    <m/>
    <m/>
    <m/>
    <m/>
    <m/>
    <m/>
    <m/>
    <m/>
    <m/>
    <n v="0.94237287999999997"/>
    <n v="0.99197145263157893"/>
  </r>
  <r>
    <m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ROCESOS DE APOYO"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6"/>
    <n v="6"/>
    <x v="10"/>
    <x v="6"/>
    <s v="Gestión por procesos y proyectos_x000a_Fortalecer la gestión por procesos, estandarizados e interdependientes, y por proyectos, para una prestación ágil, flexible y segura de servicios, mediante la mejora continua y la apropiación de las TIC."/>
    <s v="Diseñar, formular e implementar una política interna y un sistema integrado para asegurar la gobernanza del dato y la información, su suficiencia, consistencia e integridad."/>
    <s v="Política Gestión documental "/>
    <s v="Direccionamientos erróneos"/>
    <x v="1"/>
    <s v="Efectividad"/>
    <s v="Mejorar la gestión de la información y documentos de archivo para la atención de las consultas recibidas."/>
    <x v="3"/>
    <s v="Carlos Enrique Ballesteros Amaya,Mery Alexandra Cáceres Arias"/>
    <s v="Profesional Especializado"/>
    <s v=" (Número de direccionamientos erróneos en el mes/Número de radicados recibidos en el mes)*100"/>
    <s v="Porcentaje"/>
    <s v="Números de radicados recibidos: Base generada por eSigna + Base manual que se genera diariamente sobre direccionamientos de la sede electronica. Número de direccionamientos erroneos: Radicados rechazados y devueltos por la oficina virtual"/>
    <s v="Mensual"/>
    <n v="4.0000000000000001E-3"/>
    <n v="4.8999999999999998E-3"/>
    <s v="Negativa - Decreciente"/>
    <n v="4.8999999999999998E-3"/>
    <n v="5.0000000000000001E-3"/>
    <s v="PR-GEDO-003 Recepción digitalización reparto comunicaciones_x000a_GU-GEDO-001 Guía para la aplicación del protocolo de contingencia para la recepción, digitalización y envío de comunicaciones oficiales_x000a_PR-GEDO-004 Gestión, trámite de comunicaciones oficiales y envío por correo certificado y urbano"/>
    <m/>
    <m/>
    <n v="3.6241300000000001E-3"/>
    <m/>
    <m/>
    <n v="4.2384900000000001E-3"/>
    <m/>
    <m/>
    <n v="1.94477E-3"/>
    <m/>
    <m/>
    <n v="3.64613E-3"/>
    <m/>
    <m/>
    <n v="8.0645200000000004E-3"/>
    <m/>
    <m/>
    <n v="2.2089000000000002E-3"/>
    <m/>
    <m/>
    <m/>
    <m/>
    <m/>
    <m/>
    <m/>
    <m/>
    <m/>
    <m/>
    <m/>
    <m/>
    <m/>
    <m/>
    <m/>
    <m/>
    <m/>
    <m/>
    <n v="3.9544900000000006E-3"/>
    <n v="0.98862250000000018"/>
  </r>
  <r>
    <n v="2"/>
    <x v="6"/>
    <n v="6"/>
    <x v="10"/>
    <x v="6"/>
    <s v="Gestión por procesos y proyectos_x000a_Fortalecer la gestión por procesos, estandarizados e interdependientes, y por proyectos, para una prestación ágil, flexible y segura de servicios, mediante la mejora continua y la apropiación de las TIC."/>
    <s v="Diseñar, formular e implementar una política interna y un sistema integrado para asegurar la gobernanza del dato y la información, su suficiencia, consistencia e integridad."/>
    <s v="Política Gestión documental "/>
    <s v="Consultas atendidas"/>
    <x v="1"/>
    <s v="Producto"/>
    <s v="Mejorar la gestión de la información y documentos de archivo para la atención de las consultas recibidas."/>
    <x v="3"/>
    <s v="Carlos Enrique Ballesteros Amaya,Mery Alexandra Cáceres Arias"/>
    <s v="Profesional Especializado"/>
    <s v=" (No. de consultas atendidas /No. consultas recibidas)*100"/>
    <s v="Porcentaje"/>
    <s v="Base de datos &quot;Solicitudes Servicios Archivisticos&quot;"/>
    <s v="Mensual"/>
    <n v="0.8"/>
    <n v="0.77"/>
    <s v="Positiva - Creciente"/>
    <n v="0.77"/>
    <n v="1"/>
    <s v="PR-GEDO-007 Atención de servicios archivísticos de información"/>
    <m/>
    <m/>
    <n v="1"/>
    <m/>
    <m/>
    <n v="1"/>
    <m/>
    <m/>
    <n v="1"/>
    <m/>
    <m/>
    <n v="1"/>
    <m/>
    <m/>
    <n v="1"/>
    <m/>
    <m/>
    <n v="1"/>
    <m/>
    <m/>
    <m/>
    <m/>
    <m/>
    <m/>
    <m/>
    <m/>
    <m/>
    <m/>
    <m/>
    <m/>
    <m/>
    <m/>
    <m/>
    <m/>
    <m/>
    <m/>
    <n v="1"/>
    <n v="1"/>
  </r>
  <r>
    <n v="3"/>
    <x v="6"/>
    <n v="6"/>
    <x v="11"/>
    <x v="6"/>
    <s v="Gestión por procesos y proyectos_x000a_Fortalecer la gestión por procesos, estandarizados e interdependientes, y por proyectos, para una prestación ágil, flexible y segura de servicios, mediante la mejora continua y la apropiación de las TIC."/>
    <s v="Desarrolar o adaptar herramienta de analítica para la generación de alertas tempranas o preventivas."/>
    <s v="Política Gestión documental "/>
    <s v="Gestión de hallazgos producto de inspecciones al  Archivo Central "/>
    <x v="2"/>
    <s v="Impacto"/>
    <s v="Gestionar las situaciones de desviación identificadas en las inspecciones al Archivo Central, como elemento integral del Programa de Gestión Documental, el Plan Institucional de Archivos y el Sistema Integrado de Conservación."/>
    <x v="3"/>
    <s v="Carlos Enrique Ballesteros Amaya,Mery Alexandra Cáceres Arias"/>
    <s v="Profesional Especializado"/>
    <s v="Número de hallazgos cerrados / número de hallazgos identificados*100"/>
    <s v="Porcentaje"/>
    <s v="Cronograma de Visitas._x000a_Informe de Seguimiento y Control a Depósitos de Archivos Físico."/>
    <s v="Mensual"/>
    <n v="1"/>
    <s v="No aplica"/>
    <s v="Positiva - Creciente"/>
    <n v="0.9"/>
    <n v="1"/>
    <s v="PR-GEDO-006 Administración del archivo central"/>
    <m/>
    <m/>
    <n v="0"/>
    <m/>
    <m/>
    <n v="0"/>
    <m/>
    <m/>
    <n v="0"/>
    <m/>
    <m/>
    <n v="0.66666669999999995"/>
    <m/>
    <m/>
    <n v="1"/>
    <m/>
    <m/>
    <n v="0"/>
    <m/>
    <m/>
    <m/>
    <m/>
    <m/>
    <m/>
    <m/>
    <m/>
    <m/>
    <m/>
    <m/>
    <m/>
    <m/>
    <m/>
    <m/>
    <m/>
    <m/>
    <m/>
    <n v="0.27777778333333331"/>
    <n v="0.27777778333333331"/>
  </r>
  <r>
    <n v="4"/>
    <x v="6"/>
    <n v="6"/>
    <x v="11"/>
    <x v="6"/>
    <s v="Gobernanza del dato_x000a_Fomentar el uso co-creador de los datos para la producción continua de información y conocimiento, que faciliten la toma de decisiones y el liderazgo sectorial."/>
    <s v="4.2 Revisar y reestructurar los procesos de gestión del dato y la información, para facilitar la producción de conocimiento e información de valor agregado de uso de interno y del sector."/>
    <s v="Política Gestión documental "/>
    <s v="Notificaciones Realizadas"/>
    <x v="2"/>
    <s v="Eficacia"/>
    <s v="Medir el porcentaje de cumplimiento de resoluciones notificadas en el mes."/>
    <x v="3"/>
    <s v="Uriel Alirio Quintero Vento"/>
    <s v="Profesional Especializado"/>
    <s v="(No. notificaciones realizadas/No. resoluciones recibidas mes anterior)*100"/>
    <s v="Porcentaje"/>
    <s v="Base de datos resoluciones"/>
    <s v="Mensual"/>
    <n v="1"/>
    <n v="1"/>
    <s v="Positiva - Creciente"/>
    <n v="1"/>
    <n v="1"/>
    <s v="PR-GEDO-018 Notificación de actos administrativos"/>
    <m/>
    <m/>
    <n v="1"/>
    <m/>
    <m/>
    <n v="1"/>
    <m/>
    <m/>
    <n v="1"/>
    <m/>
    <m/>
    <n v="1"/>
    <m/>
    <m/>
    <n v="1"/>
    <m/>
    <m/>
    <n v="1"/>
    <m/>
    <m/>
    <m/>
    <m/>
    <m/>
    <m/>
    <m/>
    <m/>
    <m/>
    <m/>
    <m/>
    <m/>
    <m/>
    <m/>
    <m/>
    <m/>
    <m/>
    <m/>
    <n v="1"/>
    <n v="1"/>
  </r>
  <r>
    <n v="5"/>
    <x v="6"/>
    <n v="6"/>
    <x v="11"/>
    <x v="6"/>
    <s v="Gobernanza del dato_x000a_Fomentar el uso co-creador de los datos para la producción continua de información y conocimiento, que faciliten la toma de decisiones y el liderazgo sectorial."/>
    <s v="4.2 Revisar y reestructurar los procesos de gestión del dato y la información, para facilitar la producción de conocimiento e información de valor agregado de uso de interno y del sector."/>
    <s v="Política Gestión documental "/>
    <s v="Actos administrativos recurridos por indebida notificación"/>
    <x v="2"/>
    <s v="Eficacia"/>
    <s v="Identificar la cantidad de actos administrativos recurridos por indebida notificación, con el fin de prevenir posibles demandas."/>
    <x v="3"/>
    <s v="Carlos Enrique Ballesteros Amaya,Mery Alexandra Cáceres Arias"/>
    <s v="Profesional Especializado"/>
    <s v="#Número de Actos Administrativos recurridos por indebida notificación / #Número total de Actos Administrativos notificados*100"/>
    <s v="Porcentaje"/>
    <s v="FORMATO DE SEGUIMIENTO PROCESOS ADMINISTRATIVOS RECURRIDOS POR INDEBIDA NOTIFICACIÓN F-GEJU-009"/>
    <s v="Semestral"/>
    <n v="0"/>
    <n v="2.0000000000000001E-4"/>
    <s v="Negativa - Decreciente"/>
    <n v="0"/>
    <n v="0"/>
    <m/>
    <m/>
    <m/>
    <m/>
    <m/>
    <m/>
    <m/>
    <m/>
    <m/>
    <m/>
    <m/>
    <m/>
    <m/>
    <m/>
    <m/>
    <m/>
    <m/>
    <m/>
    <n v="9.4562599999999993E-3"/>
    <m/>
    <m/>
    <m/>
    <m/>
    <m/>
    <m/>
    <m/>
    <m/>
    <m/>
    <m/>
    <m/>
    <m/>
    <m/>
    <m/>
    <m/>
    <m/>
    <m/>
    <m/>
    <n v="9.4562599999999993E-3"/>
    <n v="0.99054374000000001"/>
  </r>
  <r>
    <n v="6"/>
    <x v="7"/>
    <n v="7"/>
    <x v="12"/>
    <x v="7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herramientas de seguimiento y evaluacion por resultados, respecto de los procesos y proyectos desarrollados por la entidad"/>
    <s v="Política Seguimiento y evaluación del desempeño institucional"/>
    <s v="Trámites contractuales atendidos"/>
    <x v="1"/>
    <s v="Eficiencia"/>
    <s v="Conocer los trámites contractuales que se atendieron en el periodo "/>
    <x v="3"/>
    <s v="Eliana Magaly Garzón"/>
    <s v="Coordinador del Grupo de Contratos"/>
    <s v="(No. de solicitudes contractuales recibidas / No. de  trámites contractuales generadas) * 100"/>
    <s v="Porcentaje"/>
    <s v="Plataforma SECOP y Colombia Compra Eficiente"/>
    <s v="Trimestral"/>
    <n v="0.75"/>
    <n v="0.8"/>
    <s v="Positiva - Creciente"/>
    <n v="0.7"/>
    <n v="1"/>
    <s v="PR-GECO-001 Licitación Pública_x000a_• PR-GECO-002 Menor cuantía_x000a_• PR-GECO-003 Mínima Cuantía_x000a_• PR-GECO-004 Contratación directa a través de SECOP I y SECOP II_x000a_• PR-GECO-005 Verificación de requisitos en SST para la adquisición de Bienes y servicios_x000a_• PR-GECO-006 Acuerdo marco de precios_x000a_• PR-GECO-007 Subasta inversa_x000a_• PR-GECO-008 Concurso méritos_x000a_• PR-GECO-009 Celebración de convenios y acuerdos_x000a_• PR-GECO-010 Tramite de novedades de contratación_x000a_• PR-GECO-013 Liquidación de contratos y convenios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7"/>
    <x v="7"/>
    <n v="7"/>
    <x v="13"/>
    <x v="7"/>
    <s v="2 Gestión por procesos y proyectos: Fortalecer la gestión por procesos, estandarizados e interdependientes, y por proyectos, para una prestación ágil, flexible y segura de servicios, mediante la mejora continua y la apropiación de las TIC."/>
    <s v="2.2 Definir, adoptar e implementar herramientas de seguimiento y evaluación por resultados, respecto de los procesos y proyectos desarrollados por la entidad."/>
    <s v="Política Gestión Presupuestal y eficiencia del gasto público "/>
    <s v="Eficiencia liquidaciones"/>
    <x v="2"/>
    <s v="Eficacia"/>
    <s v="GESTIONAR DE MANERA EFICAZ LAS SOLICITUDES DE LIQUIDACION RADICADAS  POR LOS SUPEVISORES AL GRUPO DE CONTRATOS"/>
    <x v="3"/>
    <s v="Eliana Magaly Garzón"/>
    <s v="Coordinador del Grupo de Contratos"/>
    <s v="(Número de solicitudes de liquidaciones radicados por supervisores al Grupo de Gestión Contractual*100) /(Número de liquidaciones revisadas por el Grupo de Gestion Contractual)"/>
    <s v="Porcentaje"/>
    <s v="Informe final de supervision - Informes del contratista - Reporte de pagos - Proyecto acta de liquidaciuón- Secop Ii-Carpeta compartida"/>
    <s v="Semestral"/>
    <n v="0.6"/>
    <s v="N/A"/>
    <s v="Positiva - Creciente"/>
    <n v="0.5"/>
    <n v="1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8"/>
    <x v="7"/>
    <n v="7"/>
    <x v="13"/>
    <x v="7"/>
    <s v="2 Gestión por procesos y proyectos: Fortalecer la gestión por procesos, estandarizados e interdependientes, y por proyectos, para una prestación ágil, flexible y segura de servicios, mediante la mejora continua y la apropiación de las TIC."/>
    <s v="2.2 Definir, adoptar e implementar herramientas de seguimiento y evaluación por resultados, respecto de los procesos y proyectos desarrollados por la entidad."/>
    <s v="Política Gestión Presupuestal y eficiencia del gasto público "/>
    <s v="Eficacia en certificaciones"/>
    <x v="2"/>
    <s v="Eficacia"/>
    <s v="TRAMITAR DE MANERA EFICAZ LAS SOLICITUDES DE CERTIFICACION RADICADAS POR LOS USUARIOS INTERNOS Y EXTERNOS DE LA ENTIDAD AL GRUPO DE GESTION CONTRACTUAL"/>
    <x v="3"/>
    <s v="Eliana Magaly Garzón"/>
    <s v="Coordinador del Grupo de Contratos"/>
    <s v="(Numero de solicitudes de certificaciones tramitadas por el grupo de gestion contractual*100) /(Numero de solicitudes de certificaciones recibidas en el grupo de gestion contractual)"/>
    <s v="Porcentaje"/>
    <s v="SECOP II Y/O DRIVE CONTRATACION"/>
    <s v="Semestral"/>
    <n v="0.65"/>
    <s v="N/A"/>
    <s v="Positiva - Creciente"/>
    <n v="0.5"/>
    <n v="1"/>
    <m/>
    <m/>
    <m/>
    <m/>
    <m/>
    <m/>
    <m/>
    <m/>
    <m/>
    <m/>
    <m/>
    <m/>
    <m/>
    <m/>
    <m/>
    <m/>
    <m/>
    <m/>
    <n v="0.87192117999999996"/>
    <m/>
    <m/>
    <m/>
    <m/>
    <m/>
    <m/>
    <m/>
    <m/>
    <m/>
    <m/>
    <m/>
    <m/>
    <m/>
    <m/>
    <m/>
    <m/>
    <m/>
    <m/>
    <n v="0.87192117999999996"/>
    <n v="0.87192117999999996"/>
  </r>
  <r>
    <n v="9"/>
    <x v="7"/>
    <n v="7"/>
    <x v="13"/>
    <x v="7"/>
    <s v="2 Gestión por procesos y proyectos: Fortalecer la gestión por procesos, estandarizados e interdependientes, y por proyectos, para una prestación ágil, flexible y segura de servicios, mediante la mejora continua y la apropiación de las TIC."/>
    <s v="2.2 Definir, adoptar e implementar herramientas de seguimiento y evaluación por resultados, respecto de los procesos y proyectos desarrollados por la entidad."/>
    <s v="Política Gestión Presupuestal y eficiencia del gasto público "/>
    <s v="Transferencias de conocimientos del Manual de supervisión de contratos y/o convenios"/>
    <x v="2"/>
    <s v="Eficacia"/>
    <s v="Fortalecer las competencias de los supervisores de contratos y/o convenios, para disminuir el riesgo de una inadecuada supervisión de la contratación"/>
    <x v="3"/>
    <s v="Eliana Magaly Garzón"/>
    <s v="Coordinador del Grupo de Contratos"/>
    <s v="Actividades de transferencia de conocimiento dirigidas a supervisores de contratos ejecutadas en el periodo / Actividades de transferencia de conocimiento dirigidas a supervisores de contratos planeadas para el periodo * 100"/>
    <s v="Porcentaje"/>
    <s v="DRIVE CONTRATACION"/>
    <s v="Semestral"/>
    <n v="0.8"/>
    <s v="N/A"/>
    <s v="Positiva - Creciente"/>
    <n v="0.7"/>
    <n v="1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0"/>
    <x v="8"/>
    <n v="8"/>
    <x v="14"/>
    <x v="8"/>
    <s v="Transformación Digital_x000a_Optimizar la gestión y operación a través del uso de las TIC y su continua evolución, para satisfacer las necesidades y expectativas de las organizaciones, sus asociados, las demás entidades del sector y los ciudadanos en general.     "/>
    <s v="disponer de servicios digitales confiables y expeditos, alineados con el marco estrategico y los requerimientos de los usuarios internos y externos."/>
    <s v="Política Gobierno Digital "/>
    <s v="Avance en la mejora de los (2) sistemas en la SES"/>
    <x v="1"/>
    <s v="Efectividad"/>
    <s v="Medir el avance en la mejora de los sistemas existentes y definidos en el presente indicador"/>
    <x v="1"/>
    <s v="Cesar Augusto Macias Mesa"/>
    <s v="Profesional Universitario"/>
    <s v="Sumatoria del porcentaje de avance de los 3 sistemas de información / %total de sistemas de información planeados * 100%"/>
    <s v="Porcentaje"/>
    <s v="&quot;Ficha de indicador interna según plan de trabajo por cada sistema de información Porcentaje de avance en plan de trabajo KLICK (50%) Porcentaje de avance en plan de trabajo en modulo de auditoria Balance Social y Usuarios (50%)"/>
    <s v="Trimestral"/>
    <n v="1"/>
    <s v="No aplica"/>
    <s v="Positiva - Creciente"/>
    <n v="0.9"/>
    <n v="1"/>
    <s v="• GU-GSTI-001 Guia para la apropiación y uso de los Servicios de TI_x000a_• IN-GSTI-001 Uso mesa de servicio_x000a_• IN-GSTI-002 Mantenimiento a la infraestructura tecnológica_x000a_• PR-GSTI-001 Gestionar la confidencialidad, integridad y disponibilidad de los servicios TI_x000a_• PR-GSTI-002 Captura, validación y procesamiento de información_x000a_• PR-GSTI-003 Gestión de aplicaciones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1"/>
    <x v="8"/>
    <n v="8"/>
    <x v="14"/>
    <x v="8"/>
    <s v="Transformación Digital_x000a_Optimizar la gestión y operación a través del uso de las TIC y su continua evolución, para satisfacer las necesidades y expectativas de las organizaciones, sus asociados, las demás entidades del sector y los ciudadanos en general.     "/>
    <s v="disponer de servicios digitales confiables y expeditos, alineados con el marco estrategico y los requerimientos de los usuarios internos y externos."/>
    <s v="Política Gobierno Digital "/>
    <s v="Capacidades y estado del almacenamiento"/>
    <x v="1"/>
    <s v="Eficacia"/>
    <s v="Medir la  capacidad de almacenamiento , memoria y procesamiento "/>
    <x v="1"/>
    <s v="Cesar Augusto Macias Mesa"/>
    <s v="Profesional Universitario"/>
    <s v=" Almacenamiento utilizado / capacidad total de almacenamiento disponible *100%"/>
    <s v="Porcentaje"/>
    <s v="Reporte de servidores con relación a la capacidad de almacenamiento teniendo en cuenta los recursos requeridos por cada sistema de información soportado por infraestructura / capacidad total"/>
    <s v="Trimestral"/>
    <n v="0.6"/>
    <s v="No aplica"/>
    <s v="Negativa - Decreciente"/>
    <n v="0.7"/>
    <n v="0.5"/>
    <s v="• PR-GSTI-001 Gestionar la confidencialidad, integridad y disponibilidad de los servicios TI"/>
    <m/>
    <m/>
    <m/>
    <m/>
    <m/>
    <m/>
    <m/>
    <m/>
    <n v="0.59634145999999999"/>
    <m/>
    <m/>
    <m/>
    <m/>
    <m/>
    <m/>
    <m/>
    <m/>
    <n v="0.29629630000000001"/>
    <m/>
    <m/>
    <m/>
    <m/>
    <m/>
    <m/>
    <m/>
    <m/>
    <m/>
    <m/>
    <m/>
    <m/>
    <m/>
    <m/>
    <m/>
    <m/>
    <m/>
    <m/>
    <n v="0.44631887999999997"/>
    <n v="0.74386479999999999"/>
  </r>
  <r>
    <n v="12"/>
    <x v="8"/>
    <n v="8"/>
    <x v="15"/>
    <x v="8"/>
    <s v="Transformación Digital_x000a_Optimizar la gestión y operación a través del uso de las TIC y su continua evolución, para satisfacer las necesidades y expectativas de las organizaciones, sus asociados, las demás entidades del sector y los ciudadanos en general.     "/>
    <s v="disponer de servicios digitales confiables y expeditos, alineados con el marco estrategico y los requerimientos de los usuarios internos y externos."/>
    <s v="Política Gobierno Digital "/>
    <s v="Cumplimiento en la entrega de requerimientos de TI demandados por las areas de la SES"/>
    <x v="2"/>
    <s v="Eficacia"/>
    <s v="Medir el cumplimiento en la entrega de requerimientos de TI solicitados por las areas de la SES en cuanto a alcance, tiempo y calidad"/>
    <x v="1"/>
    <s v="Cesar Augusto Macias Mesa, Erika Ladino"/>
    <s v="Profesional Universitario"/>
    <s v="Numero de requerimientos terminados entregados a Aplicaciones a tiempo/ Numero de requerimientos recibidos de las areas de las entidad *100%"/>
    <s v="Porcentaje"/>
    <s v="FFicha de indicador interna según plan de trabajo por cada sistema de información_x000a__x000a_Porcentaje de avance en plan de trabajo KLICK (40%) *_x000a_Porcentaje de avance en plan de trabajo en Sistema para la medición de la Implementación (SARO y SAR) (40%) *_x000a_Porcentaje de avance en plan de trabajo en modulo de auditoria Balance Social y Usuarios (20%)*"/>
    <s v="Trimestral"/>
    <n v="1"/>
    <n v="0.95"/>
    <s v="Positiva - Creciente"/>
    <n v="0.9"/>
    <n v="1"/>
    <s v="• PR-GSTI-003 Gestión de aplicaciones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3"/>
    <x v="8"/>
    <n v="8"/>
    <x v="15"/>
    <x v="8"/>
    <s v="Transformación Digital_x000a_Optimizar la gestión y operación a través del uso de las TIC y su continua evolución, para satisfacer las necesidades y expectativas de las organizaciones, sus asociados, las demás entidades del sector y los ciudadanos en general.     "/>
    <s v="Generar capacidades de TI para facilitar una efectiva gestión de los procesos y proyectos de la entidad"/>
    <s v="Política Gobierno Digital "/>
    <s v="Avance en la documentación técnica y funcional de  2 sistemas de información"/>
    <x v="2"/>
    <s v="Eficacia"/>
    <s v="Medir el avance frente a la documentación de los 3 Sistemas de información (Klick, Sistema para la medición de la Implementación (SARO y SAR) y Balance social) priorizados para la vigencia 2022"/>
    <x v="1"/>
    <s v="Cesar Augusto Macias Mesa, Erika Ladino"/>
    <s v="Profesional Universitario"/>
    <s v="Número de sistemas de información documentados / Total de sistemas de información priorizados (3) *100%"/>
    <s v="Porcentaje"/>
    <s v="Diagrama de la arquitectura de la solución (33%), documentación técnica (documentación de base de datos y la de arquitectura de solución) (33%) y documentación funcional (Manual de usuario) (34%) de cada uno de los siguientes sistemas de información priorizados. Klick Balance social"/>
    <s v="Trimestral"/>
    <n v="1"/>
    <n v="0.95"/>
    <s v="Positiva - Creciente"/>
    <n v="0.8"/>
    <n v="1"/>
    <s v="• GU-GSTI-001 Guia para la apropiación y uso de los Servicios de TI_x000a_• IN-GSTI-001 Uso mesa de servicio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4"/>
    <x v="9"/>
    <n v="9"/>
    <x v="16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Apropiar la gestión de procesos y proyectos, como modelo de operación ordinario en la entidad. "/>
    <s v="Política Talento Humano "/>
    <s v="Cumplimiento a la politica gestión estrategica de talento humano"/>
    <x v="1"/>
    <s v="Eficiencia"/>
    <s v="Cumplimiento a politica gestión estrategica de talento humano"/>
    <x v="3"/>
    <s v="Claudia Rodriguez Nolazco - Luisa Fernanda Molina"/>
    <s v="Profesional Especializado"/>
    <s v="N° de Actividades del plan realizadas / N° de actividades programadas x 100"/>
    <s v="Porcentaje"/>
    <s v="Matriz de seguimiento al plan estrategico de Talento Humano "/>
    <s v="Anual_x000a_(ENERO)"/>
    <n v="0.95"/>
    <n v="0.87"/>
    <s v="Positiva - Creciente"/>
    <n v="0.87"/>
    <n v="1"/>
    <s v="PL-GITH-001 Plan Estratégico Talento Humano 2019-2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15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ón del cambioy del conocimiento, actualizándolas en función de las dinámicas internas y externas que incidan en la entidad.   "/>
    <s v="Política Talento Humano "/>
    <s v="Actividades del Sistema de Estímulos BS"/>
    <x v="2"/>
    <s v="Eficacia"/>
    <s v="Medir la ejecución del Plan de Bienestar Social durante la vigencia"/>
    <x v="3"/>
    <s v="Claudia Rodriguez Nolazco - Luisa Fernanda Molina"/>
    <s v="Profesional Universitario "/>
    <s v="No. de actividades de estímulos del plan realizadas / No. de actividades de estímulos programadas * 100"/>
    <s v="Porcentaje"/>
    <s v="Plan de Bienestar social"/>
    <s v="Trimestral"/>
    <n v="0.95"/>
    <n v="1"/>
    <s v="Positiva - Creciente"/>
    <n v="0.9"/>
    <n v="1"/>
    <s v="PR-GITH-008 Formulación, seguimiento y evaluación del programa de bienestar social e incentivos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.0526315789473684"/>
  </r>
  <r>
    <n v="16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ón del cambioy del conocimiento, actualizándolas en función de las dinámicas internas y externas que incidan en la entidad."/>
    <s v="Política Talento Humano "/>
    <s v="Cumplir las Actividades programadas en el Plan de Capacitación"/>
    <x v="2"/>
    <s v="Eficacia"/>
    <s v="Medir la ejecución del Plan Institucional de Capacitación durante la vigencia"/>
    <x v="3"/>
    <s v="Claudia Rodriguez Nolazco - Luisa Fernanda Molina"/>
    <s v="Profesional Universitario "/>
    <s v="No. de capacitaciones del plan realizadas / No. de capacitaciones programadas x 100"/>
    <s v="Porcentaje"/>
    <s v="Plan Institucional de Capacitación"/>
    <s v="Semestral"/>
    <n v="1"/>
    <n v="1"/>
    <s v="Positiva - Creciente"/>
    <n v="0.9"/>
    <n v="1"/>
    <s v="PR-GITH-011 Inducción, reinducción, capacitación y entrenamiento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17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Ausentismo"/>
    <x v="2"/>
    <s v="Impacto"/>
    <s v="conocer los dias de ausentismo generados por la no asistencia al trabajo."/>
    <x v="3"/>
    <s v="Paula Combita - Maria Victoria Ballesteros"/>
    <s v="Profesional Universitaria de Secretaria General_x000a_Contratistas"/>
    <s v="(Número de días de ausencia laboral  en el mes / Número de días de trabajo programados en el mes ) * 100"/>
    <s v="Porcentaje"/>
    <s v="Reportes de permisos por causas medicas o personales e incapacidades laborales ocomunes - Bases de datos de los funcionarios de la entidad."/>
    <s v="Mensual"/>
    <n v="0.02"/>
    <n v="0.02"/>
    <s v="Negativa - Decreciente"/>
    <n v="0.01"/>
    <n v="0.04"/>
    <s v="PR-GITH-009 Tramite de  lineamientos laborales y situaciones administrativas"/>
    <n v="50"/>
    <n v="2877"/>
    <n v="1.737921445950643E-2"/>
    <n v="93"/>
    <n v="2877"/>
    <n v="3.2325338894681963E-2"/>
    <n v="73"/>
    <n v="2358"/>
    <n v="3.0958439355385919E-2"/>
    <n v="37"/>
    <n v="2793"/>
    <n v="1.3247404224847834E-2"/>
    <n v="70"/>
    <n v="2814"/>
    <n v="2.4875621890547265E-2"/>
    <n v="74"/>
    <n v="2448"/>
    <n v="3.0228758169934641E-2"/>
    <m/>
    <m/>
    <m/>
    <m/>
    <m/>
    <m/>
    <m/>
    <m/>
    <m/>
    <m/>
    <m/>
    <m/>
    <m/>
    <m/>
    <m/>
    <m/>
    <m/>
    <m/>
    <n v="2.4835796165817339E-2"/>
    <n v="1.2417898082908669"/>
  </r>
  <r>
    <n v="18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Condiciones de salud de los trabajadores"/>
    <x v="2"/>
    <s v="Eficacia"/>
    <s v="Porcentaje de trabajadores a quienes se les realizaron evaluaciones medicas laborales"/>
    <x v="3"/>
    <s v="Paula Combita - Maria Victoria Ballesteros"/>
    <s v="Profesional Universitaria de Secretaria General_x000a_Contratistas"/>
    <s v="(Numero de trabajadores que realizaron evaluaciones medicas laborales de ingreso, periodicos y retiro / Numero de evaluaciones medicas programadas) *100"/>
    <s v="Porcentaje"/>
    <s v="Programacion de examenes medicos laborales, Informacion del personal de la entidad, bases de datos con ingresos y retiros de funcionarios en el ultimo año."/>
    <s v="Semestral"/>
    <n v="1"/>
    <n v="0.98"/>
    <s v="Positiva - Creciente"/>
    <n v="0.98"/>
    <n v="1"/>
    <s v="PR-GITH-015 Evaluaciones médicas ocupacionales y diagnostico de salud"/>
    <m/>
    <m/>
    <m/>
    <m/>
    <m/>
    <m/>
    <m/>
    <m/>
    <m/>
    <m/>
    <m/>
    <m/>
    <m/>
    <m/>
    <m/>
    <n v="23"/>
    <n v="23"/>
    <n v="1"/>
    <m/>
    <m/>
    <m/>
    <m/>
    <m/>
    <m/>
    <m/>
    <m/>
    <m/>
    <m/>
    <m/>
    <m/>
    <m/>
    <m/>
    <m/>
    <m/>
    <m/>
    <m/>
    <n v="1"/>
    <n v="1"/>
  </r>
  <r>
    <n v="19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Cumplimiento de los objetivos en seguridad y salud en el trabajo - SST"/>
    <x v="2"/>
    <s v="Eficiencia"/>
    <s v="Porcentaje de cumplimiento de los objetivos en seguridad y salud en el trabajo - SST"/>
    <x v="3"/>
    <s v="Paula Combita - Maria Victoria Ballesteros"/>
    <s v="Profesional Especializado"/>
    <s v="(N° de actividades realizadas / sumatoria de actividades de los objetivos de SST * 100"/>
    <s v="Porcentaje"/>
    <s v="Plan Anual de Trabajo de SST"/>
    <s v="Trimestral"/>
    <n v="0.9"/>
    <s v="N/A"/>
    <s v="Positiva - Creciente"/>
    <n v="0.8"/>
    <n v="1"/>
    <m/>
    <m/>
    <m/>
    <m/>
    <m/>
    <m/>
    <m/>
    <m/>
    <m/>
    <n v="0.89855072000000002"/>
    <m/>
    <m/>
    <m/>
    <m/>
    <m/>
    <m/>
    <m/>
    <m/>
    <m/>
    <m/>
    <m/>
    <m/>
    <m/>
    <m/>
    <m/>
    <m/>
    <m/>
    <m/>
    <m/>
    <m/>
    <m/>
    <m/>
    <m/>
    <m/>
    <m/>
    <m/>
    <m/>
    <n v="0.89855072000000002"/>
    <n v="0.9983896888888889"/>
  </r>
  <r>
    <n v="20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Cumplimiento de requisitos de estructura del SG-SST"/>
    <x v="2"/>
    <s v="Eficacia"/>
    <s v="Calcular el porcentaje de cumplimiento de criterios de estructura para el Sistema de gestión de Seguridad y Salud en el Trabajo"/>
    <x v="3"/>
    <s v="Paula Combita - Maria Victoria Ballesteros"/>
    <s v="Profesional Universitaria de Secretaria General_x000a_Contratistas"/>
    <s v="(No. de criterios legales de estructura del SG SST cumplidos / No. total de criterios legales de estructura del SG SST) *100"/>
    <s v="Porcentaje"/>
    <s v="Lista de verificación para cumplimiento de requisitos normativos de estructura del SG SST "/>
    <s v="Anual_x000a_(ENERO)"/>
    <n v="1"/>
    <n v="0.9"/>
    <s v="Positiva - Creciente"/>
    <n v="0.9"/>
    <n v="1"/>
    <s v="PR-EVSG-002 Auditorias Internas al Sistema Integrado de Gestión_x000a_IN-EVSG-002 Revisión por la dirección de SG-SST_x000a_PR-GITH-020 Rendición de cuentas del SG-SS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21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Mejora Normativa"/>
    <s v="Cumplimiento de requisitos legales"/>
    <x v="2"/>
    <s v="Eficacia"/>
    <s v="Porcentaje de cumplimiento de requisitos legales aplicables"/>
    <x v="3"/>
    <s v="Paula Combita - Maria Victoria Ballesteros"/>
    <s v="Profesional Universitaria de Secretaria General_x000a_Contratistas"/>
    <s v="(Numero de requisitos normativos aplicables cumplidos / Numero total de requisitos normativos aplicables) *100"/>
    <s v="Porcentaje"/>
    <s v="Matriz de requisitos legales"/>
    <s v="Anual_x000a_(ENERO)"/>
    <n v="1"/>
    <n v="0.85"/>
    <s v="Positiva - Creciente"/>
    <n v="0.85"/>
    <n v="1"/>
    <s v="PR-GEJU-004 Identificación, análisis y recopilación de requisitos legales y normativ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22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Cumplimiento realización de simulacros de SST"/>
    <x v="2"/>
    <s v="Eficacia"/>
    <s v="Medir el porcentaje en el cumplimiento de simulacros realizados. "/>
    <x v="3"/>
    <s v="Paula Combita - Maria Victoria Ballesteros"/>
    <s v="Profesional Universitaria de Secretaria General_x000a_Contratistas"/>
    <s v="(Numero de simulacros de SST realizados / Numero de simulacros de SST programados)"/>
    <s v="Numero"/>
    <s v="Plan anual de trabajo, informe del simulacro realizado."/>
    <s v="Anual_x000a_(ENERO)"/>
    <n v="1"/>
    <n v="1"/>
    <s v="Positiva - Creciente"/>
    <n v="1"/>
    <n v="1"/>
    <s v="MA-PLES-003 Manual de Seguridad y Salud en el Trabajo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23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Desarrollo de los programas de vigilancia epidemiológica de acuerdo con el análisis de las condiciones de salud y de trabajo y a los riesgos priorizados"/>
    <x v="2"/>
    <s v="Eficacia"/>
    <s v="Porcentaje de cumplimiento en la ejecución, del cronograma de Programas de Vigilancia Epidemiológica"/>
    <x v="3"/>
    <s v="Paula Combita - Maria Victoria Ballesteros"/>
    <s v="Profesional Especializado"/>
    <s v="No. De Actividades ejecutadas/ No. De actividades programadas*100"/>
    <s v="Porcentaje"/>
    <s v="Cronograma de ejecucion de PVE"/>
    <s v="Trimestral"/>
    <n v="0.8"/>
    <s v="N/A"/>
    <s v="Positiva - Creciente"/>
    <n v="1"/>
    <n v="0.7"/>
    <m/>
    <m/>
    <m/>
    <m/>
    <m/>
    <m/>
    <m/>
    <n v="4"/>
    <n v="4"/>
    <n v="1"/>
    <m/>
    <m/>
    <m/>
    <m/>
    <m/>
    <m/>
    <n v="6"/>
    <n v="6"/>
    <n v="1"/>
    <m/>
    <m/>
    <m/>
    <m/>
    <m/>
    <m/>
    <m/>
    <m/>
    <m/>
    <m/>
    <m/>
    <m/>
    <m/>
    <m/>
    <m/>
    <m/>
    <m/>
    <m/>
    <n v="1"/>
    <n v="1"/>
  </r>
  <r>
    <n v="24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Ejecución de las acciones preventivas, correctivas y de mejora para SST"/>
    <x v="2"/>
    <s v="Eficiencia"/>
    <s v="Porcentaje de cumplimiento en ejecucion de AC, AP y OM SST. "/>
    <x v="3"/>
    <s v="Paula Combita - Maria Victoria Ballesteros"/>
    <s v="Profesional Especializado"/>
    <s v="(Numero de total de acciones preventivas, correctivas y/o de mejora de SST ejecutadas) / (Numero de acciones preventivas, correctivas y/o de mejora de SST programadas) *100   "/>
    <s v="Porcentaje"/>
    <s v="Reporte Isolucion "/>
    <s v="Semestral"/>
    <n v="0.8"/>
    <s v="N/A"/>
    <s v="Positiva - Creciente"/>
    <n v="0.7"/>
    <n v="0.9"/>
    <m/>
    <m/>
    <m/>
    <m/>
    <m/>
    <m/>
    <m/>
    <m/>
    <m/>
    <m/>
    <m/>
    <m/>
    <m/>
    <m/>
    <m/>
    <m/>
    <n v="2"/>
    <n v="2"/>
    <n v="1"/>
    <m/>
    <m/>
    <m/>
    <m/>
    <m/>
    <m/>
    <m/>
    <m/>
    <m/>
    <m/>
    <m/>
    <m/>
    <m/>
    <m/>
    <m/>
    <m/>
    <m/>
    <m/>
    <n v="1"/>
    <n v="1"/>
  </r>
  <r>
    <n v="25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Ejecución del Plan de Capacitación en Seguridad y Salud en el Trabajo"/>
    <x v="2"/>
    <s v="Eficiencia"/>
    <s v="Porcentaje de cumplimiento en la ejecución  del plan de capacitación de sst "/>
    <x v="3"/>
    <s v="Paula Combita - Maria Victoria Ballesteros"/>
    <s v="Profesional Especializado"/>
    <s v="( Número de Actividades del Plan de capacitación del SGSST Ejecutadas en el periodo / Número de Actividades del Plan de capacitación del SGSST Programadas en el periodo ) *100"/>
    <s v="Porcentaje"/>
    <s v="Conograma del Plan de Capacitación "/>
    <s v="Semestral"/>
    <n v="0.8"/>
    <s v="N/A"/>
    <s v="Positiva - Creciente"/>
    <n v="0.7"/>
    <n v="0.9"/>
    <m/>
    <m/>
    <m/>
    <m/>
    <m/>
    <m/>
    <m/>
    <m/>
    <m/>
    <m/>
    <m/>
    <m/>
    <m/>
    <m/>
    <m/>
    <m/>
    <n v="10"/>
    <n v="10"/>
    <n v="1"/>
    <m/>
    <m/>
    <m/>
    <m/>
    <m/>
    <m/>
    <m/>
    <m/>
    <m/>
    <m/>
    <m/>
    <m/>
    <m/>
    <m/>
    <m/>
    <m/>
    <m/>
    <m/>
    <n v="1"/>
    <n v="1"/>
  </r>
  <r>
    <n v="26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Ejecución del cronograma de las mediciones ambientales ocupacionales y sus resultados"/>
    <x v="2"/>
    <s v="Eficacia"/>
    <s v="Porcentaje de cumplimiento en la ejecución, del cronograma de mediciones ambientales."/>
    <x v="3"/>
    <s v="Paula Combita - Maria Victoria Ballesteros"/>
    <s v="Profesional Especializado"/>
    <s v="No. De Actividades ejecutadas/ No. De actividades programadas*100"/>
    <s v="Porcentaje"/>
    <s v="Plan Anual de Trabajo SST"/>
    <s v="Por demanda"/>
    <n v="0.8"/>
    <s v="N/A"/>
    <s v="Positiva - Creciente"/>
    <n v="0.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27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Ejecución del plan de trabajo anual"/>
    <x v="2"/>
    <s v="Eficacia"/>
    <s v="conocer el porcentaje de cumplimiento en la ejecucion de plan anual de trabajo en SST."/>
    <x v="3"/>
    <s v="Paula Combita - Maria Victoria Ballesteros"/>
    <s v="Profesional Universitaria de Secretaria General_x000a_Contratistas"/>
    <s v="( Numero de Número de Actividades del Plan de Trabajo del SGSST Ejecutadas en el periodo / Número de Actividades del Plan de Trabajo del SGSST Programadas en el periodo ) *100"/>
    <s v="Porcentaje"/>
    <s v="Plan anual de trabajo con evidencias (registros) de la ejecución de las actividades programadas en el periodo."/>
    <s v="Trimestral"/>
    <n v="1"/>
    <n v="0.9"/>
    <s v="Positiva - Creciente"/>
    <n v="0.9"/>
    <n v="1"/>
    <s v="PR-GITH-025 Construcción del Plan Anual de Trabajo SST_x000a_"/>
    <m/>
    <m/>
    <m/>
    <m/>
    <m/>
    <m/>
    <n v="62"/>
    <n v="69"/>
    <n v="0.89855072463768115"/>
    <m/>
    <m/>
    <m/>
    <m/>
    <m/>
    <m/>
    <n v="67"/>
    <n v="74"/>
    <n v="0.90540540540540537"/>
    <m/>
    <m/>
    <m/>
    <m/>
    <m/>
    <m/>
    <m/>
    <m/>
    <m/>
    <m/>
    <m/>
    <m/>
    <m/>
    <m/>
    <m/>
    <m/>
    <m/>
    <m/>
    <n v="0.90197806502154321"/>
    <n v="0.90197806502154321"/>
  </r>
  <r>
    <n v="28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Evaluacion de las No Conformidades encontradas en el plan anual de trabajo de SST_x000a_(ESTA EN CERO PORQUE NO SE DETECTARON NO CONFORMIDADES)"/>
    <x v="2"/>
    <s v="Eficiencia"/>
    <s v="Porcentaje de No conformidades cerradas"/>
    <x v="3"/>
    <s v="Paula Combita - Maria Victoria Ballesteros"/>
    <s v="Profesional Especializado"/>
    <s v="(N° de No conformidades de SST cerradas)/ N° de No Conformidades de SST abiertas detectadas en el seguimiento del plan anual de trabajo * 100"/>
    <s v="Porcentaje"/>
    <s v="No conformidades detectadas en el seguimiento al plan anual de trabajo de SST"/>
    <s v="Trimestral"/>
    <n v="0.9"/>
    <s v="N/A"/>
    <s v="Positiva - Creciente"/>
    <n v="0.85"/>
    <n v="1"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n v="0"/>
    <n v="0"/>
  </r>
  <r>
    <n v="29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Evaluación inicial del SG-SST"/>
    <x v="1"/>
    <s v="Eficacia"/>
    <s v="Calcular el porcentaje de cumplimiento de los requisitos minimos de acuerdo al decreto 1072 de 2015 Art. 2.2.4.6.16"/>
    <x v="3"/>
    <s v="Paula Combita - Maria Victoria Ballesteros"/>
    <s v="Profesional Universitaria de Secretaria General_x000a_Contratistas"/>
    <s v="(Numero de requisitos que presentan cumplimiento / Numero total de requisitos ) * 100"/>
    <s v="Porcentaje"/>
    <s v="Matriz de requisitos legales"/>
    <s v="Anual_x000a_(En el mes en el que se lleve a cabo la medición de la evaluación)"/>
    <n v="1"/>
    <n v="0.85"/>
    <s v="Positiva - Creciente"/>
    <n v="0.85"/>
    <n v="1"/>
    <s v="PR-EVSG-002 Auditorias Internas al Sistema Integrado de Gestión_x000a_IN-EVSG-002 Revisión por la dirección de SG-SST_x000a_PR-GITH-020 Rendición de cuentas del SG-SST_x000a_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30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Frecuencia de Accidentalidad"/>
    <x v="2"/>
    <s v="Impacto"/>
    <s v="Calcular el número de veces que ocurre un accidente de trabajo en el mes"/>
    <x v="3"/>
    <s v="Paula Combita - Maria Victoria Ballesteros"/>
    <s v="Profesional Universitaria de Secretaria General_x000a_Contratistas"/>
    <s v="(Numero de accidentes de trabajo que se presentaron en el mes / Numero de trabajadores en el mes) *100 "/>
    <s v="Porcentaje"/>
    <s v="Reportes de incidentes y accidentes de trabajo en la entidad y consolidado de incidentes y accidentes de trabajo en la entidad (incluye a todo el personal propio, contratista, subcontratista y en misión)"/>
    <s v="Mensual"/>
    <n v="0"/>
    <n v="0.02"/>
    <s v="Negativa - Decreciente"/>
    <n v="0"/>
    <n v="0.02"/>
    <s v="PR-GITH-013 Procedimiento para investigación de incidentes y accidente"/>
    <n v="0"/>
    <n v="137"/>
    <n v="0"/>
    <n v="0"/>
    <n v="137"/>
    <n v="0"/>
    <n v="0"/>
    <n v="132"/>
    <n v="0"/>
    <n v="0"/>
    <n v="133"/>
    <n v="0"/>
    <n v="0"/>
    <n v="134"/>
    <n v="0"/>
    <n v="0"/>
    <n v="134"/>
    <n v="0"/>
    <m/>
    <m/>
    <m/>
    <m/>
    <m/>
    <m/>
    <m/>
    <m/>
    <m/>
    <m/>
    <m/>
    <m/>
    <m/>
    <m/>
    <m/>
    <m/>
    <m/>
    <m/>
    <n v="0"/>
    <n v="0"/>
  </r>
  <r>
    <n v="31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Incidencia de la enfermedad laboral"/>
    <x v="2"/>
    <s v="Impacto"/>
    <s v="Calcular el número de casos nuevos de enfermedad laboral en una población determinada en un período de tiempo."/>
    <x v="3"/>
    <s v="Paula Combita - Maria Victoria Ballesteros"/>
    <s v="Profesional Universitaria de Secretaria General_x000a_Contratistas"/>
    <s v="(Número de casos nuevos de enfermedad laboral en el periodo “Z” / Promedio de trabajadores en el periodo “Z”) * 100.000"/>
    <s v="Numero"/>
    <s v="Documento de la junta de calificación"/>
    <s v="Anual_x000a_(ENERO)"/>
    <n v="0"/>
    <n v="0"/>
    <s v="Negativa - Decreciente"/>
    <n v="0"/>
    <n v="0"/>
    <s v="PR-GITH-015 Evaluaciones médicas ocupacionales y diagnostico de salu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32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Intervención de los peligros identificados y los riesgos priorizados"/>
    <x v="2"/>
    <s v="Proceso"/>
    <s v="orcentaje de acciones implementadas de acuerdo a los peligros asociados en la FT-GITH-027 Matriz identificación peligros, valoración riesgos y controles"/>
    <x v="3"/>
    <s v="Paula Combita - Maria Victoria Ballesteros"/>
    <s v="Profesional Especializado"/>
    <s v="(Cantidad total de medidas de intervencion implementadas por la matriz de peligros) / (Cantidad total medidas de intervención emitidas por la matriz de peligros) *100"/>
    <s v="Porcentaje"/>
    <s v="FT-GITH-027 Matriz identificación peligros, valoración riesgos y controles"/>
    <s v="Semestral"/>
    <n v="0.8"/>
    <s v="N/A"/>
    <s v="Positiva - Creciente"/>
    <n v="0.7"/>
    <n v="0.9"/>
    <m/>
    <m/>
    <m/>
    <m/>
    <m/>
    <m/>
    <m/>
    <m/>
    <m/>
    <m/>
    <m/>
    <m/>
    <m/>
    <m/>
    <m/>
    <m/>
    <n v="21"/>
    <n v="21"/>
    <n v="1"/>
    <m/>
    <m/>
    <m/>
    <m/>
    <m/>
    <m/>
    <m/>
    <m/>
    <m/>
    <m/>
    <m/>
    <m/>
    <m/>
    <m/>
    <m/>
    <m/>
    <m/>
    <m/>
    <n v="1"/>
    <n v="1"/>
  </r>
  <r>
    <n v="33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Prevalencia de la enfermedad laboral"/>
    <x v="2"/>
    <s v="Impacto"/>
    <s v="Calcular el número de casos de enfermedad laboral presentes en una población en un periodo de tiempo"/>
    <x v="3"/>
    <s v="Paula Combita - Maria Victoria Ballesteros"/>
    <s v="Profesional Universitaria de Secretaria General_x000a_Contratistas"/>
    <s v="(Número de casos nuevos y antiguos de enfermedad laboral en el periodo «Z» / Promedio de trabajadores en el periodo «Z») * 100.000"/>
    <s v="Numero"/>
    <s v="Documento de calificación de la junta"/>
    <s v="Anual_x000a_(ENERO)"/>
    <n v="0"/>
    <n v="0"/>
    <s v="Negativa - Decreciente"/>
    <n v="0"/>
    <n v="0"/>
    <s v="PR-GITH-015 Evaluaciones médicas ocupacionales y diagnostico de salu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34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Proporción de accidentes de trabajo mortales"/>
    <x v="2"/>
    <s v="Impacto"/>
    <s v="Calcular el número de accidentes de trabajo mortales en el año."/>
    <x v="3"/>
    <s v="Paula Combita - Maria Victoria Ballesteros"/>
    <s v="Profesional Universitaria de Secretaria General_x000a_Contratistas"/>
    <s v="(Número de accidentes de trabajo mortales que se presentaron en el año / Total de accidentes de trabajo que se presentaron en el año ) * 100"/>
    <s v="Porcentaje"/>
    <s v="Consolidado de reportes de Accidentalidad del SG SST (incluye a todo el personal propio, contratista, subcontratista y en misión)"/>
    <s v="Anual_x000a_(ENERO)"/>
    <n v="0"/>
    <n v="0"/>
    <s v="Negativa - Decreciente"/>
    <n v="0"/>
    <n v="0"/>
    <s v="PR-GITH-013 Procedimiento para investigación de incidentes y accident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35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itica de talento humano"/>
    <s v="Reporte e investigacion de accidentes de trabajo y enfermedades laborales (Secundario)"/>
    <x v="2"/>
    <s v="Eficacia"/>
    <s v="Porcentaje de cumplimiento en la investigación de los incidentes, accidentes de trabajo y enfermedades laborales reportados."/>
    <x v="3"/>
    <s v="Paula Combita - Maria Victoria Ballesteros"/>
    <s v="Profesional Especializado"/>
    <s v="N° de incidentes, accidentes de trabajo y enfermedades laborales investigados / N° de incidentes, accidentes de trabajo y enfermedades laborales reportados *100"/>
    <s v="Porcentaje"/>
    <s v="F-TAHU-040  investigaciones de accidentes de trabajo y enfermedad laboral, y registros generados por ARL y EPS."/>
    <s v="Por demanda"/>
    <n v="1"/>
    <n v="1"/>
    <s v="Positiva - Creciente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36"/>
    <x v="9"/>
    <n v="9"/>
    <x v="17"/>
    <x v="9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iseñar e implementar las estrategias definidas para la gestion del cambio y del conocimiento, actualizandolas en funcion de las dinamicas internas y externas que incidan en la entidad"/>
    <s v="Política Talento Humano "/>
    <s v="Severidad accidentalidad"/>
    <x v="2"/>
    <s v="Impacto"/>
    <s v="Calcular el número de días perdidos por accidentes de trabajo en el mes."/>
    <x v="3"/>
    <s v="Paula Combita - Maria Victoria Ballesteros"/>
    <s v="Profesional Universitaria de Secretaria General_x000a_Contratistas"/>
    <s v="(Número de días de incapacidad por accidente de trabajo en el mes + número de días cargados en el mes / Número de trabajadores en el mes) * 100"/>
    <s v="Porcentaje"/>
    <s v="Reportes de incidentes y accidentes de trabajo en la entidad (incluye a todo el personal propio, contratista, subcontratista y en misión), incapacidades generadas por los accidentes de trabajo y Calificacion de origen del AT."/>
    <s v="Mensual"/>
    <n v="0"/>
    <n v="0.09"/>
    <s v="Negativa - Decreciente"/>
    <n v="0"/>
    <n v="0.09"/>
    <s v="PR-GITH-013 Procedimiento para investigación de incidentes y accidente"/>
    <n v="0"/>
    <n v="137"/>
    <n v="0"/>
    <n v="0"/>
    <n v="137"/>
    <n v="0"/>
    <n v="0"/>
    <n v="132"/>
    <n v="0"/>
    <n v="0"/>
    <n v="133"/>
    <n v="0"/>
    <n v="0"/>
    <n v="134"/>
    <n v="0"/>
    <n v="0"/>
    <n v="136"/>
    <n v="0"/>
    <m/>
    <m/>
    <m/>
    <m/>
    <m/>
    <m/>
    <m/>
    <m/>
    <m/>
    <m/>
    <m/>
    <m/>
    <m/>
    <m/>
    <m/>
    <m/>
    <m/>
    <m/>
    <n v="0"/>
    <n v="0"/>
  </r>
  <r>
    <n v="37"/>
    <x v="10"/>
    <n v="10"/>
    <x v="18"/>
    <x v="10"/>
    <s v="Fortalecer la gestión por procesos, estandarizados e interdependientes, y por proyectos, para una prestación ágil, flexible y segura de servicios, mediante la mejora continua y la apropiación de las TIC."/>
    <s v="Definir, adoptar e implementar  herramientas de seguimiento y evaluación por resultados, respecto de los procesos y proyectos desarrollados por la entidad"/>
    <s v="Política Seguimiento y evaluación del desempeño institucional"/>
    <s v="Cumplimiento a la programación del Mantenimiento Preventivo"/>
    <x v="1"/>
    <s v="Eficacia"/>
    <s v="Hacer seguimiento al cronograma de Mantenimiento Preventivo"/>
    <x v="3"/>
    <s v="Alexandra Gonzalez Rojas - Gelma Maritza Orejuela Hernandez"/>
    <s v="Coordinador del Grupo de Gestion Documental y Administrativa_x000a_Profesional Universitario"/>
    <s v="(Mantenimientos correctivos ejecutados a las instalaciones / mantenimientos correctivos programados a las instalaciones)  *100"/>
    <s v="Porcentaje"/>
    <s v="Mantenimientos correctivos ejecutados: Informes de ejecucion por parte del proveedor._x000a_Mantenimientos Correctivos Programados: Cronograma de Mantenimiento Correctivo mensual."/>
    <s v="Trimestral"/>
    <n v="0.7"/>
    <s v="No aplica"/>
    <s v="Positiva - Creciente"/>
    <n v="0.6"/>
    <n v="1"/>
    <s v="PR-GEAD-004 Mantenimiento Preventivo y Correctiv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38"/>
    <x v="10"/>
    <n v="10"/>
    <x v="18"/>
    <x v="10"/>
    <s v="Gestión por procesos y proyectos_x000a_Fortalecer la gestión por procesos, estandarizados e interdependientes, y por proyectos, para una prestación ágil, flexible y segura de servicios, mediante la mejora continua y la apropiación de las TIC."/>
    <s v="Apropiar la gestión por procesos y proyectos, como modelo de operación en la entidad."/>
    <s v="Política Seguimiento y evaluación del desempeño institucional"/>
    <s v="Mantenimientos Correctivos Realizados"/>
    <x v="1"/>
    <s v="Eficacia"/>
    <s v="Controlar los Mantenimeinto Correctivos Programados, solicitados e indentificados (A traves de la ejecucuión de Inspecciones)"/>
    <x v="3"/>
    <s v="Carlos Enrique Ballesteros Amaya - Blanca Lucia García Avellaneda"/>
    <s v="Coordinador del Grupo de Gestion Documental y Administrativa_x000a_Profesional Universitario"/>
    <s v="(Mantenimientos correctivos ejecutados a las instalaciones / mantenimientos correctivos programados a las instalaciones)  *100"/>
    <s v="Porcentaje"/>
    <s v="Mantenimientos correctivos ejecutados: Informes de ejecucion por parte del proveedor._x000a_Mantenimientos Correctivos Programados: Cronograma de Mantenimiento Correctivo mensual."/>
    <s v="Trimestral"/>
    <n v="0.7"/>
    <s v="No aplica"/>
    <s v="Positiva - Creciente"/>
    <n v="0.6"/>
    <n v="1"/>
    <s v="PR-GEAD-004 Mantenimiento Preventivo y Correctivo"/>
    <m/>
    <m/>
    <m/>
    <m/>
    <m/>
    <m/>
    <n v="13"/>
    <n v="17.5"/>
    <n v="0.74285714285714288"/>
    <m/>
    <m/>
    <m/>
    <m/>
    <m/>
    <m/>
    <m/>
    <m/>
    <m/>
    <m/>
    <m/>
    <m/>
    <m/>
    <m/>
    <m/>
    <m/>
    <m/>
    <m/>
    <m/>
    <m/>
    <m/>
    <m/>
    <m/>
    <m/>
    <m/>
    <m/>
    <m/>
    <n v="0.74285714285714288"/>
    <n v="1.0612244897959184"/>
  </r>
  <r>
    <n v="39"/>
    <x v="11"/>
    <n v="11"/>
    <x v="19"/>
    <x v="11"/>
    <s v="Gestión por procesos y proyectos_x000a_Fortalecer la gestión por procesos, estandarizados e interdependientes, y por proyectos, para una prestación ágil, flexible y segura de servicios, mediante la mejora continua y la apropiación de las TIC."/>
    <s v=" Desarrollar o adoptar herramientas de analitica para la generacion de alerts tempranas o preventivas."/>
    <s v="Política Defensa jurídica "/>
    <s v="Respuesta oportuna a las demandas radicadas"/>
    <x v="1"/>
    <s v="Efectividad"/>
    <s v="el indicador busca medir la oportuna respuesta a las demandas recibidas."/>
    <x v="6"/>
    <s v="Juan Sebastian Betancourt Medina"/>
    <s v="Profesional Especializado"/>
    <s v="(numero de respuesta de demandas en el tiempo establecido / numero total de demandas notificadas)*100"/>
    <s v="Porcentaje"/>
    <s v=" Base de datos de procesos judiciales"/>
    <s v="Anual_x000a_(ENERO)"/>
    <n v="1"/>
    <s v="No aplica"/>
    <s v="Positiva - Creciente"/>
    <n v="1"/>
    <n v="1"/>
    <s v="PR-GEJU-002 Representación en procesos judiciales en calidad de demandante y demandad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40"/>
    <x v="11"/>
    <n v="11"/>
    <x v="19"/>
    <x v="11"/>
    <s v="Política Pública y Regulación_x000a_Diseñar e impulsar iniciativas de política pública y generar regulación y doctrina unificadora para apoyar la gestión de la supervisión integral y el desarrollo del sector."/>
    <s v="Promover y cogestionar mecanismos a través de los cuales se materialicen iniciativas regulatorias y doctrina unificada para la Superintendencia y el sector."/>
    <s v="Política Mejora Normativa"/>
    <s v="Control a proyectos normativos o regulatorios y doctrina unificada"/>
    <x v="1"/>
    <s v="Resultado"/>
    <s v="Control a la gestión de producción normativa o regulatoria y doctrina unificada para el ejercicio misional de la Superintendencia y el desenvolvimiento del sector "/>
    <x v="6"/>
    <s v="Juan Sebastian Betancourt Medina"/>
    <s v="Profesional Especializado"/>
    <s v="Proyectos normativos o regulatorios y doctrina unificada contruidos en la vigencia / proyectos normativos o regulatorios y doctrina unificada agendados para la vigencia*100"/>
    <s v="Porcentaje"/>
    <s v="Formato matriz de agenda regulatoria y doctrinal superintendencia de la economia solidaria Código: FT-GEJU-004"/>
    <s v="Anual_x000a_(ENERO)"/>
    <n v="0.7"/>
    <s v="No aplica"/>
    <s v="Positiva - Creciente"/>
    <n v="0.6"/>
    <n v="1"/>
    <s v="PR-GEJU-009 Producción regulatoria y doctrinal en red de gobernanz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41"/>
    <x v="11"/>
    <n v="11"/>
    <x v="20"/>
    <x v="11"/>
    <s v="Gestión por procesos y proyectos_x000a_Fortalecer la gestión por procesos, estandarizados e interdependientes, y por proyectos, para una prestación ágil, flexible y segura de servicios, mediante la mejora continua y la apropiación de las TIC."/>
    <s v="Desarrollar o adoptar herramientas de analitica para la generacion de alerts tempranas o preventivas."/>
    <s v="Política Defensa jurídica"/>
    <s v="Respuesta oportuna a las acciones de tutela"/>
    <x v="2"/>
    <s v="Efectividad"/>
    <s v="el indicador busca medir la oportuna respuesta a las acciones de tutela recibidas."/>
    <x v="6"/>
    <s v="Juan Sebastian Betancourt Medina"/>
    <s v="Profesional Especializado"/>
    <s v="(numero de respuesta de acciones de tutela en el tiempo establecido / numero total de respuesta de acciones de tutela recibidas)*100"/>
    <s v="Porcentaje"/>
    <s v="F-GEJU-007 Seguimiento acciones de tutela"/>
    <s v="Trimestral"/>
    <n v="1"/>
    <s v="No aplica"/>
    <s v="Positiva - Creciente"/>
    <n v="1"/>
    <n v="1"/>
    <s v="PR-GEJU-003 Representación en acciones de Tutela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42"/>
    <x v="11"/>
    <n v="11"/>
    <x v="20"/>
    <x v="11"/>
    <s v="Gestión por procesos y proyectos_x000a_Fortalecer la gestión por procesos, estandarizados e interdependientes, y por proyectos, para una prestación ágil, flexible y segura de servicios, mediante la mejora continua y la apropiación de las TIC."/>
    <s v="Desarrollar o adoptar herramientas de analitica para la generacion de alerts tempranas o preventivas."/>
    <s v="Política Defensa jurídica"/>
    <s v="Cumplimiento a los productos fijados en los planes de acción de la politica de prevencion del daño antijurídico 2024-2025"/>
    <x v="2"/>
    <s v="Eficiencia"/>
    <s v="Eficiencia"/>
    <x v="6"/>
    <s v="Angie Daniela Rivera Gomez, Juan Sebastian Betancourt Medina"/>
    <s v="Profesional Especializado"/>
    <s v="(numero de respuesta de acciones de tutela en el tiempo establecido / numero total de respuesta de acciones de tutela recibidas)*100"/>
    <s v="Porcentaje"/>
    <s v="F-GEJU-007 Seguimiento acciones de tutela"/>
    <s v="Trimestral"/>
    <n v="1"/>
    <s v="No aplica"/>
    <s v="Positiva - Creciente"/>
    <n v="1"/>
    <n v="1"/>
    <s v="PR-GEJU-003 Representación en acciones de Tutela"/>
    <m/>
    <m/>
    <m/>
    <m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m/>
    <m/>
    <n v="1"/>
    <n v="1"/>
  </r>
  <r>
    <n v="43"/>
    <x v="12"/>
    <n v="12"/>
    <x v="21"/>
    <x v="12"/>
    <s v="Gestión por procesos y proyectos_x000a_Fortalecer la gestión por procesos, estandarizados e interdependientes, y por proyectos, para una prestación ágil, flexible y segura de servicios, mediante la mejora continua y la apropiación de las TIC."/>
    <s v="Definir, adoptar e implementar herramientas de seguimiento y evaluacion por resultados, respecto de los procesos y proyectos desarrollados por la entidad."/>
    <s v="Política Gestión Presupuestal y eficiencia del gasto público "/>
    <s v="Ejecucion del Presupuesto de Gastos de Funcionamiento"/>
    <x v="1"/>
    <s v="Eficiencia"/>
    <s v="Evaluar la ejecucion de gastos de funcionamiento aprobados para la vigencia, ejerciendo un control en el registro de los gastos y compromisos con cargo a gastos de funcionamiento"/>
    <x v="3"/>
    <s v="Ana Patricia Mendoza"/>
    <s v="Coordinador grupo financiero"/>
    <s v="(Presupuesto gastos funcionamiento comprometido/Presupuesto gastos funcionamiento aprobado)*100"/>
    <s v="Porcentaje"/>
    <s v="Presupuesto gastos de funcionamiento comprometido informes de ejecucion presupuestal agregado, presupuesto gastos de funcionamiento aprobado circular de aprobacion del presupuesto nacional. "/>
    <s v="Anual_x000a_(ENERO)"/>
    <n v="0.85"/>
    <n v="0.85"/>
    <s v="Positiva - Creciente"/>
    <n v="0.85"/>
    <n v="1"/>
    <s v=" PR-GREF-001 Proyección, elaboración, aprobación y desagregación del presupuesto_x000a_ PR-GREF-002 Ejecución y control del presupuesto_x000a_ PR-GREF-003 Modificaciones presupuestales por trasl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n v="44"/>
    <x v="12"/>
    <n v="12"/>
    <x v="21"/>
    <x v="12"/>
    <s v="Gestión por procesos y proyectos_x000a_Fortalecer la gestión por procesos, estandarizados e interdependientes, y por proyectos, para una prestación ágil, flexible y segura de servicios, mediante la mejora continua y la apropiación de las TIC."/>
    <s v=" Definir, adoptar e implementar herramientas de seguimiento y evaluacion por resultados, respecto de los procesos y proyectos desarrollados por la entidad."/>
    <s v="Política Gestión Presupuestal y eficiencia del gasto público "/>
    <s v="Ejecucion del presupuesto de gastos inversion"/>
    <x v="1"/>
    <s v="Eficiencia"/>
    <s v="Evaluar la ejecucion presupuestal de gastos de inversion aprobados para la vigencia, ejerciendo un control en el registro de los gastos y compromisos con cargo a estos proyectos."/>
    <x v="3"/>
    <s v="Ana Patricia Mendoza"/>
    <s v="Coordinador grupo financiero"/>
    <s v="(Presupuesto inversión comprometido/Presupuesto inversión aprobado)*100"/>
    <s v="Porcentaje"/>
    <s v="Presupuesto de inversion comprometido informes de ejecucion presupuestal agregado, presupuesto de inversion aprobado circular de aprobacion del presupuesto nacional. "/>
    <s v="Anual_x000a_(ENERO)"/>
    <n v="0.8"/>
    <n v="0.8"/>
    <s v="Positiva - Creciente"/>
    <n v="0.8"/>
    <n v="1"/>
    <s v="PR-GREF-001 Proyección, elaboración, aprobación y desagregación del presupuesto_x000a_ PR-GREF-002 Ejecución y control del presupuesto_x000a_ PR-GREF-003 Modificaciones presupuestales por trasl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ROCESOS DE EVALUACIÓN"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13"/>
    <n v="13"/>
    <x v="22"/>
    <x v="13"/>
    <s v="Capital humano competente_x000a_Fomentar y desarrollar capacidades y competencias para contar con un capital humano, altamente calificado y motivado, que aporte a la transformación institucional y a la materialización de las líneas de acción que consoliden los cambios."/>
    <s v="Desarrollar o adaptar herramientas de analítica para la generación de alertas tempranas o preventivas."/>
    <s v="Política Integridad "/>
    <s v="Gestión de procesos disciplinarios"/>
    <x v="1"/>
    <s v="Efectividad"/>
    <s v="conocer el porcentaje de procesos disciplinarios gestionados durante el periodo evaluable "/>
    <x v="3"/>
    <s v="Liliana Paola Negrete Narvaez"/>
    <s v="Profesional Especializado"/>
    <s v="total de número de procesos disciplinarios evaluados, remitidos por competencia y/o cerrados / Número de procesos disciplinarios aperturados multiplicado x 100   "/>
    <s v="Porcentaje"/>
    <s v="cuadros de control de los procesos disciplinarios "/>
    <s v="Semestral"/>
    <n v="0.85"/>
    <s v="No aplica"/>
    <s v="Ninguna"/>
    <n v="0.75"/>
    <n v="1"/>
    <s v=" PR-CODI-001 Desarrollo del proceso disciplinario ordinario_x000a_PR-CODI-002 Desarrollo del proceso disciplinario verbal"/>
    <m/>
    <m/>
    <m/>
    <m/>
    <m/>
    <m/>
    <m/>
    <m/>
    <m/>
    <m/>
    <m/>
    <m/>
    <m/>
    <m/>
    <m/>
    <n v="17"/>
    <n v="17"/>
    <n v="1"/>
    <m/>
    <m/>
    <m/>
    <m/>
    <m/>
    <m/>
    <m/>
    <m/>
    <m/>
    <m/>
    <m/>
    <m/>
    <m/>
    <m/>
    <m/>
    <m/>
    <m/>
    <m/>
    <n v="1"/>
    <n v="1"/>
  </r>
  <r>
    <n v="2"/>
    <x v="14"/>
    <n v="14"/>
    <x v="23"/>
    <x v="14"/>
    <s v="Gestión por procesos y proyectos: Fortalecer la gestión por procesos, estandarizados e interdependientes, y por proyectos, para una prestación ágil, flexible y segura de servicios, mediante la mejora continua y la apropiación de las TIC."/>
    <s v="Definir, adoptar e implementar herramietas de seguimiento y evaluación por resultados, respeccto de los procesos y proyectos desarrollados por la entidad."/>
    <s v="Política Control Interno "/>
    <s v="Avance en la ejecución programa anual de auditoría"/>
    <x v="1"/>
    <s v="Eficacia"/>
    <s v="Medir el avance del programa anual de auditoría "/>
    <x v="7"/>
    <s v="Martha Nohemy Arevalo Martinez,Sandra Milena Moreno Marín"/>
    <s v="jefe oficina de control interno"/>
    <s v="(# de auditorías realizadas / # de auditorías programadas) * 100"/>
    <s v="Porcentaje"/>
    <s v="Programa anual de auditorías FT-COIN-001 de la vigencia 2024, que consolida noventa (90) auditorías _x000a_Nota: el segmento de otras actividades recurrentes de seguimiento, de comitésque se participa y de Ley cuando apliquen, no hacen parte de las 90 audtorías"/>
    <s v="Trimestral"/>
    <n v="0.15"/>
    <n v="0.9"/>
    <s v="Positiva - Creciente"/>
    <n v="0.15"/>
    <n v="1"/>
    <s v="PR-COIN-001 Ejecutar el Programa de Auditoría_x000a_GU-COIN-001 Guía de auditoria de la Oficina de Control Interno"/>
    <m/>
    <m/>
    <m/>
    <m/>
    <m/>
    <m/>
    <m/>
    <m/>
    <n v="0.14893600000000001"/>
    <m/>
    <m/>
    <m/>
    <m/>
    <m/>
    <m/>
    <m/>
    <m/>
    <m/>
    <m/>
    <m/>
    <m/>
    <m/>
    <m/>
    <m/>
    <m/>
    <m/>
    <m/>
    <m/>
    <m/>
    <m/>
    <m/>
    <m/>
    <m/>
    <m/>
    <m/>
    <m/>
    <n v="0.14893600000000001"/>
    <n v="0.99290666666666683"/>
  </r>
  <r>
    <n v="5"/>
    <x v="15"/>
    <n v="15"/>
    <x v="24"/>
    <x v="15"/>
    <s v="Gestión por procesos y proyectos_x000a_Fortalecer la gestión por procesos, estandarizados e interdependientes, y por proyectos, para una prestación ágil, flexible y segura de servicios, mediante la mejora continua y la apropiación de las TIC."/>
    <s v=" Definir, adoptar o implementar herramientas de seguimiento y evaluación de resultados, respecto de los procesos y proyectos desarrollados por la entidad."/>
    <s v="Política Seguimiento y evaluación del desempeño institucional"/>
    <s v="Acciones de mejora cerradas"/>
    <x v="1"/>
    <s v="Eficacia"/>
    <s v="Indicador que mide las acciones de mejora (acciones correctivas, acciones preventivas, notas de mejora, planes de mejoramiento, acciones para abordar riesgos) cerradas en un periodo"/>
    <x v="1"/>
    <s v="Claudia Sanchez Rivas_x000a_"/>
    <s v="Profesional Universitario  Oficina Asesora de Planeación y Sistemas"/>
    <s v="(Número de acciones de mejora cerradas en el período de acuerdo con las fechas de cierre proyectadas/  Número de acciones de mejora definidas para cierre en el periodo)*100"/>
    <s v="Porcentaje"/>
    <s v="ISOlución: Modulo de mejora"/>
    <s v="Trimestral"/>
    <n v="0.9"/>
    <s v="No aplica"/>
    <s v="Positiva - Creciente"/>
    <n v="0.8"/>
    <n v="1"/>
    <s v="IN-EVSG-003 Instructivo acciones de mejora_x000a_PR-EVSG-001  Tratamiento de acciones correctivas, preventivas y de mejora "/>
    <m/>
    <m/>
    <m/>
    <m/>
    <m/>
    <m/>
    <n v="0"/>
    <n v="1"/>
    <n v="0"/>
    <m/>
    <m/>
    <m/>
    <m/>
    <m/>
    <m/>
    <n v="0"/>
    <n v="1"/>
    <n v="0"/>
    <m/>
    <m/>
    <m/>
    <m/>
    <m/>
    <m/>
    <m/>
    <m/>
    <m/>
    <m/>
    <m/>
    <m/>
    <m/>
    <m/>
    <m/>
    <m/>
    <m/>
    <m/>
    <n v="0"/>
    <n v="1"/>
  </r>
  <r>
    <n v="6"/>
    <x v="15"/>
    <n v="15"/>
    <x v="24"/>
    <x v="15"/>
    <s v="Gestión por procesos y proyectos_x000a_Fortalecer la gestión por procesos, estandarizados e interdependientes, y por proyectos, para una prestación ágil, flexible y segura de servicios, mediante la mejora continua y la apropiación de las TIC."/>
    <s v="Apropiar la gestión por procesos y proyectos, como módelo de operación ordinario en la entidad."/>
    <s v="Política Seguimiento y evaluación del desempeño institucional"/>
    <s v="Cumplimiento en el reporte de indicadores"/>
    <x v="1"/>
    <s v="Eficacia"/>
    <s v="Medir el cumplimiento del reporte de inidicadores de gestión de acuerdo a la frecuencia definida"/>
    <x v="1"/>
    <s v="Fabian Rodriguez - Claudia Sanchez Rivas"/>
    <s v="Profesional Universitario  Oficina Asesora de Planeación y Sistemas"/>
    <s v="(Indicadores que  se reportan oportunamente / indicadores que deben ser reportados)*100"/>
    <s v="Porcentaje"/>
    <s v="Opcción mediciones y reportes del módulo medicion en ISOlución"/>
    <s v="Trimestral"/>
    <n v="0.9"/>
    <n v="0.8"/>
    <s v="Positiva - Creciente"/>
    <n v="0.8"/>
    <n v="1"/>
    <s v="MA-PLES-005  Manual para el diseño e interpretación de indicadores"/>
    <m/>
    <m/>
    <m/>
    <m/>
    <m/>
    <m/>
    <m/>
    <m/>
    <m/>
    <m/>
    <m/>
    <m/>
    <m/>
    <m/>
    <m/>
    <n v="57"/>
    <n v="61"/>
    <n v="0.93442622950819676"/>
    <m/>
    <m/>
    <m/>
    <m/>
    <m/>
    <m/>
    <m/>
    <m/>
    <m/>
    <m/>
    <m/>
    <m/>
    <m/>
    <m/>
    <m/>
    <m/>
    <m/>
    <m/>
    <n v="0.93442622950819676"/>
    <n v="0.93442622950819676"/>
  </r>
  <r>
    <n v="13"/>
    <x v="15"/>
    <n v="15"/>
    <x v="25"/>
    <x v="15"/>
    <s v="Gestión por procesos y proyectos_x000a_Fortalecer la gestión por procesos, estandarizados e interdependientes, y por proyectos, para una prestación ágil, flexible y segura de servicios, mediante la mejora continua y la apropiación de las TIC."/>
    <s v="Defnir, adoptar e implementar herramientas de seguimiento y evaluación por resultados, respeccto de los procesos y proyectos desarrollados por la entidad."/>
    <s v="Política Seguimiento y evaluación del desempeño institucional"/>
    <s v="Cumplimiento del programa de Auditorias internas"/>
    <x v="2"/>
    <s v="Eficacia"/>
    <s v="Medir el cumplimiento del cronograma de auditorias internas"/>
    <x v="1"/>
    <s v="Claudia Sanchez Rivas_x000a_OAPS"/>
    <s v="Profesional Universitaria de la OAPS "/>
    <s v="(No. De Auditorias internas realizadas / No. De Auditorias internas  programadas para la vigencia)*100"/>
    <s v="Porcentaje"/>
    <s v="FT-EVSG-003 Programa anual de auditorias al SIG"/>
    <s v="Anual_x000a_(ENERO)"/>
    <n v="1"/>
    <n v="0.9"/>
    <s v="Positiva - Creciente"/>
    <n v="0.9"/>
    <n v="1"/>
    <s v="PR-EVSG-002 Auditorias Internas al Sistema Integrado de Gest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m/>
    <x v="0"/>
    <x v="0"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m/>
    <x v="0"/>
    <x v="0"/>
    <m/>
    <m/>
    <m/>
    <n v="61"/>
    <x v="3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m/>
    <x v="0"/>
    <x v="0"/>
    <m/>
    <m/>
    <m/>
    <n v="4"/>
    <x v="4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F44B5-E1C0-43BE-9080-379FF8A775AD}" name="TablaDinámica4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7" indent="0" compact="0" compactData="0" multipleFieldFilters="0">
  <location ref="B62:D70" firstHeaderRow="0" firstDataRow="1" firstDataCol="1"/>
  <pivotFields count="63">
    <pivotField dataField="1" compact="0" outline="0" showAll="0" defaultSubtotal="0"/>
    <pivotField compact="0" outline="0" showAll="0" defaultSubtotal="0">
      <items count="16">
        <item x="13"/>
        <item x="14"/>
        <item x="15"/>
        <item x="10"/>
        <item x="7"/>
        <item x="2"/>
        <item x="12"/>
        <item x="8"/>
        <item x="3"/>
        <item x="4"/>
        <item x="6"/>
        <item x="9"/>
        <item x="11"/>
        <item x="1"/>
        <item x="5"/>
        <item h="1" x="0"/>
      </items>
    </pivotField>
    <pivotField compact="0" outline="0" showAll="0" defaultSubtotal="0"/>
    <pivotField compact="0" outline="0" showAll="0" defaultSubtotal="0">
      <items count="26">
        <item x="1"/>
        <item x="2"/>
        <item x="18"/>
        <item x="19"/>
        <item x="20"/>
        <item x="21"/>
        <item x="22"/>
        <item x="23"/>
        <item x="24"/>
        <item x="2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4"/>
        <item x="5"/>
        <item x="2"/>
        <item x="1"/>
        <item x="6"/>
        <item x="7"/>
        <item x="3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úmero" fld="0" subtotal="count" baseField="0" baseItem="0"/>
    <dataField name="Promedio de EFICACIA" fld="62" subtotal="average" baseField="0" baseItem="0" numFmtId="9"/>
  </dataFields>
  <formats count="7">
    <format dxfId="14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3" type="button" dataOnly="0" labelOnly="1" outline="0"/>
    </format>
    <format dxfId="140">
      <pivotArea field="1" type="button" dataOnly="0" labelOnly="1" outline="0"/>
    </format>
    <format dxfId="139">
      <pivotArea dataOnly="0" labelOnly="1" grandRow="1" outline="0" fieldPosition="0"/>
    </format>
    <format dxfId="1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573212-8AC4-414B-8957-A197B8D404FF}" name="TablaDinámica3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7" indent="0" compact="0" compactData="0" multipleFieldFilters="0">
  <location ref="C42:F58" firstHeaderRow="0" firstDataRow="1" firstDataCol="2"/>
  <pivotFields count="63">
    <pivotField dataField="1" compact="0" outline="0" showAll="0" defaultSubtotal="0"/>
    <pivotField axis="axisRow" compact="0" outline="0" showAll="0" defaultSubtotal="0">
      <items count="16">
        <item x="13"/>
        <item x="14"/>
        <item x="15"/>
        <item x="10"/>
        <item x="7"/>
        <item x="2"/>
        <item x="12"/>
        <item x="8"/>
        <item x="3"/>
        <item x="4"/>
        <item x="6"/>
        <item x="9"/>
        <item x="11"/>
        <item x="1"/>
        <item x="5"/>
        <item h="1" x="0"/>
      </items>
    </pivotField>
    <pivotField compact="0" outline="0" showAll="0" defaultSubtotal="0"/>
    <pivotField compact="0" outline="0" showAll="0" defaultSubtotal="0">
      <items count="26">
        <item x="1"/>
        <item x="2"/>
        <item x="18"/>
        <item x="19"/>
        <item x="20"/>
        <item x="21"/>
        <item x="22"/>
        <item x="23"/>
        <item x="24"/>
        <item x="2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0"/>
      </items>
    </pivotField>
    <pivotField axis="axisRow" compact="0" outline="0" showAll="0" defaultSubtotal="0">
      <items count="17">
        <item x="13"/>
        <item x="14"/>
        <item m="1" x="16"/>
        <item x="10"/>
        <item x="4"/>
        <item x="7"/>
        <item x="6"/>
        <item x="2"/>
        <item x="11"/>
        <item x="3"/>
        <item x="9"/>
        <item x="12"/>
        <item x="8"/>
        <item x="1"/>
        <item x="5"/>
        <item x="0"/>
        <item x="1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4"/>
  </rowFields>
  <rowItems count="16">
    <i>
      <x/>
      <x/>
    </i>
    <i>
      <x v="1"/>
      <x v="1"/>
    </i>
    <i>
      <x v="2"/>
      <x v="16"/>
    </i>
    <i>
      <x v="3"/>
      <x v="3"/>
    </i>
    <i>
      <x v="4"/>
      <x v="5"/>
    </i>
    <i>
      <x v="5"/>
      <x v="7"/>
    </i>
    <i>
      <x v="6"/>
      <x v="11"/>
    </i>
    <i>
      <x v="7"/>
      <x v="12"/>
    </i>
    <i>
      <x v="8"/>
      <x v="9"/>
    </i>
    <i>
      <x v="9"/>
      <x v="4"/>
    </i>
    <i>
      <x v="10"/>
      <x v="6"/>
    </i>
    <i>
      <x v="11"/>
      <x v="10"/>
    </i>
    <i>
      <x v="12"/>
      <x v="8"/>
    </i>
    <i>
      <x v="13"/>
      <x v="13"/>
    </i>
    <i>
      <x v="14"/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úmero" fld="0" subtotal="count" baseField="0" baseItem="0"/>
    <dataField name="Promedio de EFICACIA" fld="62" subtotal="average" baseField="0" baseItem="0" numFmtId="9"/>
  </dataFields>
  <formats count="7">
    <format dxfId="1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3" type="button" dataOnly="0" labelOnly="1" outline="0"/>
    </format>
    <format dxfId="147">
      <pivotArea field="1" type="button" dataOnly="0" labelOnly="1" outline="0" axis="axisRow" fieldPosition="0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6451C4-1D3C-45DE-B4AF-88A6BE32B483}" name="TablaDinámica2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7" indent="0" compact="0" compactData="0" multipleFieldFilters="0">
  <location ref="B24:F35" firstHeaderRow="0" firstDataRow="1" firstDataCol="3" rowPageCount="1" colPageCount="1"/>
  <pivotFields count="63">
    <pivotField dataField="1" compact="0" outline="0" showAll="0" defaultSubtotal="0"/>
    <pivotField axis="axisRow" compact="0" outline="0" showAll="0" defaultSubtotal="0">
      <items count="16">
        <item x="13"/>
        <item x="14"/>
        <item x="15"/>
        <item x="10"/>
        <item x="7"/>
        <item x="2"/>
        <item x="12"/>
        <item x="8"/>
        <item x="3"/>
        <item x="4"/>
        <item x="6"/>
        <item x="9"/>
        <item x="11"/>
        <item x="1"/>
        <item x="5"/>
        <item x="0"/>
      </items>
    </pivotField>
    <pivotField compact="0" outline="0" showAll="0" defaultSubtotal="0"/>
    <pivotField axis="axisRow" compact="0" outline="0" showAll="0" defaultSubtotal="0">
      <items count="26">
        <item x="1"/>
        <item x="2"/>
        <item x="18"/>
        <item x="19"/>
        <item x="20"/>
        <item x="21"/>
        <item x="22"/>
        <item x="23"/>
        <item x="24"/>
        <item x="2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0"/>
      </items>
    </pivotField>
    <pivotField axis="axisRow" compact="0" outline="0" showAll="0" defaultSubtotal="0">
      <items count="17">
        <item x="13"/>
        <item x="14"/>
        <item m="1" x="16"/>
        <item x="10"/>
        <item x="4"/>
        <item x="7"/>
        <item x="6"/>
        <item x="2"/>
        <item x="11"/>
        <item x="3"/>
        <item x="9"/>
        <item x="12"/>
        <item x="8"/>
        <item x="1"/>
        <item x="5"/>
        <item x="0"/>
        <item x="1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h="1" x="1"/>
        <item x="2"/>
        <item h="1" x="0"/>
        <item h="1" x="3"/>
        <item h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3">
    <field x="3"/>
    <field x="1"/>
    <field x="4"/>
  </rowFields>
  <rowItems count="11">
    <i>
      <x v="1"/>
      <x v="13"/>
      <x v="13"/>
    </i>
    <i>
      <x v="4"/>
      <x v="12"/>
      <x v="8"/>
    </i>
    <i>
      <x v="9"/>
      <x v="2"/>
      <x v="16"/>
    </i>
    <i>
      <x v="11"/>
      <x v="5"/>
      <x v="7"/>
    </i>
    <i>
      <x v="14"/>
      <x v="9"/>
      <x v="4"/>
    </i>
    <i>
      <x v="16"/>
      <x v="14"/>
      <x v="14"/>
    </i>
    <i>
      <x v="18"/>
      <x v="10"/>
      <x v="6"/>
    </i>
    <i>
      <x v="20"/>
      <x v="4"/>
      <x v="5"/>
    </i>
    <i>
      <x v="22"/>
      <x v="7"/>
      <x v="12"/>
    </i>
    <i>
      <x v="24"/>
      <x v="11"/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Cuenta de Número" fld="0" subtotal="count" baseField="0" baseItem="0"/>
    <dataField name="Promedio de EFICACIA" fld="62" subtotal="average" baseField="0" baseItem="0" numFmtId="9"/>
  </dataFields>
  <formats count="33">
    <format dxfId="18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field="3" type="button" dataOnly="0" labelOnly="1" outline="0" axis="axisRow" fieldPosition="0"/>
    </format>
    <format dxfId="180">
      <pivotArea field="1" type="button" dataOnly="0" labelOnly="1" outline="0" axis="axisRow" fieldPosition="1"/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grandRow="1" outline="0" fieldPosition="0"/>
    </format>
    <format dxfId="177">
      <pivotArea dataOnly="0" labelOnly="1" outline="0" fieldPosition="0">
        <references count="2">
          <reference field="1" count="1">
            <x v="13"/>
          </reference>
          <reference field="3" count="1" selected="0">
            <x v="0"/>
          </reference>
        </references>
      </pivotArea>
    </format>
    <format dxfId="176">
      <pivotArea dataOnly="0" labelOnly="1" outline="0" fieldPosition="0">
        <references count="2">
          <reference field="1" count="1">
            <x v="13"/>
          </reference>
          <reference field="3" count="1" selected="0">
            <x v="1"/>
          </reference>
        </references>
      </pivotArea>
    </format>
    <format dxfId="175">
      <pivotArea dataOnly="0" labelOnly="1" outline="0" fieldPosition="0">
        <references count="2">
          <reference field="1" count="1">
            <x v="3"/>
          </reference>
          <reference field="3" count="1" selected="0">
            <x v="2"/>
          </reference>
        </references>
      </pivotArea>
    </format>
    <format dxfId="174">
      <pivotArea dataOnly="0" labelOnly="1" outline="0" fieldPosition="0">
        <references count="2">
          <reference field="1" count="1">
            <x v="12"/>
          </reference>
          <reference field="3" count="1" selected="0">
            <x v="3"/>
          </reference>
        </references>
      </pivotArea>
    </format>
    <format dxfId="173">
      <pivotArea dataOnly="0" labelOnly="1" outline="0" fieldPosition="0">
        <references count="2">
          <reference field="1" count="1">
            <x v="12"/>
          </reference>
          <reference field="3" count="1" selected="0">
            <x v="4"/>
          </reference>
        </references>
      </pivotArea>
    </format>
    <format dxfId="172">
      <pivotArea dataOnly="0" labelOnly="1" outline="0" fieldPosition="0">
        <references count="2">
          <reference field="1" count="1">
            <x v="6"/>
          </reference>
          <reference field="3" count="1" selected="0">
            <x v="5"/>
          </reference>
        </references>
      </pivotArea>
    </format>
    <format dxfId="171">
      <pivotArea dataOnly="0" labelOnly="1" outline="0" fieldPosition="0">
        <references count="2">
          <reference field="1" count="1">
            <x v="0"/>
          </reference>
          <reference field="3" count="1" selected="0">
            <x v="6"/>
          </reference>
        </references>
      </pivotArea>
    </format>
    <format dxfId="170">
      <pivotArea dataOnly="0" labelOnly="1" outline="0" fieldPosition="0">
        <references count="2">
          <reference field="1" count="1">
            <x v="1"/>
          </reference>
          <reference field="3" count="1" selected="0">
            <x v="7"/>
          </reference>
        </references>
      </pivotArea>
    </format>
    <format dxfId="169">
      <pivotArea dataOnly="0" labelOnly="1" outline="0" fieldPosition="0">
        <references count="2">
          <reference field="1" count="1">
            <x v="2"/>
          </reference>
          <reference field="3" count="1" selected="0">
            <x v="8"/>
          </reference>
        </references>
      </pivotArea>
    </format>
    <format dxfId="168">
      <pivotArea dataOnly="0" labelOnly="1" outline="0" fieldPosition="0">
        <references count="2">
          <reference field="1" count="1">
            <x v="2"/>
          </reference>
          <reference field="3" count="1" selected="0">
            <x v="9"/>
          </reference>
        </references>
      </pivotArea>
    </format>
    <format dxfId="167">
      <pivotArea dataOnly="0" labelOnly="1" outline="0" fieldPosition="0">
        <references count="2">
          <reference field="1" count="1">
            <x v="5"/>
          </reference>
          <reference field="3" count="1" selected="0">
            <x v="10"/>
          </reference>
        </references>
      </pivotArea>
    </format>
    <format dxfId="166">
      <pivotArea dataOnly="0" labelOnly="1" outline="0" fieldPosition="0">
        <references count="2">
          <reference field="1" count="1">
            <x v="5"/>
          </reference>
          <reference field="3" count="1" selected="0">
            <x v="11"/>
          </reference>
        </references>
      </pivotArea>
    </format>
    <format dxfId="165">
      <pivotArea dataOnly="0" labelOnly="1" outline="0" fieldPosition="0">
        <references count="2">
          <reference field="1" count="1">
            <x v="8"/>
          </reference>
          <reference field="3" count="1" selected="0">
            <x v="12"/>
          </reference>
        </references>
      </pivotArea>
    </format>
    <format dxfId="164">
      <pivotArea dataOnly="0" labelOnly="1" outline="0" fieldPosition="0">
        <references count="2">
          <reference field="1" count="1">
            <x v="9"/>
          </reference>
          <reference field="3" count="1" selected="0">
            <x v="13"/>
          </reference>
        </references>
      </pivotArea>
    </format>
    <format dxfId="163">
      <pivotArea dataOnly="0" labelOnly="1" outline="0" fieldPosition="0">
        <references count="2">
          <reference field="1" count="1">
            <x v="9"/>
          </reference>
          <reference field="3" count="1" selected="0">
            <x v="14"/>
          </reference>
        </references>
      </pivotArea>
    </format>
    <format dxfId="162">
      <pivotArea dataOnly="0" labelOnly="1" outline="0" fieldPosition="0">
        <references count="2">
          <reference field="1" count="1">
            <x v="14"/>
          </reference>
          <reference field="3" count="1" selected="0">
            <x v="15"/>
          </reference>
        </references>
      </pivotArea>
    </format>
    <format dxfId="161">
      <pivotArea dataOnly="0" labelOnly="1" outline="0" fieldPosition="0">
        <references count="2">
          <reference field="1" count="1">
            <x v="14"/>
          </reference>
          <reference field="3" count="1" selected="0">
            <x v="16"/>
          </reference>
        </references>
      </pivotArea>
    </format>
    <format dxfId="160">
      <pivotArea dataOnly="0" labelOnly="1" outline="0" fieldPosition="0">
        <references count="2">
          <reference field="1" count="1">
            <x v="10"/>
          </reference>
          <reference field="3" count="1" selected="0">
            <x v="17"/>
          </reference>
        </references>
      </pivotArea>
    </format>
    <format dxfId="159">
      <pivotArea dataOnly="0" labelOnly="1" outline="0" fieldPosition="0">
        <references count="2">
          <reference field="1" count="1">
            <x v="10"/>
          </reference>
          <reference field="3" count="1" selected="0">
            <x v="18"/>
          </reference>
        </references>
      </pivotArea>
    </format>
    <format dxfId="158">
      <pivotArea dataOnly="0" labelOnly="1" outline="0" fieldPosition="0">
        <references count="2">
          <reference field="1" count="1">
            <x v="4"/>
          </reference>
          <reference field="3" count="1" selected="0">
            <x v="19"/>
          </reference>
        </references>
      </pivotArea>
    </format>
    <format dxfId="157">
      <pivotArea dataOnly="0" labelOnly="1" outline="0" fieldPosition="0">
        <references count="2">
          <reference field="1" count="1">
            <x v="4"/>
          </reference>
          <reference field="3" count="1" selected="0">
            <x v="20"/>
          </reference>
        </references>
      </pivotArea>
    </format>
    <format dxfId="156">
      <pivotArea dataOnly="0" labelOnly="1" outline="0" fieldPosition="0">
        <references count="2">
          <reference field="1" count="1">
            <x v="7"/>
          </reference>
          <reference field="3" count="1" selected="0">
            <x v="21"/>
          </reference>
        </references>
      </pivotArea>
    </format>
    <format dxfId="155">
      <pivotArea dataOnly="0" labelOnly="1" outline="0" fieldPosition="0">
        <references count="2">
          <reference field="1" count="1">
            <x v="7"/>
          </reference>
          <reference field="3" count="1" selected="0">
            <x v="22"/>
          </reference>
        </references>
      </pivotArea>
    </format>
    <format dxfId="154">
      <pivotArea dataOnly="0" labelOnly="1" outline="0" fieldPosition="0">
        <references count="2">
          <reference field="1" count="1">
            <x v="11"/>
          </reference>
          <reference field="3" count="1" selected="0">
            <x v="23"/>
          </reference>
        </references>
      </pivotArea>
    </format>
    <format dxfId="153">
      <pivotArea dataOnly="0" labelOnly="1" outline="0" fieldPosition="0">
        <references count="2">
          <reference field="1" count="1">
            <x v="11"/>
          </reference>
          <reference field="3" count="1" selected="0">
            <x v="24"/>
          </reference>
        </references>
      </pivotArea>
    </format>
    <format dxfId="1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C7C14E-25A5-4C5A-A08D-EB8DEB9E7B50}" name="TablaDinámica1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7" indent="0" compact="0" compactData="0" multipleFieldFilters="0">
  <location ref="B3:F19" firstHeaderRow="0" firstDataRow="1" firstDataCol="3" rowPageCount="1" colPageCount="1"/>
  <pivotFields count="63">
    <pivotField dataField="1" compact="0" outline="0" showAll="0" defaultSubtotal="0"/>
    <pivotField axis="axisRow" compact="0" outline="0" showAll="0" defaultSubtotal="0">
      <items count="16">
        <item x="13"/>
        <item x="14"/>
        <item x="15"/>
        <item x="10"/>
        <item x="7"/>
        <item x="2"/>
        <item x="12"/>
        <item x="8"/>
        <item x="3"/>
        <item x="4"/>
        <item x="6"/>
        <item x="9"/>
        <item x="11"/>
        <item x="1"/>
        <item x="5"/>
        <item x="0"/>
      </items>
    </pivotField>
    <pivotField compact="0" outline="0" showAll="0" defaultSubtotal="0"/>
    <pivotField axis="axisRow" compact="0" outline="0" showAll="0" defaultSubtotal="0">
      <items count="26">
        <item x="1"/>
        <item h="1" x="2"/>
        <item x="18"/>
        <item x="19"/>
        <item h="1" x="20"/>
        <item x="21"/>
        <item x="22"/>
        <item x="23"/>
        <item x="24"/>
        <item h="1" x="25"/>
        <item x="3"/>
        <item h="1" x="4"/>
        <item x="5"/>
        <item x="6"/>
        <item h="1" x="7"/>
        <item x="8"/>
        <item h="1" x="9"/>
        <item x="10"/>
        <item h="1" x="11"/>
        <item x="12"/>
        <item h="1" x="13"/>
        <item x="14"/>
        <item h="1" x="15"/>
        <item x="16"/>
        <item h="1" x="17"/>
        <item h="1" x="0"/>
      </items>
    </pivotField>
    <pivotField axis="axisRow" compact="0" outline="0" showAll="0" defaultSubtotal="0">
      <items count="17">
        <item x="13"/>
        <item x="14"/>
        <item m="1" x="16"/>
        <item x="10"/>
        <item x="4"/>
        <item x="7"/>
        <item x="6"/>
        <item x="2"/>
        <item x="11"/>
        <item x="3"/>
        <item x="9"/>
        <item x="12"/>
        <item x="8"/>
        <item x="1"/>
        <item x="5"/>
        <item x="0"/>
        <item x="1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x="1"/>
        <item h="1" x="2"/>
        <item h="1" x="0"/>
        <item h="1" x="3"/>
        <item h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3">
    <field x="3"/>
    <field x="1"/>
    <field x="4"/>
  </rowFields>
  <rowItems count="16">
    <i>
      <x/>
      <x v="13"/>
      <x v="13"/>
    </i>
    <i>
      <x v="2"/>
      <x v="3"/>
      <x v="3"/>
    </i>
    <i>
      <x v="3"/>
      <x v="12"/>
      <x v="8"/>
    </i>
    <i>
      <x v="5"/>
      <x v="6"/>
      <x v="11"/>
    </i>
    <i>
      <x v="6"/>
      <x/>
      <x/>
    </i>
    <i>
      <x v="7"/>
      <x v="1"/>
      <x v="1"/>
    </i>
    <i>
      <x v="8"/>
      <x v="2"/>
      <x v="16"/>
    </i>
    <i>
      <x v="10"/>
      <x v="5"/>
      <x v="7"/>
    </i>
    <i>
      <x v="12"/>
      <x v="8"/>
      <x v="9"/>
    </i>
    <i>
      <x v="13"/>
      <x v="9"/>
      <x v="4"/>
    </i>
    <i>
      <x v="15"/>
      <x v="14"/>
      <x v="14"/>
    </i>
    <i>
      <x v="17"/>
      <x v="10"/>
      <x v="6"/>
    </i>
    <i>
      <x v="19"/>
      <x v="4"/>
      <x v="5"/>
    </i>
    <i>
      <x v="21"/>
      <x v="7"/>
      <x v="12"/>
    </i>
    <i>
      <x v="23"/>
      <x v="11"/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Cuenta de Número" fld="0" subtotal="count" baseField="0" baseItem="0"/>
    <dataField name="Promedio de EFICACIA" fld="62" subtotal="average" baseField="0" baseItem="0" numFmtId="9"/>
  </dataFields>
  <formats count="33">
    <format dxfId="2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3" type="button" dataOnly="0" labelOnly="1" outline="0" axis="axisRow" fieldPosition="0"/>
    </format>
    <format dxfId="213">
      <pivotArea field="1" type="button" dataOnly="0" labelOnly="1" outline="0" axis="axisRow" fieldPosition="1"/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grandRow="1" outline="0" fieldPosition="0"/>
    </format>
    <format dxfId="210">
      <pivotArea dataOnly="0" labelOnly="1" outline="0" fieldPosition="0">
        <references count="2">
          <reference field="1" count="1">
            <x v="13"/>
          </reference>
          <reference field="3" count="1" selected="0">
            <x v="0"/>
          </reference>
        </references>
      </pivotArea>
    </format>
    <format dxfId="209">
      <pivotArea dataOnly="0" labelOnly="1" outline="0" fieldPosition="0">
        <references count="2">
          <reference field="1" count="1">
            <x v="13"/>
          </reference>
          <reference field="3" count="1" selected="0">
            <x v="1"/>
          </reference>
        </references>
      </pivotArea>
    </format>
    <format dxfId="208">
      <pivotArea dataOnly="0" labelOnly="1" outline="0" fieldPosition="0">
        <references count="2">
          <reference field="1" count="1">
            <x v="3"/>
          </reference>
          <reference field="3" count="1" selected="0">
            <x v="2"/>
          </reference>
        </references>
      </pivotArea>
    </format>
    <format dxfId="207">
      <pivotArea dataOnly="0" labelOnly="1" outline="0" fieldPosition="0">
        <references count="2">
          <reference field="1" count="1">
            <x v="12"/>
          </reference>
          <reference field="3" count="1" selected="0">
            <x v="3"/>
          </reference>
        </references>
      </pivotArea>
    </format>
    <format dxfId="206">
      <pivotArea dataOnly="0" labelOnly="1" outline="0" fieldPosition="0">
        <references count="2">
          <reference field="1" count="1">
            <x v="12"/>
          </reference>
          <reference field="3" count="1" selected="0">
            <x v="4"/>
          </reference>
        </references>
      </pivotArea>
    </format>
    <format dxfId="205">
      <pivotArea dataOnly="0" labelOnly="1" outline="0" fieldPosition="0">
        <references count="2">
          <reference field="1" count="1">
            <x v="6"/>
          </reference>
          <reference field="3" count="1" selected="0">
            <x v="5"/>
          </reference>
        </references>
      </pivotArea>
    </format>
    <format dxfId="204">
      <pivotArea dataOnly="0" labelOnly="1" outline="0" fieldPosition="0">
        <references count="2">
          <reference field="1" count="1">
            <x v="0"/>
          </reference>
          <reference field="3" count="1" selected="0">
            <x v="6"/>
          </reference>
        </references>
      </pivotArea>
    </format>
    <format dxfId="203">
      <pivotArea dataOnly="0" labelOnly="1" outline="0" fieldPosition="0">
        <references count="2">
          <reference field="1" count="1">
            <x v="1"/>
          </reference>
          <reference field="3" count="1" selected="0">
            <x v="7"/>
          </reference>
        </references>
      </pivotArea>
    </format>
    <format dxfId="202">
      <pivotArea dataOnly="0" labelOnly="1" outline="0" fieldPosition="0">
        <references count="2">
          <reference field="1" count="1">
            <x v="2"/>
          </reference>
          <reference field="3" count="1" selected="0">
            <x v="8"/>
          </reference>
        </references>
      </pivotArea>
    </format>
    <format dxfId="201">
      <pivotArea dataOnly="0" labelOnly="1" outline="0" fieldPosition="0">
        <references count="2">
          <reference field="1" count="1">
            <x v="2"/>
          </reference>
          <reference field="3" count="1" selected="0">
            <x v="9"/>
          </reference>
        </references>
      </pivotArea>
    </format>
    <format dxfId="200">
      <pivotArea dataOnly="0" labelOnly="1" outline="0" fieldPosition="0">
        <references count="2">
          <reference field="1" count="1">
            <x v="5"/>
          </reference>
          <reference field="3" count="1" selected="0">
            <x v="10"/>
          </reference>
        </references>
      </pivotArea>
    </format>
    <format dxfId="199">
      <pivotArea dataOnly="0" labelOnly="1" outline="0" fieldPosition="0">
        <references count="2">
          <reference field="1" count="1">
            <x v="5"/>
          </reference>
          <reference field="3" count="1" selected="0">
            <x v="11"/>
          </reference>
        </references>
      </pivotArea>
    </format>
    <format dxfId="198">
      <pivotArea dataOnly="0" labelOnly="1" outline="0" fieldPosition="0">
        <references count="2">
          <reference field="1" count="1">
            <x v="8"/>
          </reference>
          <reference field="3" count="1" selected="0">
            <x v="12"/>
          </reference>
        </references>
      </pivotArea>
    </format>
    <format dxfId="197">
      <pivotArea dataOnly="0" labelOnly="1" outline="0" fieldPosition="0">
        <references count="2">
          <reference field="1" count="1">
            <x v="9"/>
          </reference>
          <reference field="3" count="1" selected="0">
            <x v="13"/>
          </reference>
        </references>
      </pivotArea>
    </format>
    <format dxfId="196">
      <pivotArea dataOnly="0" labelOnly="1" outline="0" fieldPosition="0">
        <references count="2">
          <reference field="1" count="1">
            <x v="9"/>
          </reference>
          <reference field="3" count="1" selected="0">
            <x v="14"/>
          </reference>
        </references>
      </pivotArea>
    </format>
    <format dxfId="195">
      <pivotArea dataOnly="0" labelOnly="1" outline="0" fieldPosition="0">
        <references count="2">
          <reference field="1" count="1">
            <x v="14"/>
          </reference>
          <reference field="3" count="1" selected="0">
            <x v="15"/>
          </reference>
        </references>
      </pivotArea>
    </format>
    <format dxfId="194">
      <pivotArea dataOnly="0" labelOnly="1" outline="0" fieldPosition="0">
        <references count="2">
          <reference field="1" count="1">
            <x v="14"/>
          </reference>
          <reference field="3" count="1" selected="0">
            <x v="16"/>
          </reference>
        </references>
      </pivotArea>
    </format>
    <format dxfId="193">
      <pivotArea dataOnly="0" labelOnly="1" outline="0" fieldPosition="0">
        <references count="2">
          <reference field="1" count="1">
            <x v="10"/>
          </reference>
          <reference field="3" count="1" selected="0">
            <x v="17"/>
          </reference>
        </references>
      </pivotArea>
    </format>
    <format dxfId="192">
      <pivotArea dataOnly="0" labelOnly="1" outline="0" fieldPosition="0">
        <references count="2">
          <reference field="1" count="1">
            <x v="10"/>
          </reference>
          <reference field="3" count="1" selected="0">
            <x v="18"/>
          </reference>
        </references>
      </pivotArea>
    </format>
    <format dxfId="191">
      <pivotArea dataOnly="0" labelOnly="1" outline="0" fieldPosition="0">
        <references count="2">
          <reference field="1" count="1">
            <x v="4"/>
          </reference>
          <reference field="3" count="1" selected="0">
            <x v="19"/>
          </reference>
        </references>
      </pivotArea>
    </format>
    <format dxfId="190">
      <pivotArea dataOnly="0" labelOnly="1" outline="0" fieldPosition="0">
        <references count="2">
          <reference field="1" count="1">
            <x v="4"/>
          </reference>
          <reference field="3" count="1" selected="0">
            <x v="20"/>
          </reference>
        </references>
      </pivotArea>
    </format>
    <format dxfId="189">
      <pivotArea dataOnly="0" labelOnly="1" outline="0" fieldPosition="0">
        <references count="2">
          <reference field="1" count="1">
            <x v="7"/>
          </reference>
          <reference field="3" count="1" selected="0">
            <x v="21"/>
          </reference>
        </references>
      </pivotArea>
    </format>
    <format dxfId="188">
      <pivotArea dataOnly="0" labelOnly="1" outline="0" fieldPosition="0">
        <references count="2">
          <reference field="1" count="1">
            <x v="7"/>
          </reference>
          <reference field="3" count="1" selected="0">
            <x v="22"/>
          </reference>
        </references>
      </pivotArea>
    </format>
    <format dxfId="187">
      <pivotArea dataOnly="0" labelOnly="1" outline="0" fieldPosition="0">
        <references count="2">
          <reference field="1" count="1">
            <x v="11"/>
          </reference>
          <reference field="3" count="1" selected="0">
            <x v="23"/>
          </reference>
        </references>
      </pivotArea>
    </format>
    <format dxfId="186">
      <pivotArea dataOnly="0" labelOnly="1" outline="0" fieldPosition="0">
        <references count="2">
          <reference field="1" count="1">
            <x v="11"/>
          </reference>
          <reference field="3" count="1" selected="0">
            <x v="24"/>
          </reference>
        </references>
      </pivotArea>
    </format>
    <format dxfId="1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1000"/>
  <sheetViews>
    <sheetView workbookViewId="0"/>
  </sheetViews>
  <sheetFormatPr baseColWidth="10" defaultColWidth="14.42578125" defaultRowHeight="15" customHeight="1" x14ac:dyDescent="0.25"/>
  <cols>
    <col min="1" max="3" width="10.7109375" customWidth="1"/>
    <col min="4" max="4" width="42.140625" customWidth="1"/>
    <col min="5" max="6" width="10.7109375" customWidth="1"/>
    <col min="7" max="26" width="10" customWidth="1"/>
  </cols>
  <sheetData>
    <row r="1" spans="1:6" ht="14.25" customHeight="1" x14ac:dyDescent="0.25">
      <c r="A1" s="1" t="s">
        <v>3</v>
      </c>
      <c r="B1" s="1" t="s">
        <v>4</v>
      </c>
      <c r="D1" s="2" t="s">
        <v>5</v>
      </c>
      <c r="F1" s="1" t="s">
        <v>6</v>
      </c>
    </row>
    <row r="2" spans="1:6" ht="14.25" customHeight="1" x14ac:dyDescent="0.25">
      <c r="A2" s="1" t="s">
        <v>7</v>
      </c>
      <c r="B2" s="1" t="s">
        <v>8</v>
      </c>
      <c r="D2" s="2" t="s">
        <v>9</v>
      </c>
      <c r="F2" s="1" t="s">
        <v>0</v>
      </c>
    </row>
    <row r="3" spans="1:6" ht="14.25" customHeight="1" x14ac:dyDescent="0.25">
      <c r="D3" s="2" t="s">
        <v>10</v>
      </c>
      <c r="F3" s="1" t="s">
        <v>11</v>
      </c>
    </row>
    <row r="4" spans="1:6" ht="14.25" customHeight="1" x14ac:dyDescent="0.25">
      <c r="D4" s="2" t="s">
        <v>12</v>
      </c>
      <c r="F4" s="1" t="s">
        <v>13</v>
      </c>
    </row>
    <row r="5" spans="1:6" ht="14.25" customHeight="1" x14ac:dyDescent="0.25">
      <c r="D5" s="2" t="s">
        <v>14</v>
      </c>
      <c r="F5" s="1" t="s">
        <v>15</v>
      </c>
    </row>
    <row r="6" spans="1:6" ht="14.25" customHeight="1" x14ac:dyDescent="0.25">
      <c r="D6" s="2" t="s">
        <v>16</v>
      </c>
      <c r="F6" s="1" t="s">
        <v>17</v>
      </c>
    </row>
    <row r="7" spans="1:6" ht="14.25" customHeight="1" x14ac:dyDescent="0.25">
      <c r="D7" s="2" t="s">
        <v>18</v>
      </c>
      <c r="F7" s="1" t="s">
        <v>19</v>
      </c>
    </row>
    <row r="8" spans="1:6" ht="14.25" customHeight="1" x14ac:dyDescent="0.25">
      <c r="D8" s="2" t="s">
        <v>20</v>
      </c>
      <c r="F8" s="1" t="s">
        <v>21</v>
      </c>
    </row>
    <row r="9" spans="1:6" ht="14.25" customHeight="1" x14ac:dyDescent="0.25"/>
    <row r="10" spans="1:6" ht="14.25" customHeight="1" x14ac:dyDescent="0.25"/>
    <row r="11" spans="1:6" ht="14.25" customHeight="1" x14ac:dyDescent="0.25"/>
    <row r="12" spans="1:6" ht="14.25" customHeight="1" x14ac:dyDescent="0.25"/>
    <row r="13" spans="1:6" ht="14.25" customHeight="1" x14ac:dyDescent="0.25"/>
    <row r="14" spans="1:6" ht="14.25" customHeight="1" x14ac:dyDescent="0.25"/>
    <row r="15" spans="1:6" ht="14.25" customHeight="1" x14ac:dyDescent="0.25"/>
    <row r="16" spans="1: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1"/>
  <sheetViews>
    <sheetView topLeftCell="A4" workbookViewId="0">
      <selection activeCell="J2" sqref="J2:J4"/>
    </sheetView>
  </sheetViews>
  <sheetFormatPr baseColWidth="10" defaultRowHeight="15" outlineLevelRow="1" x14ac:dyDescent="0.25"/>
  <cols>
    <col min="9" max="9" width="13.140625" customWidth="1"/>
  </cols>
  <sheetData>
    <row r="1" spans="1:63" x14ac:dyDescent="0.25">
      <c r="A1" t="s">
        <v>745</v>
      </c>
    </row>
    <row r="2" spans="1:63" s="68" customFormat="1" ht="18.75" x14ac:dyDescent="0.25">
      <c r="A2" s="207" t="s">
        <v>30</v>
      </c>
      <c r="B2" s="207" t="s">
        <v>31</v>
      </c>
      <c r="C2" s="67"/>
      <c r="D2" s="67"/>
      <c r="E2" s="207" t="s">
        <v>31</v>
      </c>
      <c r="F2" s="207" t="s">
        <v>32</v>
      </c>
      <c r="G2" s="207" t="s">
        <v>33</v>
      </c>
      <c r="H2" s="207" t="s">
        <v>34</v>
      </c>
      <c r="I2" s="207" t="s">
        <v>35</v>
      </c>
      <c r="J2" s="207" t="s">
        <v>671</v>
      </c>
      <c r="K2" s="207" t="s">
        <v>36</v>
      </c>
      <c r="L2" s="207" t="s">
        <v>37</v>
      </c>
      <c r="M2" s="207" t="s">
        <v>38</v>
      </c>
      <c r="N2" s="207" t="s">
        <v>39</v>
      </c>
      <c r="O2" s="207" t="s">
        <v>40</v>
      </c>
      <c r="P2" s="207" t="s">
        <v>41</v>
      </c>
      <c r="Q2" s="207" t="s">
        <v>42</v>
      </c>
      <c r="R2" s="207" t="s">
        <v>43</v>
      </c>
      <c r="S2" s="207" t="s">
        <v>44</v>
      </c>
      <c r="T2" s="207" t="s">
        <v>45</v>
      </c>
      <c r="U2" s="207" t="s">
        <v>46</v>
      </c>
      <c r="V2" s="207" t="s">
        <v>47</v>
      </c>
      <c r="W2" s="207" t="s">
        <v>48</v>
      </c>
      <c r="X2" s="207" t="s">
        <v>49</v>
      </c>
      <c r="Y2" s="207" t="s">
        <v>50</v>
      </c>
      <c r="Z2" s="219" t="s">
        <v>51</v>
      </c>
      <c r="AA2" s="220"/>
      <c r="AB2" s="221"/>
      <c r="AC2" s="220"/>
      <c r="AD2" s="220"/>
      <c r="AE2" s="220"/>
      <c r="AF2" s="220"/>
      <c r="AG2" s="220"/>
      <c r="AH2" s="220"/>
      <c r="AI2" s="220"/>
      <c r="AJ2" s="220"/>
      <c r="AK2" s="221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2"/>
      <c r="BJ2" s="210" t="s">
        <v>668</v>
      </c>
      <c r="BK2" s="210" t="s">
        <v>52</v>
      </c>
    </row>
    <row r="3" spans="1:63" s="68" customFormat="1" ht="18.75" x14ac:dyDescent="0.25">
      <c r="A3" s="208"/>
      <c r="B3" s="208"/>
      <c r="C3" s="69"/>
      <c r="D3" s="69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13" t="s">
        <v>53</v>
      </c>
      <c r="AA3" s="214"/>
      <c r="AB3" s="215"/>
      <c r="AC3" s="213" t="s">
        <v>54</v>
      </c>
      <c r="AD3" s="214"/>
      <c r="AE3" s="215"/>
      <c r="AF3" s="213" t="s">
        <v>55</v>
      </c>
      <c r="AG3" s="214"/>
      <c r="AH3" s="215"/>
      <c r="AI3" s="216" t="s">
        <v>56</v>
      </c>
      <c r="AJ3" s="217"/>
      <c r="AK3" s="218"/>
      <c r="AL3" s="216" t="s">
        <v>57</v>
      </c>
      <c r="AM3" s="217"/>
      <c r="AN3" s="218"/>
      <c r="AO3" s="216" t="s">
        <v>58</v>
      </c>
      <c r="AP3" s="217"/>
      <c r="AQ3" s="218"/>
      <c r="AR3" s="216" t="s">
        <v>59</v>
      </c>
      <c r="AS3" s="217"/>
      <c r="AT3" s="218"/>
      <c r="AU3" s="216" t="s">
        <v>60</v>
      </c>
      <c r="AV3" s="217"/>
      <c r="AW3" s="218"/>
      <c r="AX3" s="216" t="s">
        <v>61</v>
      </c>
      <c r="AY3" s="217"/>
      <c r="AZ3" s="218"/>
      <c r="BA3" s="216" t="s">
        <v>62</v>
      </c>
      <c r="BB3" s="217"/>
      <c r="BC3" s="218"/>
      <c r="BD3" s="216" t="s">
        <v>63</v>
      </c>
      <c r="BE3" s="217"/>
      <c r="BF3" s="218"/>
      <c r="BG3" s="216" t="s">
        <v>64</v>
      </c>
      <c r="BH3" s="217"/>
      <c r="BI3" s="218"/>
      <c r="BJ3" s="211"/>
      <c r="BK3" s="211"/>
    </row>
    <row r="4" spans="1:63" s="68" customFormat="1" ht="37.5" x14ac:dyDescent="0.25">
      <c r="A4" s="209"/>
      <c r="B4" s="209"/>
      <c r="C4" s="73" t="s">
        <v>736</v>
      </c>
      <c r="D4" s="73" t="s">
        <v>737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74" t="s">
        <v>666</v>
      </c>
      <c r="AA4" s="75" t="s">
        <v>667</v>
      </c>
      <c r="AB4" s="72" t="s">
        <v>29</v>
      </c>
      <c r="AC4" s="70" t="s">
        <v>666</v>
      </c>
      <c r="AD4" s="71" t="s">
        <v>667</v>
      </c>
      <c r="AE4" s="72" t="s">
        <v>29</v>
      </c>
      <c r="AF4" s="70" t="s">
        <v>666</v>
      </c>
      <c r="AG4" s="71" t="s">
        <v>667</v>
      </c>
      <c r="AH4" s="72" t="s">
        <v>29</v>
      </c>
      <c r="AI4" s="70" t="s">
        <v>666</v>
      </c>
      <c r="AJ4" s="71" t="s">
        <v>667</v>
      </c>
      <c r="AK4" s="72" t="s">
        <v>29</v>
      </c>
      <c r="AL4" s="70" t="s">
        <v>666</v>
      </c>
      <c r="AM4" s="71" t="s">
        <v>667</v>
      </c>
      <c r="AN4" s="72" t="s">
        <v>29</v>
      </c>
      <c r="AO4" s="70" t="s">
        <v>666</v>
      </c>
      <c r="AP4" s="71" t="s">
        <v>667</v>
      </c>
      <c r="AQ4" s="72" t="s">
        <v>29</v>
      </c>
      <c r="AR4" s="70" t="s">
        <v>666</v>
      </c>
      <c r="AS4" s="71" t="s">
        <v>667</v>
      </c>
      <c r="AT4" s="72" t="s">
        <v>29</v>
      </c>
      <c r="AU4" s="70" t="s">
        <v>666</v>
      </c>
      <c r="AV4" s="71" t="s">
        <v>667</v>
      </c>
      <c r="AW4" s="72" t="s">
        <v>29</v>
      </c>
      <c r="AX4" s="70" t="s">
        <v>666</v>
      </c>
      <c r="AY4" s="71" t="s">
        <v>667</v>
      </c>
      <c r="AZ4" s="72" t="s">
        <v>29</v>
      </c>
      <c r="BA4" s="70" t="s">
        <v>666</v>
      </c>
      <c r="BB4" s="71" t="s">
        <v>667</v>
      </c>
      <c r="BC4" s="72" t="s">
        <v>29</v>
      </c>
      <c r="BD4" s="70" t="s">
        <v>666</v>
      </c>
      <c r="BE4" s="71" t="s">
        <v>667</v>
      </c>
      <c r="BF4" s="72" t="s">
        <v>29</v>
      </c>
      <c r="BG4" s="70" t="s">
        <v>666</v>
      </c>
      <c r="BH4" s="71" t="s">
        <v>667</v>
      </c>
      <c r="BI4" s="72" t="s">
        <v>29</v>
      </c>
      <c r="BJ4" s="212"/>
      <c r="BK4" s="212"/>
    </row>
    <row r="5" spans="1:63" s="4" customFormat="1" ht="20.25" customHeight="1" outlineLevel="1" x14ac:dyDescent="0.25">
      <c r="A5" s="42">
        <v>1</v>
      </c>
      <c r="B5" s="45" t="s">
        <v>65</v>
      </c>
      <c r="C5" s="42">
        <v>1</v>
      </c>
      <c r="D5" s="42" t="s">
        <v>674</v>
      </c>
      <c r="E5" s="45" t="s">
        <v>657</v>
      </c>
      <c r="F5" s="7" t="s">
        <v>66</v>
      </c>
      <c r="G5" s="7" t="s">
        <v>383</v>
      </c>
      <c r="H5" s="6" t="s">
        <v>317</v>
      </c>
      <c r="I5" s="185" t="s">
        <v>404</v>
      </c>
      <c r="J5" s="8" t="s">
        <v>85</v>
      </c>
      <c r="K5" s="6" t="s">
        <v>11</v>
      </c>
      <c r="L5" s="6" t="s">
        <v>405</v>
      </c>
      <c r="M5" s="45" t="s">
        <v>72</v>
      </c>
      <c r="N5" s="6" t="s">
        <v>378</v>
      </c>
      <c r="O5" s="6" t="s">
        <v>379</v>
      </c>
      <c r="P5" s="6" t="s">
        <v>406</v>
      </c>
      <c r="Q5" s="6" t="s">
        <v>173</v>
      </c>
      <c r="R5" s="6" t="s">
        <v>407</v>
      </c>
      <c r="S5" s="6" t="s">
        <v>660</v>
      </c>
      <c r="T5" s="8">
        <v>0.3</v>
      </c>
      <c r="U5" s="6" t="s">
        <v>408</v>
      </c>
      <c r="V5" s="6" t="s">
        <v>92</v>
      </c>
      <c r="W5" s="10" t="s">
        <v>409</v>
      </c>
      <c r="X5" s="6" t="s">
        <v>410</v>
      </c>
      <c r="Y5" s="15" t="s">
        <v>393</v>
      </c>
      <c r="Z5" s="15"/>
      <c r="AA5" s="15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90">
        <f>IF(SUM(AB5:BI5)=0,0,AVERAGE(AB5:BI5))</f>
        <v>0</v>
      </c>
      <c r="BK5" s="93">
        <f>IF(T5=0,BJ5,BJ5/T5)</f>
        <v>0</v>
      </c>
    </row>
    <row r="6" spans="1:63" s="4" customFormat="1" ht="20.25" customHeight="1" outlineLevel="1" x14ac:dyDescent="0.25">
      <c r="A6" s="42">
        <v>1</v>
      </c>
      <c r="B6" s="45" t="s">
        <v>65</v>
      </c>
      <c r="C6" s="42">
        <v>1</v>
      </c>
      <c r="D6" s="42" t="s">
        <v>674</v>
      </c>
      <c r="E6" s="45" t="s">
        <v>657</v>
      </c>
      <c r="F6" s="7" t="s">
        <v>66</v>
      </c>
      <c r="G6" s="7" t="s">
        <v>383</v>
      </c>
      <c r="H6" s="6" t="s">
        <v>317</v>
      </c>
      <c r="I6" s="185" t="s">
        <v>411</v>
      </c>
      <c r="J6" s="8" t="s">
        <v>85</v>
      </c>
      <c r="K6" s="6" t="s">
        <v>11</v>
      </c>
      <c r="L6" s="6" t="s">
        <v>412</v>
      </c>
      <c r="M6" s="45" t="s">
        <v>72</v>
      </c>
      <c r="N6" s="6" t="s">
        <v>413</v>
      </c>
      <c r="O6" s="6" t="s">
        <v>379</v>
      </c>
      <c r="P6" s="6" t="s">
        <v>414</v>
      </c>
      <c r="Q6" s="6" t="s">
        <v>173</v>
      </c>
      <c r="R6" s="6" t="s">
        <v>415</v>
      </c>
      <c r="S6" s="6" t="s">
        <v>661</v>
      </c>
      <c r="T6" s="18">
        <v>210</v>
      </c>
      <c r="U6" s="12">
        <v>2</v>
      </c>
      <c r="V6" s="19" t="s">
        <v>92</v>
      </c>
      <c r="W6" s="12">
        <v>180</v>
      </c>
      <c r="X6" s="12">
        <v>230</v>
      </c>
      <c r="Y6" s="15" t="s">
        <v>388</v>
      </c>
      <c r="Z6" s="15"/>
      <c r="AA6" s="15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90">
        <f>IF(SUM(AB6:BI6)=0,0,AVERAGE(AB6:BI6))</f>
        <v>0</v>
      </c>
      <c r="BK6" s="81">
        <f>IF(T6=0,BJ6,BJ6/T6)</f>
        <v>0</v>
      </c>
    </row>
    <row r="7" spans="1:63" s="4" customFormat="1" ht="20.25" customHeight="1" outlineLevel="1" x14ac:dyDescent="0.25">
      <c r="A7" s="45">
        <v>1</v>
      </c>
      <c r="B7" s="45" t="s">
        <v>65</v>
      </c>
      <c r="C7" s="42">
        <v>1</v>
      </c>
      <c r="D7" s="42" t="s">
        <v>674</v>
      </c>
      <c r="E7" s="45" t="s">
        <v>657</v>
      </c>
      <c r="F7" s="7" t="s">
        <v>66</v>
      </c>
      <c r="G7" s="7" t="s">
        <v>67</v>
      </c>
      <c r="H7" s="6" t="s">
        <v>94</v>
      </c>
      <c r="I7" s="186" t="s">
        <v>662</v>
      </c>
      <c r="J7" s="8" t="s">
        <v>85</v>
      </c>
      <c r="K7" s="6" t="s">
        <v>0</v>
      </c>
      <c r="L7" s="6" t="s">
        <v>416</v>
      </c>
      <c r="M7" s="45" t="s">
        <v>72</v>
      </c>
      <c r="N7" s="6" t="s">
        <v>378</v>
      </c>
      <c r="O7" s="6" t="s">
        <v>379</v>
      </c>
      <c r="P7" s="6" t="s">
        <v>417</v>
      </c>
      <c r="Q7" s="6" t="s">
        <v>75</v>
      </c>
      <c r="R7" s="6" t="s">
        <v>418</v>
      </c>
      <c r="S7" s="6" t="s">
        <v>91</v>
      </c>
      <c r="T7" s="9">
        <v>1</v>
      </c>
      <c r="U7" s="6">
        <v>0</v>
      </c>
      <c r="V7" s="6" t="s">
        <v>92</v>
      </c>
      <c r="W7" s="10" t="s">
        <v>419</v>
      </c>
      <c r="X7" s="10">
        <v>0.01</v>
      </c>
      <c r="Y7" s="15" t="s">
        <v>403</v>
      </c>
      <c r="Z7" s="15"/>
      <c r="AA7" s="15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81">
        <f>IF(SUM(AB7:BI7)=0,0,AVERAGE(AB7:BI7))</f>
        <v>0</v>
      </c>
      <c r="BK7" s="81">
        <f>IF(T7=0,BJ7,BJ7/T7)</f>
        <v>0</v>
      </c>
    </row>
    <row r="8" spans="1:63" ht="15.75" x14ac:dyDescent="0.25">
      <c r="A8" s="45">
        <v>2</v>
      </c>
      <c r="B8" s="45" t="s">
        <v>749</v>
      </c>
      <c r="C8" s="42">
        <v>2</v>
      </c>
      <c r="D8" s="42" t="s">
        <v>673</v>
      </c>
      <c r="E8" s="45" t="s">
        <v>649</v>
      </c>
      <c r="F8" s="7" t="s">
        <v>66</v>
      </c>
      <c r="G8" s="7" t="s">
        <v>67</v>
      </c>
      <c r="H8" s="6" t="s">
        <v>94</v>
      </c>
      <c r="I8" t="s">
        <v>748</v>
      </c>
      <c r="Y8" s="187" t="s">
        <v>752</v>
      </c>
    </row>
    <row r="9" spans="1:63" ht="15.75" x14ac:dyDescent="0.25">
      <c r="A9" s="45">
        <v>2</v>
      </c>
      <c r="B9" s="45" t="s">
        <v>749</v>
      </c>
      <c r="C9" s="42">
        <v>2</v>
      </c>
      <c r="D9" s="42" t="s">
        <v>673</v>
      </c>
      <c r="E9" s="45" t="s">
        <v>649</v>
      </c>
      <c r="F9" s="7" t="s">
        <v>66</v>
      </c>
      <c r="G9" s="7" t="s">
        <v>67</v>
      </c>
      <c r="H9" s="6" t="s">
        <v>94</v>
      </c>
      <c r="I9" t="s">
        <v>750</v>
      </c>
      <c r="Y9" s="187" t="s">
        <v>752</v>
      </c>
    </row>
    <row r="10" spans="1:63" ht="15.75" x14ac:dyDescent="0.25">
      <c r="A10" s="45">
        <v>2</v>
      </c>
      <c r="B10" s="45" t="s">
        <v>749</v>
      </c>
      <c r="C10" s="42">
        <v>2</v>
      </c>
      <c r="D10" s="42" t="s">
        <v>673</v>
      </c>
      <c r="E10" s="45" t="s">
        <v>649</v>
      </c>
      <c r="F10" s="7" t="s">
        <v>66</v>
      </c>
      <c r="G10" s="7" t="s">
        <v>67</v>
      </c>
      <c r="H10" s="6" t="s">
        <v>94</v>
      </c>
      <c r="I10" t="s">
        <v>751</v>
      </c>
      <c r="Y10" s="187" t="s">
        <v>752</v>
      </c>
    </row>
    <row r="11" spans="1:63" s="51" customFormat="1" ht="15" customHeight="1" outlineLevel="1" x14ac:dyDescent="0.25">
      <c r="A11" s="45">
        <v>3</v>
      </c>
      <c r="B11" s="45" t="s">
        <v>183</v>
      </c>
      <c r="C11" s="42">
        <v>5</v>
      </c>
      <c r="D11" s="42" t="s">
        <v>678</v>
      </c>
      <c r="E11" s="45" t="s">
        <v>658</v>
      </c>
      <c r="F11" s="44" t="s">
        <v>184</v>
      </c>
      <c r="G11" s="44" t="s">
        <v>194</v>
      </c>
      <c r="H11" s="45" t="s">
        <v>94</v>
      </c>
      <c r="I11" s="180" t="s">
        <v>195</v>
      </c>
      <c r="J11" s="46" t="s">
        <v>70</v>
      </c>
      <c r="K11" s="45" t="s">
        <v>196</v>
      </c>
      <c r="L11" s="45" t="s">
        <v>197</v>
      </c>
      <c r="M11" s="45" t="s">
        <v>188</v>
      </c>
      <c r="N11" s="45"/>
      <c r="O11" s="45" t="s">
        <v>189</v>
      </c>
      <c r="P11" s="45" t="s">
        <v>198</v>
      </c>
      <c r="Q11" s="45" t="s">
        <v>75</v>
      </c>
      <c r="R11" s="45" t="s">
        <v>199</v>
      </c>
      <c r="S11" s="45" t="s">
        <v>200</v>
      </c>
      <c r="T11" s="48">
        <v>0.05</v>
      </c>
      <c r="U11" s="45">
        <v>5</v>
      </c>
      <c r="V11" s="45" t="s">
        <v>79</v>
      </c>
      <c r="W11" s="49">
        <v>0</v>
      </c>
      <c r="X11" s="49">
        <v>0.05</v>
      </c>
      <c r="Y11" s="187" t="s">
        <v>752</v>
      </c>
      <c r="Z11" s="45"/>
      <c r="AA11" s="45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81">
        <f>IF(SUM(AB11:BI11)=0,0,AVERAGE(AB11:BI11))</f>
        <v>0</v>
      </c>
      <c r="BK11" s="81">
        <f>IF(T11=0,BJ11,BJ11/T11)</f>
        <v>0</v>
      </c>
    </row>
  </sheetData>
  <mergeCells count="38">
    <mergeCell ref="BJ2:BJ4"/>
    <mergeCell ref="BK2:BK4"/>
    <mergeCell ref="Z3:AB3"/>
    <mergeCell ref="AC3:AE3"/>
    <mergeCell ref="AF3:AH3"/>
    <mergeCell ref="AI3:AK3"/>
    <mergeCell ref="AL3:AN3"/>
    <mergeCell ref="AO3:AQ3"/>
    <mergeCell ref="AR3:AT3"/>
    <mergeCell ref="AU3:AW3"/>
    <mergeCell ref="Z2:BI2"/>
    <mergeCell ref="AX3:AZ3"/>
    <mergeCell ref="BA3:BC3"/>
    <mergeCell ref="BD3:BF3"/>
    <mergeCell ref="BG3:BI3"/>
    <mergeCell ref="U2:U4"/>
    <mergeCell ref="V2:V4"/>
    <mergeCell ref="W2:W4"/>
    <mergeCell ref="X2:X4"/>
    <mergeCell ref="Y2:Y4"/>
    <mergeCell ref="T2:T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H2:H4"/>
    <mergeCell ref="A2:A4"/>
    <mergeCell ref="B2:B4"/>
    <mergeCell ref="E2:E4"/>
    <mergeCell ref="F2:F4"/>
    <mergeCell ref="G2:G4"/>
  </mergeCells>
  <conditionalFormatting sqref="AB11:BI11">
    <cfRule type="cellIs" dxfId="134" priority="1" operator="between">
      <formula>$T$9</formula>
      <formula>$X$9</formula>
    </cfRule>
    <cfRule type="cellIs" dxfId="133" priority="2" operator="between">
      <formula>$W$9</formula>
      <formula>$T$9</formula>
    </cfRule>
    <cfRule type="cellIs" dxfId="132" priority="3" operator="between">
      <formula>$W$9</formula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between" id="{93E38E44-CA8D-43B7-BCE9-8F8F5FE6694C}">
            <xm:f>Procesos!$T$9</xm:f>
            <xm:f>Procesos!$X$9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between" id="{46163A3E-7BB7-4F49-9EAE-87DC04DF73FE}">
            <xm:f>Procesos!$W$9</xm:f>
            <xm:f>Procesos!$T$9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6" operator="between" id="{183A1A44-C45E-4E14-AA9A-BB61DA71209C}">
            <xm:f>Procesos!$W$9</xm:f>
            <xm:f>0</xm:f>
            <x14:dxf>
              <fill>
                <patternFill>
                  <bgColor theme="5" tint="0.79998168889431442"/>
                </patternFill>
              </fill>
            </x14:dxf>
          </x14:cfRule>
          <xm:sqref>AB5:BI7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O70"/>
  <sheetViews>
    <sheetView showGridLines="0" zoomScale="110" zoomScaleNormal="110" workbookViewId="0">
      <selection activeCell="A10" sqref="A10"/>
    </sheetView>
  </sheetViews>
  <sheetFormatPr baseColWidth="10" defaultRowHeight="15" x14ac:dyDescent="0.25"/>
  <cols>
    <col min="2" max="2" width="38" bestFit="1" customWidth="1"/>
    <col min="3" max="3" width="17.85546875" bestFit="1" customWidth="1"/>
    <col min="4" max="4" width="11.7109375" bestFit="1" customWidth="1"/>
    <col min="5" max="5" width="17.85546875" bestFit="1" customWidth="1"/>
    <col min="6" max="6" width="21" bestFit="1" customWidth="1"/>
    <col min="11" max="11" width="51.140625" bestFit="1" customWidth="1"/>
    <col min="12" max="12" width="6.140625" bestFit="1" customWidth="1"/>
    <col min="15" max="15" width="57.140625" bestFit="1" customWidth="1"/>
  </cols>
  <sheetData>
    <row r="1" spans="1:15" x14ac:dyDescent="0.25">
      <c r="B1" s="138" t="s">
        <v>671</v>
      </c>
      <c r="C1" s="139" t="s">
        <v>70</v>
      </c>
    </row>
    <row r="3" spans="1:15" x14ac:dyDescent="0.25">
      <c r="B3" s="138" t="s">
        <v>716</v>
      </c>
      <c r="C3" s="138" t="s">
        <v>31</v>
      </c>
      <c r="D3" s="138" t="s">
        <v>720</v>
      </c>
      <c r="E3" s="139" t="s">
        <v>718</v>
      </c>
      <c r="F3" s="139" t="s">
        <v>719</v>
      </c>
      <c r="K3" s="137" t="s">
        <v>659</v>
      </c>
    </row>
    <row r="4" spans="1:15" ht="15.75" x14ac:dyDescent="0.25">
      <c r="A4" t="s">
        <v>700</v>
      </c>
      <c r="B4" s="139" t="s">
        <v>672</v>
      </c>
      <c r="C4" s="139" t="s">
        <v>65</v>
      </c>
      <c r="D4" s="139" t="s">
        <v>657</v>
      </c>
      <c r="E4" s="139">
        <v>1</v>
      </c>
      <c r="F4" s="140">
        <v>0.91750842222222218</v>
      </c>
      <c r="K4" s="141" t="s">
        <v>65</v>
      </c>
      <c r="L4" s="3" t="s">
        <v>657</v>
      </c>
      <c r="M4" s="3">
        <v>1</v>
      </c>
      <c r="N4" t="s">
        <v>672</v>
      </c>
      <c r="O4" t="s">
        <v>700</v>
      </c>
    </row>
    <row r="5" spans="1:15" ht="15.75" x14ac:dyDescent="0.25">
      <c r="A5" t="s">
        <v>709</v>
      </c>
      <c r="B5" s="139" t="s">
        <v>683</v>
      </c>
      <c r="C5" s="139" t="s">
        <v>375</v>
      </c>
      <c r="D5" s="139" t="s">
        <v>647</v>
      </c>
      <c r="E5" s="139">
        <v>2</v>
      </c>
      <c r="F5" s="140">
        <v>0.53061224489795922</v>
      </c>
      <c r="K5" s="142" t="s">
        <v>114</v>
      </c>
      <c r="L5" s="3" t="s">
        <v>649</v>
      </c>
      <c r="M5" s="3">
        <v>2</v>
      </c>
      <c r="N5" t="s">
        <v>675</v>
      </c>
      <c r="O5" t="s">
        <v>701</v>
      </c>
    </row>
    <row r="6" spans="1:15" ht="15.75" x14ac:dyDescent="0.25">
      <c r="A6" t="s">
        <v>710</v>
      </c>
      <c r="B6" s="139" t="s">
        <v>684</v>
      </c>
      <c r="C6" s="139" t="s">
        <v>420</v>
      </c>
      <c r="D6" s="139" t="s">
        <v>656</v>
      </c>
      <c r="E6" s="139">
        <v>2</v>
      </c>
      <c r="F6" s="140">
        <v>0</v>
      </c>
      <c r="K6" s="143" t="s">
        <v>154</v>
      </c>
      <c r="L6" s="3" t="s">
        <v>652</v>
      </c>
      <c r="M6" s="3">
        <v>3</v>
      </c>
      <c r="N6" t="s">
        <v>676</v>
      </c>
      <c r="O6" t="s">
        <v>702</v>
      </c>
    </row>
    <row r="7" spans="1:15" ht="15.75" x14ac:dyDescent="0.25">
      <c r="A7" t="s">
        <v>711</v>
      </c>
      <c r="B7" s="139" t="s">
        <v>685</v>
      </c>
      <c r="C7" s="139" t="s">
        <v>444</v>
      </c>
      <c r="D7" s="139" t="s">
        <v>650</v>
      </c>
      <c r="E7" s="139">
        <v>2</v>
      </c>
      <c r="F7" s="140">
        <v>0</v>
      </c>
      <c r="K7" s="144" t="s">
        <v>165</v>
      </c>
      <c r="L7" s="3" t="s">
        <v>653</v>
      </c>
      <c r="M7" s="3">
        <v>4</v>
      </c>
      <c r="N7" t="s">
        <v>677</v>
      </c>
      <c r="O7" t="s">
        <v>703</v>
      </c>
    </row>
    <row r="8" spans="1:15" ht="15.75" x14ac:dyDescent="0.25">
      <c r="A8" t="s">
        <v>712</v>
      </c>
      <c r="B8" s="139" t="s">
        <v>686</v>
      </c>
      <c r="C8" s="139" t="s">
        <v>458</v>
      </c>
      <c r="D8" s="139" t="s">
        <v>644</v>
      </c>
      <c r="E8" s="139">
        <v>1</v>
      </c>
      <c r="F8" s="140">
        <v>1</v>
      </c>
      <c r="K8" s="144" t="s">
        <v>183</v>
      </c>
      <c r="L8" s="3" t="s">
        <v>658</v>
      </c>
      <c r="M8" s="3">
        <v>5</v>
      </c>
      <c r="N8" t="s">
        <v>678</v>
      </c>
      <c r="O8" t="s">
        <v>704</v>
      </c>
    </row>
    <row r="9" spans="1:15" ht="15.75" x14ac:dyDescent="0.25">
      <c r="A9" t="s">
        <v>713</v>
      </c>
      <c r="B9" s="139" t="s">
        <v>687</v>
      </c>
      <c r="C9" s="139" t="s">
        <v>467</v>
      </c>
      <c r="D9" s="139" t="s">
        <v>645</v>
      </c>
      <c r="E9" s="139">
        <v>1</v>
      </c>
      <c r="F9" s="140">
        <v>0.99290666666666683</v>
      </c>
      <c r="K9" s="144" t="s">
        <v>277</v>
      </c>
      <c r="L9" s="3" t="s">
        <v>654</v>
      </c>
      <c r="M9" s="3">
        <v>6</v>
      </c>
      <c r="N9" t="s">
        <v>679</v>
      </c>
      <c r="O9" t="s">
        <v>705</v>
      </c>
    </row>
    <row r="10" spans="1:15" ht="15.75" x14ac:dyDescent="0.25">
      <c r="A10" s="206" t="s">
        <v>808</v>
      </c>
      <c r="B10" s="139" t="s">
        <v>688</v>
      </c>
      <c r="C10" s="139" t="s">
        <v>470</v>
      </c>
      <c r="D10" s="139" t="s">
        <v>800</v>
      </c>
      <c r="E10" s="139">
        <v>2</v>
      </c>
      <c r="F10" s="140">
        <v>0.96721311475409832</v>
      </c>
      <c r="K10" s="144" t="s">
        <v>307</v>
      </c>
      <c r="L10" s="3" t="s">
        <v>648</v>
      </c>
      <c r="M10" s="3">
        <v>7</v>
      </c>
      <c r="N10" t="s">
        <v>680</v>
      </c>
      <c r="O10" t="s">
        <v>706</v>
      </c>
    </row>
    <row r="11" spans="1:15" ht="15.75" x14ac:dyDescent="0.25">
      <c r="A11" t="s">
        <v>701</v>
      </c>
      <c r="B11" s="139" t="s">
        <v>675</v>
      </c>
      <c r="C11" s="139" t="s">
        <v>114</v>
      </c>
      <c r="D11" s="139" t="s">
        <v>649</v>
      </c>
      <c r="E11" s="139">
        <v>2</v>
      </c>
      <c r="F11" s="140">
        <v>0</v>
      </c>
      <c r="K11" s="144" t="s">
        <v>330</v>
      </c>
      <c r="L11" s="3" t="s">
        <v>651</v>
      </c>
      <c r="M11" s="3">
        <v>8</v>
      </c>
      <c r="N11" t="s">
        <v>681</v>
      </c>
      <c r="O11" t="s">
        <v>707</v>
      </c>
    </row>
    <row r="12" spans="1:15" ht="15.75" x14ac:dyDescent="0.25">
      <c r="A12" t="s">
        <v>702</v>
      </c>
      <c r="B12" s="139" t="s">
        <v>676</v>
      </c>
      <c r="C12" s="139" t="s">
        <v>154</v>
      </c>
      <c r="D12" s="139" t="s">
        <v>652</v>
      </c>
      <c r="E12" s="139">
        <v>1</v>
      </c>
      <c r="F12" s="140">
        <v>0</v>
      </c>
      <c r="K12" s="144" t="s">
        <v>354</v>
      </c>
      <c r="L12" s="3" t="s">
        <v>655</v>
      </c>
      <c r="M12" s="3">
        <v>9</v>
      </c>
      <c r="N12" t="s">
        <v>682</v>
      </c>
      <c r="O12" t="s">
        <v>708</v>
      </c>
    </row>
    <row r="13" spans="1:15" ht="15.75" x14ac:dyDescent="0.25">
      <c r="A13" t="s">
        <v>703</v>
      </c>
      <c r="B13" s="139" t="s">
        <v>677</v>
      </c>
      <c r="C13" s="139" t="s">
        <v>165</v>
      </c>
      <c r="D13" s="139" t="s">
        <v>653</v>
      </c>
      <c r="E13" s="139">
        <v>1</v>
      </c>
      <c r="F13" s="140">
        <v>0</v>
      </c>
      <c r="K13" s="145" t="s">
        <v>375</v>
      </c>
      <c r="L13" s="3" t="s">
        <v>647</v>
      </c>
      <c r="M13" s="3">
        <v>10</v>
      </c>
      <c r="N13" t="s">
        <v>683</v>
      </c>
      <c r="O13" t="s">
        <v>709</v>
      </c>
    </row>
    <row r="14" spans="1:15" ht="15.75" x14ac:dyDescent="0.25">
      <c r="A14" t="s">
        <v>704</v>
      </c>
      <c r="B14" s="139" t="s">
        <v>678</v>
      </c>
      <c r="C14" s="139" t="s">
        <v>183</v>
      </c>
      <c r="D14" s="139" t="s">
        <v>658</v>
      </c>
      <c r="E14" s="139">
        <v>12</v>
      </c>
      <c r="F14" s="140">
        <v>0.83315586666666663</v>
      </c>
      <c r="K14" s="144" t="s">
        <v>420</v>
      </c>
      <c r="L14" s="3" t="s">
        <v>656</v>
      </c>
      <c r="M14" s="3">
        <v>11</v>
      </c>
      <c r="N14" t="s">
        <v>684</v>
      </c>
      <c r="O14" t="s">
        <v>710</v>
      </c>
    </row>
    <row r="15" spans="1:15" ht="15.75" x14ac:dyDescent="0.25">
      <c r="A15" t="s">
        <v>705</v>
      </c>
      <c r="B15" s="139" t="s">
        <v>679</v>
      </c>
      <c r="C15" s="139" t="s">
        <v>277</v>
      </c>
      <c r="D15" s="139" t="s">
        <v>654</v>
      </c>
      <c r="E15" s="139">
        <v>2</v>
      </c>
      <c r="F15" s="140">
        <v>0.99431125000000009</v>
      </c>
      <c r="K15" s="144" t="s">
        <v>444</v>
      </c>
      <c r="L15" s="3" t="s">
        <v>650</v>
      </c>
      <c r="M15" s="3">
        <v>12</v>
      </c>
      <c r="N15" t="s">
        <v>685</v>
      </c>
      <c r="O15" t="s">
        <v>711</v>
      </c>
    </row>
    <row r="16" spans="1:15" ht="15.75" x14ac:dyDescent="0.25">
      <c r="A16" t="s">
        <v>706</v>
      </c>
      <c r="B16" s="139" t="s">
        <v>680</v>
      </c>
      <c r="C16" s="139" t="s">
        <v>307</v>
      </c>
      <c r="D16" s="139" t="s">
        <v>648</v>
      </c>
      <c r="E16" s="139">
        <v>1</v>
      </c>
      <c r="F16" s="140">
        <v>1</v>
      </c>
      <c r="K16" s="144" t="s">
        <v>458</v>
      </c>
      <c r="L16" s="3" t="s">
        <v>644</v>
      </c>
      <c r="M16" s="3">
        <v>13</v>
      </c>
      <c r="N16" t="s">
        <v>686</v>
      </c>
      <c r="O16" t="s">
        <v>712</v>
      </c>
    </row>
    <row r="17" spans="1:15" ht="15.75" x14ac:dyDescent="0.25">
      <c r="A17" t="s">
        <v>707</v>
      </c>
      <c r="B17" s="139" t="s">
        <v>681</v>
      </c>
      <c r="C17" s="139" t="s">
        <v>330</v>
      </c>
      <c r="D17" s="139" t="s">
        <v>651</v>
      </c>
      <c r="E17" s="139">
        <v>2</v>
      </c>
      <c r="F17" s="140">
        <v>0.87193239999999994</v>
      </c>
      <c r="K17" s="144" t="s">
        <v>467</v>
      </c>
      <c r="L17" s="3" t="s">
        <v>645</v>
      </c>
      <c r="M17" s="3">
        <v>14</v>
      </c>
      <c r="N17" t="s">
        <v>687</v>
      </c>
      <c r="O17" t="s">
        <v>713</v>
      </c>
    </row>
    <row r="18" spans="1:15" ht="15.75" x14ac:dyDescent="0.25">
      <c r="A18" t="s">
        <v>708</v>
      </c>
      <c r="B18" s="139" t="s">
        <v>682</v>
      </c>
      <c r="C18" s="139" t="s">
        <v>354</v>
      </c>
      <c r="D18" s="139" t="s">
        <v>655</v>
      </c>
      <c r="E18" s="139">
        <v>1</v>
      </c>
      <c r="F18" s="140">
        <v>0</v>
      </c>
      <c r="K18" s="144" t="s">
        <v>470</v>
      </c>
      <c r="L18" s="3" t="s">
        <v>646</v>
      </c>
      <c r="M18" s="3">
        <v>15</v>
      </c>
      <c r="N18" t="s">
        <v>688</v>
      </c>
      <c r="O18" t="s">
        <v>714</v>
      </c>
    </row>
    <row r="19" spans="1:15" x14ac:dyDescent="0.25">
      <c r="B19" s="139" t="s">
        <v>717</v>
      </c>
      <c r="C19" s="139"/>
      <c r="D19" s="139"/>
      <c r="E19" s="139">
        <v>33</v>
      </c>
      <c r="F19" s="140">
        <v>0.62534616691493949</v>
      </c>
    </row>
    <row r="21" spans="1:15" ht="36.6" customHeight="1" x14ac:dyDescent="0.25"/>
    <row r="22" spans="1:15" x14ac:dyDescent="0.25">
      <c r="B22" s="138" t="s">
        <v>671</v>
      </c>
      <c r="C22" s="139" t="s">
        <v>85</v>
      </c>
    </row>
    <row r="24" spans="1:15" x14ac:dyDescent="0.25">
      <c r="B24" s="138" t="s">
        <v>716</v>
      </c>
      <c r="C24" s="138" t="s">
        <v>31</v>
      </c>
      <c r="D24" s="138" t="s">
        <v>720</v>
      </c>
      <c r="E24" s="139" t="s">
        <v>718</v>
      </c>
      <c r="F24" s="139" t="s">
        <v>719</v>
      </c>
    </row>
    <row r="25" spans="1:15" x14ac:dyDescent="0.25">
      <c r="B25" s="139" t="s">
        <v>674</v>
      </c>
      <c r="C25" s="139" t="s">
        <v>65</v>
      </c>
      <c r="D25" s="139" t="s">
        <v>657</v>
      </c>
      <c r="E25" s="139">
        <v>8</v>
      </c>
      <c r="F25" s="140">
        <v>0.17549630924630924</v>
      </c>
    </row>
    <row r="26" spans="1:15" x14ac:dyDescent="0.25">
      <c r="B26" s="139" t="s">
        <v>695</v>
      </c>
      <c r="C26" s="139" t="s">
        <v>420</v>
      </c>
      <c r="D26" s="139" t="s">
        <v>656</v>
      </c>
      <c r="E26" s="139">
        <v>2</v>
      </c>
      <c r="F26" s="140">
        <v>1</v>
      </c>
    </row>
    <row r="27" spans="1:15" x14ac:dyDescent="0.25">
      <c r="B27" s="139" t="s">
        <v>696</v>
      </c>
      <c r="C27" s="139" t="s">
        <v>470</v>
      </c>
      <c r="D27" s="139" t="s">
        <v>800</v>
      </c>
      <c r="E27" s="139">
        <v>1</v>
      </c>
      <c r="F27" s="140">
        <v>0</v>
      </c>
    </row>
    <row r="28" spans="1:15" x14ac:dyDescent="0.25">
      <c r="B28" s="139" t="s">
        <v>673</v>
      </c>
      <c r="C28" s="139" t="s">
        <v>114</v>
      </c>
      <c r="D28" s="139" t="s">
        <v>649</v>
      </c>
      <c r="E28" s="139">
        <v>5</v>
      </c>
      <c r="F28" s="140">
        <v>0.2</v>
      </c>
    </row>
    <row r="29" spans="1:15" x14ac:dyDescent="0.25">
      <c r="B29" s="139" t="s">
        <v>689</v>
      </c>
      <c r="C29" s="139" t="s">
        <v>165</v>
      </c>
      <c r="D29" s="139" t="s">
        <v>653</v>
      </c>
      <c r="E29" s="139">
        <v>1</v>
      </c>
      <c r="F29" s="140">
        <v>0</v>
      </c>
    </row>
    <row r="30" spans="1:15" x14ac:dyDescent="0.25">
      <c r="B30" s="139" t="s">
        <v>690</v>
      </c>
      <c r="C30" s="139" t="s">
        <v>183</v>
      </c>
      <c r="D30" s="139" t="s">
        <v>658</v>
      </c>
      <c r="E30" s="139">
        <v>5</v>
      </c>
      <c r="F30" s="140">
        <v>0.79839429052631572</v>
      </c>
    </row>
    <row r="31" spans="1:15" x14ac:dyDescent="0.25">
      <c r="B31" s="139" t="s">
        <v>691</v>
      </c>
      <c r="C31" s="139" t="s">
        <v>277</v>
      </c>
      <c r="D31" s="139" t="s">
        <v>654</v>
      </c>
      <c r="E31" s="139">
        <v>3</v>
      </c>
      <c r="F31" s="140">
        <v>0.75610717444444442</v>
      </c>
    </row>
    <row r="32" spans="1:15" x14ac:dyDescent="0.25">
      <c r="B32" s="139" t="s">
        <v>692</v>
      </c>
      <c r="C32" s="139" t="s">
        <v>307</v>
      </c>
      <c r="D32" s="139" t="s">
        <v>648</v>
      </c>
      <c r="E32" s="139">
        <v>3</v>
      </c>
      <c r="F32" s="140">
        <v>0.9573070600000001</v>
      </c>
    </row>
    <row r="33" spans="2:6" x14ac:dyDescent="0.25">
      <c r="B33" s="139" t="s">
        <v>693</v>
      </c>
      <c r="C33" s="139" t="s">
        <v>330</v>
      </c>
      <c r="D33" s="139" t="s">
        <v>651</v>
      </c>
      <c r="E33" s="139">
        <v>2</v>
      </c>
      <c r="F33" s="140">
        <v>1</v>
      </c>
    </row>
    <row r="34" spans="2:6" x14ac:dyDescent="0.25">
      <c r="B34" s="139" t="s">
        <v>694</v>
      </c>
      <c r="C34" s="139" t="s">
        <v>354</v>
      </c>
      <c r="D34" s="139" t="s">
        <v>655</v>
      </c>
      <c r="E34" s="139">
        <v>21</v>
      </c>
      <c r="F34" s="140">
        <v>0.48546614957850792</v>
      </c>
    </row>
    <row r="35" spans="2:6" x14ac:dyDescent="0.25">
      <c r="B35" s="139" t="s">
        <v>717</v>
      </c>
      <c r="C35" s="139"/>
      <c r="D35" s="139"/>
      <c r="E35" s="139">
        <v>51</v>
      </c>
      <c r="F35" s="140">
        <v>0.50452889747223628</v>
      </c>
    </row>
    <row r="42" spans="2:6" x14ac:dyDescent="0.25">
      <c r="C42" s="138" t="s">
        <v>31</v>
      </c>
      <c r="D42" s="138" t="s">
        <v>720</v>
      </c>
      <c r="E42" s="139" t="s">
        <v>718</v>
      </c>
      <c r="F42" s="139" t="s">
        <v>719</v>
      </c>
    </row>
    <row r="43" spans="2:6" x14ac:dyDescent="0.25">
      <c r="C43" s="139" t="s">
        <v>458</v>
      </c>
      <c r="D43" s="139" t="s">
        <v>644</v>
      </c>
      <c r="E43" s="139">
        <v>1</v>
      </c>
      <c r="F43" s="140">
        <v>1</v>
      </c>
    </row>
    <row r="44" spans="2:6" x14ac:dyDescent="0.25">
      <c r="C44" s="139" t="s">
        <v>467</v>
      </c>
      <c r="D44" s="139" t="s">
        <v>645</v>
      </c>
      <c r="E44" s="139">
        <v>1</v>
      </c>
      <c r="F44" s="140">
        <v>0.99290666666666683</v>
      </c>
    </row>
    <row r="45" spans="2:6" x14ac:dyDescent="0.25">
      <c r="C45" s="139" t="s">
        <v>470</v>
      </c>
      <c r="D45" s="139" t="s">
        <v>800</v>
      </c>
      <c r="E45" s="139">
        <v>3</v>
      </c>
      <c r="F45" s="140">
        <v>0.64480874316939885</v>
      </c>
    </row>
    <row r="46" spans="2:6" x14ac:dyDescent="0.25">
      <c r="C46" s="139" t="s">
        <v>375</v>
      </c>
      <c r="D46" s="139" t="s">
        <v>647</v>
      </c>
      <c r="E46" s="139">
        <v>2</v>
      </c>
      <c r="F46" s="140">
        <v>0.53061224489795922</v>
      </c>
    </row>
    <row r="47" spans="2:6" x14ac:dyDescent="0.25">
      <c r="C47" s="139" t="s">
        <v>307</v>
      </c>
      <c r="D47" s="139" t="s">
        <v>648</v>
      </c>
      <c r="E47" s="139">
        <v>4</v>
      </c>
      <c r="F47" s="140">
        <v>0.96798029500000005</v>
      </c>
    </row>
    <row r="48" spans="2:6" x14ac:dyDescent="0.25">
      <c r="C48" s="139" t="s">
        <v>114</v>
      </c>
      <c r="D48" s="139" t="s">
        <v>649</v>
      </c>
      <c r="E48" s="139">
        <v>7</v>
      </c>
      <c r="F48" s="140">
        <v>0.14285714285714285</v>
      </c>
    </row>
    <row r="49" spans="2:6" x14ac:dyDescent="0.25">
      <c r="C49" s="139" t="s">
        <v>444</v>
      </c>
      <c r="D49" s="139" t="s">
        <v>650</v>
      </c>
      <c r="E49" s="139">
        <v>2</v>
      </c>
      <c r="F49" s="140">
        <v>0</v>
      </c>
    </row>
    <row r="50" spans="2:6" x14ac:dyDescent="0.25">
      <c r="C50" s="139" t="s">
        <v>330</v>
      </c>
      <c r="D50" s="139" t="s">
        <v>651</v>
      </c>
      <c r="E50" s="139">
        <v>4</v>
      </c>
      <c r="F50" s="140">
        <v>0.93596619999999997</v>
      </c>
    </row>
    <row r="51" spans="2:6" x14ac:dyDescent="0.25">
      <c r="C51" s="139" t="s">
        <v>154</v>
      </c>
      <c r="D51" s="139" t="s">
        <v>652</v>
      </c>
      <c r="E51" s="139">
        <v>1</v>
      </c>
      <c r="F51" s="140">
        <v>0</v>
      </c>
    </row>
    <row r="52" spans="2:6" x14ac:dyDescent="0.25">
      <c r="C52" s="139" t="s">
        <v>165</v>
      </c>
      <c r="D52" s="139" t="s">
        <v>653</v>
      </c>
      <c r="E52" s="139">
        <v>2</v>
      </c>
      <c r="F52" s="140">
        <v>0</v>
      </c>
    </row>
    <row r="53" spans="2:6" x14ac:dyDescent="0.25">
      <c r="C53" s="139" t="s">
        <v>277</v>
      </c>
      <c r="D53" s="139" t="s">
        <v>654</v>
      </c>
      <c r="E53" s="139">
        <v>5</v>
      </c>
      <c r="F53" s="140">
        <v>0.85138880466666667</v>
      </c>
    </row>
    <row r="54" spans="2:6" x14ac:dyDescent="0.25">
      <c r="C54" s="139" t="s">
        <v>354</v>
      </c>
      <c r="D54" s="139" t="s">
        <v>655</v>
      </c>
      <c r="E54" s="139">
        <v>23</v>
      </c>
      <c r="F54" s="140">
        <v>0.44325170178907242</v>
      </c>
    </row>
    <row r="55" spans="2:6" x14ac:dyDescent="0.25">
      <c r="C55" s="139" t="s">
        <v>420</v>
      </c>
      <c r="D55" s="139" t="s">
        <v>656</v>
      </c>
      <c r="E55" s="139">
        <v>4</v>
      </c>
      <c r="F55" s="140">
        <v>0.5</v>
      </c>
    </row>
    <row r="56" spans="2:6" x14ac:dyDescent="0.25">
      <c r="C56" s="139" t="s">
        <v>65</v>
      </c>
      <c r="D56" s="139" t="s">
        <v>657</v>
      </c>
      <c r="E56" s="139">
        <v>11</v>
      </c>
      <c r="F56" s="140">
        <v>0.21104353601751782</v>
      </c>
    </row>
    <row r="57" spans="2:6" x14ac:dyDescent="0.25">
      <c r="C57" s="139" t="s">
        <v>183</v>
      </c>
      <c r="D57" s="139" t="s">
        <v>658</v>
      </c>
      <c r="E57" s="139">
        <v>17</v>
      </c>
      <c r="F57" s="140">
        <v>0.82293187368421061</v>
      </c>
    </row>
    <row r="58" spans="2:6" x14ac:dyDescent="0.25">
      <c r="C58" s="139" t="s">
        <v>717</v>
      </c>
      <c r="D58" s="139"/>
      <c r="E58" s="139">
        <v>87</v>
      </c>
      <c r="F58" s="140">
        <v>0.53295858941697771</v>
      </c>
    </row>
    <row r="62" spans="2:6" x14ac:dyDescent="0.25">
      <c r="B62" s="138" t="s">
        <v>38</v>
      </c>
      <c r="C62" s="139" t="s">
        <v>718</v>
      </c>
      <c r="D62" s="139" t="s">
        <v>719</v>
      </c>
    </row>
    <row r="63" spans="2:6" x14ac:dyDescent="0.25">
      <c r="B63" s="139" t="s">
        <v>188</v>
      </c>
      <c r="C63" s="139">
        <v>9</v>
      </c>
      <c r="D63" s="140">
        <v>1</v>
      </c>
    </row>
    <row r="64" spans="2:6" x14ac:dyDescent="0.25">
      <c r="B64" s="139" t="s">
        <v>230</v>
      </c>
      <c r="C64" s="139">
        <v>8</v>
      </c>
      <c r="D64" s="140">
        <v>0.62373023157894736</v>
      </c>
    </row>
    <row r="65" spans="2:4" x14ac:dyDescent="0.25">
      <c r="B65" s="139" t="s">
        <v>1</v>
      </c>
      <c r="C65" s="139">
        <v>7</v>
      </c>
      <c r="D65" s="140">
        <v>0.14285714285714285</v>
      </c>
    </row>
    <row r="66" spans="2:4" x14ac:dyDescent="0.25">
      <c r="B66" s="139" t="s">
        <v>72</v>
      </c>
      <c r="C66" s="139">
        <v>19</v>
      </c>
      <c r="D66" s="140">
        <v>0.42104052240531015</v>
      </c>
    </row>
    <row r="67" spans="2:4" x14ac:dyDescent="0.25">
      <c r="B67" s="139" t="s">
        <v>425</v>
      </c>
      <c r="C67" s="139">
        <v>4</v>
      </c>
      <c r="D67" s="140">
        <v>0.5</v>
      </c>
    </row>
    <row r="68" spans="2:4" x14ac:dyDescent="0.25">
      <c r="B68" s="139" t="s">
        <v>2</v>
      </c>
      <c r="C68" s="139">
        <v>1</v>
      </c>
      <c r="D68" s="140">
        <v>0.99290666666666683</v>
      </c>
    </row>
    <row r="69" spans="2:4" x14ac:dyDescent="0.25">
      <c r="B69" s="139" t="s">
        <v>170</v>
      </c>
      <c r="C69" s="139">
        <v>39</v>
      </c>
      <c r="D69" s="140">
        <v>0.5226892008789209</v>
      </c>
    </row>
    <row r="70" spans="2:4" x14ac:dyDescent="0.25">
      <c r="B70" s="139" t="s">
        <v>717</v>
      </c>
      <c r="C70" s="139">
        <v>87</v>
      </c>
      <c r="D70" s="140">
        <v>0.53295858941697782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/>
  <dimension ref="A1:Q79"/>
  <sheetViews>
    <sheetView showGridLines="0" tabSelected="1" view="pageBreakPreview" zoomScale="70" zoomScaleNormal="55" zoomScaleSheetLayoutView="70" workbookViewId="0">
      <selection sqref="A1:B3"/>
    </sheetView>
  </sheetViews>
  <sheetFormatPr baseColWidth="10" defaultColWidth="9.140625" defaultRowHeight="18.75" x14ac:dyDescent="0.3"/>
  <cols>
    <col min="1" max="1" width="19.28515625" style="95" customWidth="1"/>
    <col min="2" max="2" width="11.42578125" style="95" customWidth="1"/>
    <col min="3" max="5" width="11" style="95" customWidth="1"/>
    <col min="6" max="6" width="28.7109375" style="95" customWidth="1"/>
    <col min="7" max="10" width="11" style="95" customWidth="1"/>
    <col min="11" max="11" width="19.5703125" style="95" customWidth="1"/>
    <col min="12" max="12" width="11" style="95" customWidth="1"/>
    <col min="13" max="13" width="27.140625" style="95" customWidth="1"/>
    <col min="14" max="16" width="11" style="95" customWidth="1"/>
    <col min="17" max="17" width="13.5703125" style="95" customWidth="1"/>
    <col min="18" max="16384" width="9.140625" style="94"/>
  </cols>
  <sheetData>
    <row r="1" spans="1:17" ht="21.75" customHeight="1" x14ac:dyDescent="0.3">
      <c r="A1" s="256"/>
      <c r="B1" s="256"/>
      <c r="C1" s="257" t="s">
        <v>579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 t="s">
        <v>802</v>
      </c>
      <c r="P1" s="259"/>
      <c r="Q1" s="259"/>
    </row>
    <row r="2" spans="1:17" ht="21.75" customHeight="1" x14ac:dyDescent="0.3">
      <c r="A2" s="256"/>
      <c r="B2" s="256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60" t="s">
        <v>801</v>
      </c>
      <c r="P2" s="260"/>
      <c r="Q2" s="260"/>
    </row>
    <row r="3" spans="1:17" ht="21.75" customHeight="1" x14ac:dyDescent="0.3">
      <c r="A3" s="256"/>
      <c r="B3" s="256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9" t="s">
        <v>799</v>
      </c>
      <c r="P3" s="259"/>
      <c r="Q3" s="259"/>
    </row>
    <row r="4" spans="1:17" ht="24" customHeight="1" x14ac:dyDescent="0.3">
      <c r="A4" s="101"/>
      <c r="B4" s="101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100"/>
      <c r="P4" s="100"/>
      <c r="Q4" s="100"/>
    </row>
    <row r="5" spans="1:17" ht="71.25" customHeight="1" x14ac:dyDescent="0.3">
      <c r="A5" s="101"/>
      <c r="B5" s="254" t="s">
        <v>722</v>
      </c>
      <c r="C5" s="255"/>
      <c r="D5" s="253" t="s">
        <v>580</v>
      </c>
      <c r="E5" s="253"/>
      <c r="F5" s="253"/>
      <c r="G5" s="253"/>
      <c r="H5" s="250" t="s">
        <v>581</v>
      </c>
      <c r="I5" s="250"/>
      <c r="J5" s="250"/>
      <c r="K5" s="251" t="s">
        <v>724</v>
      </c>
      <c r="L5" s="251"/>
      <c r="M5" s="251"/>
      <c r="N5" s="252" t="s">
        <v>582</v>
      </c>
      <c r="O5" s="252"/>
      <c r="Q5" s="100"/>
    </row>
    <row r="6" spans="1:17" ht="25.5" customHeight="1" x14ac:dyDescent="0.3">
      <c r="A6" s="101"/>
      <c r="B6" s="101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100"/>
      <c r="P6" s="100"/>
      <c r="Q6" s="100"/>
    </row>
    <row r="7" spans="1:17" s="99" customFormat="1" ht="49.5" customHeight="1" thickBot="1" x14ac:dyDescent="0.3">
      <c r="A7" s="244" t="s">
        <v>698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ht="18.95" customHeight="1" thickBot="1" x14ac:dyDescent="0.35">
      <c r="A8" s="119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19"/>
      <c r="Q8" s="119"/>
    </row>
    <row r="9" spans="1:17" s="113" customFormat="1" ht="26.1" customHeight="1" thickBot="1" x14ac:dyDescent="0.45">
      <c r="B9" s="123"/>
      <c r="C9" s="245" t="s">
        <v>22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7"/>
      <c r="O9" s="124"/>
      <c r="P9" s="115"/>
      <c r="Q9" s="115"/>
    </row>
    <row r="10" spans="1:17" customFormat="1" ht="19.5" thickBot="1" x14ac:dyDescent="0.35">
      <c r="B10" s="125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4"/>
      <c r="P10" s="115"/>
      <c r="Q10" s="115"/>
    </row>
    <row r="11" spans="1:17" s="105" customFormat="1" ht="18.600000000000001" customHeight="1" thickBot="1" x14ac:dyDescent="0.35">
      <c r="B11" s="127"/>
      <c r="C11" s="118" t="s">
        <v>700</v>
      </c>
      <c r="F11" s="116"/>
      <c r="G11" s="146">
        <f>VLOOKUP(C11,Datos!$A$4:$F$18,6,FALSE)</f>
        <v>0.91750842222222218</v>
      </c>
      <c r="H11" s="114"/>
      <c r="I11" s="118" t="s">
        <v>702</v>
      </c>
      <c r="J11" s="114"/>
      <c r="K11" s="114"/>
      <c r="L11" s="114"/>
      <c r="N11" s="146" t="str">
        <f>IF(VLOOKUP(I11,Datos!$A$4:$F$18,6,FALSE)=0,"Anual")</f>
        <v>Anual</v>
      </c>
      <c r="O11" s="128"/>
      <c r="P11" s="115"/>
      <c r="Q11" s="115"/>
    </row>
    <row r="12" spans="1:17" s="105" customFormat="1" ht="19.5" thickBot="1" x14ac:dyDescent="0.35">
      <c r="A12" s="114"/>
      <c r="B12" s="127"/>
      <c r="C12" s="117"/>
      <c r="D12" s="117"/>
      <c r="E12" s="116"/>
      <c r="F12" s="116"/>
      <c r="G12" s="116"/>
      <c r="H12" s="116"/>
      <c r="I12" s="116"/>
      <c r="J12" s="116"/>
      <c r="K12" s="116"/>
      <c r="L12" s="116"/>
      <c r="M12" s="116"/>
      <c r="N12" s="117"/>
      <c r="O12" s="129"/>
      <c r="P12" s="115"/>
      <c r="Q12" s="115"/>
    </row>
    <row r="13" spans="1:17" s="105" customFormat="1" ht="18.600000000000001" customHeight="1" thickBot="1" x14ac:dyDescent="0.35">
      <c r="A13" s="114"/>
      <c r="B13" s="127"/>
      <c r="C13" s="118" t="s">
        <v>701</v>
      </c>
      <c r="D13" s="114"/>
      <c r="F13" s="116"/>
      <c r="G13" s="146" t="str">
        <f>IF(VLOOKUP(C13,Datos!$A$4:$F$18,6,FALSE)=0,"Anual")</f>
        <v>Anual</v>
      </c>
      <c r="H13" s="114"/>
      <c r="I13" s="118" t="s">
        <v>703</v>
      </c>
      <c r="J13" s="114"/>
      <c r="K13" s="114"/>
      <c r="L13" s="114"/>
      <c r="N13" s="146" t="str">
        <f>IF(VLOOKUP(I13,Datos!$A$4:$F$18,6,FALSE)=0,"Anual")</f>
        <v>Anual</v>
      </c>
      <c r="O13" s="129"/>
      <c r="Q13" s="115"/>
    </row>
    <row r="14" spans="1:17" s="105" customFormat="1" ht="18.600000000000001" customHeight="1" thickBot="1" x14ac:dyDescent="0.35">
      <c r="A14" s="114"/>
      <c r="B14" s="127"/>
      <c r="C14" s="118"/>
      <c r="D14" s="114"/>
      <c r="E14" s="117"/>
      <c r="F14" s="116"/>
      <c r="G14" s="118"/>
      <c r="H14" s="114"/>
      <c r="I14" s="114"/>
      <c r="J14" s="114"/>
      <c r="K14" s="114"/>
      <c r="L14" s="114"/>
      <c r="M14" s="117"/>
      <c r="N14" s="117"/>
      <c r="O14" s="129"/>
      <c r="Q14" s="115"/>
    </row>
    <row r="15" spans="1:17" s="113" customFormat="1" ht="26.1" customHeight="1" thickBot="1" x14ac:dyDescent="0.45">
      <c r="B15" s="123"/>
      <c r="C15" s="245" t="s">
        <v>23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7"/>
      <c r="O15" s="124"/>
      <c r="P15" s="115"/>
      <c r="Q15" s="115"/>
    </row>
    <row r="16" spans="1:17" customFormat="1" ht="19.5" thickBot="1" x14ac:dyDescent="0.35">
      <c r="A16" s="95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30"/>
    </row>
    <row r="17" spans="1:17" s="105" customFormat="1" ht="18.600000000000001" customHeight="1" thickBot="1" x14ac:dyDescent="0.35">
      <c r="A17" s="114"/>
      <c r="B17" s="127"/>
      <c r="C17" s="109"/>
      <c r="E17" s="114"/>
      <c r="F17" s="118" t="s">
        <v>704</v>
      </c>
      <c r="I17" s="146">
        <f>VLOOKUP(F17,Datos!$A$4:$F$18,6,FALSE)</f>
        <v>0.83315586666666663</v>
      </c>
      <c r="K17" s="109"/>
      <c r="L17" s="109"/>
      <c r="M17" s="109"/>
      <c r="N17" s="109"/>
      <c r="O17" s="128"/>
      <c r="Q17" s="115"/>
    </row>
    <row r="18" spans="1:17" s="105" customFormat="1" ht="19.5" thickBot="1" x14ac:dyDescent="0.35">
      <c r="A18" s="114"/>
      <c r="B18" s="127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28"/>
      <c r="Q18" s="115"/>
    </row>
    <row r="19" spans="1:17" s="113" customFormat="1" ht="26.1" customHeight="1" thickBot="1" x14ac:dyDescent="0.45">
      <c r="B19" s="123"/>
      <c r="C19" s="245" t="s">
        <v>24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7"/>
      <c r="O19" s="124"/>
      <c r="P19" s="115"/>
      <c r="Q19" s="115"/>
    </row>
    <row r="20" spans="1:17" customFormat="1" ht="19.5" thickBot="1" x14ac:dyDescent="0.35">
      <c r="A20" s="95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30"/>
    </row>
    <row r="21" spans="1:17" s="105" customFormat="1" ht="18.600000000000001" customHeight="1" thickBot="1" x14ac:dyDescent="0.35">
      <c r="A21" s="114"/>
      <c r="B21" s="127"/>
      <c r="C21" s="118" t="s">
        <v>705</v>
      </c>
      <c r="D21" s="114"/>
      <c r="F21" s="111"/>
      <c r="G21" s="146">
        <f>VLOOKUP(C21,Datos!$A$4:$F$18,6,FALSE)</f>
        <v>0.99431125000000009</v>
      </c>
      <c r="H21" s="114"/>
      <c r="I21" s="118" t="s">
        <v>708</v>
      </c>
      <c r="J21" s="114"/>
      <c r="K21" s="114"/>
      <c r="L21" s="114"/>
      <c r="N21" s="146" t="str">
        <f>IF(VLOOKUP(I21,Datos!$A$4:$F$18,6,FALSE)=0,"Anual")</f>
        <v>Anual</v>
      </c>
      <c r="O21" s="131"/>
      <c r="Q21" s="115"/>
    </row>
    <row r="22" spans="1:17" s="105" customFormat="1" ht="19.5" thickBot="1" x14ac:dyDescent="0.35">
      <c r="A22" s="114"/>
      <c r="B22" s="127"/>
      <c r="C22" s="111"/>
      <c r="D22" s="111"/>
      <c r="F22" s="111"/>
      <c r="G22" s="110"/>
      <c r="H22" s="111"/>
      <c r="I22" s="111"/>
      <c r="J22" s="111"/>
      <c r="K22" s="111"/>
      <c r="L22" s="111"/>
      <c r="N22" s="110"/>
      <c r="O22" s="131"/>
      <c r="Q22" s="115"/>
    </row>
    <row r="23" spans="1:17" s="105" customFormat="1" ht="18.600000000000001" customHeight="1" thickBot="1" x14ac:dyDescent="0.35">
      <c r="A23" s="114"/>
      <c r="B23" s="127"/>
      <c r="C23" s="118" t="s">
        <v>706</v>
      </c>
      <c r="D23" s="114"/>
      <c r="F23" s="111"/>
      <c r="G23" s="146">
        <f>VLOOKUP(C23,Datos!$A$4:$F$18,6,FALSE)</f>
        <v>1</v>
      </c>
      <c r="H23" s="114"/>
      <c r="I23" s="118" t="s">
        <v>709</v>
      </c>
      <c r="J23" s="114"/>
      <c r="K23" s="114"/>
      <c r="L23" s="114"/>
      <c r="N23" s="146">
        <f>VLOOKUP(I23,Datos!$A$4:$F$18,6,FALSE)</f>
        <v>0.53061224489795922</v>
      </c>
      <c r="O23" s="131"/>
      <c r="Q23" s="115"/>
    </row>
    <row r="24" spans="1:17" s="105" customFormat="1" ht="19.5" thickBot="1" x14ac:dyDescent="0.35">
      <c r="A24" s="114"/>
      <c r="B24" s="127"/>
      <c r="C24" s="111"/>
      <c r="D24" s="111"/>
      <c r="F24" s="111"/>
      <c r="G24" s="110"/>
      <c r="H24" s="109"/>
      <c r="I24" s="109"/>
      <c r="J24" s="109"/>
      <c r="K24" s="109"/>
      <c r="L24" s="109"/>
      <c r="N24" s="110"/>
      <c r="O24" s="131"/>
      <c r="Q24" s="115"/>
    </row>
    <row r="25" spans="1:17" s="105" customFormat="1" ht="18.600000000000001" customHeight="1" thickBot="1" x14ac:dyDescent="0.35">
      <c r="A25" s="114"/>
      <c r="B25" s="127"/>
      <c r="C25" s="118" t="s">
        <v>711</v>
      </c>
      <c r="D25" s="114"/>
      <c r="F25" s="111"/>
      <c r="G25" s="146" t="str">
        <f>IF(VLOOKUP(C25,Datos!$A$4:$F$18,6,FALSE)=0,"Anual")</f>
        <v>Anual</v>
      </c>
      <c r="H25" s="114"/>
      <c r="I25" s="118" t="s">
        <v>710</v>
      </c>
      <c r="J25" s="114"/>
      <c r="K25" s="114"/>
      <c r="L25" s="114"/>
      <c r="N25" s="146" t="str">
        <f>IF(VLOOKUP(I25,Datos!$A$4:$F$18,6,FALSE)=0,"Anual")</f>
        <v>Anual</v>
      </c>
      <c r="O25" s="131"/>
      <c r="Q25" s="115"/>
    </row>
    <row r="26" spans="1:17" s="105" customFormat="1" ht="19.5" thickBot="1" x14ac:dyDescent="0.35">
      <c r="A26" s="114"/>
      <c r="B26" s="127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31"/>
      <c r="P26" s="115"/>
      <c r="Q26" s="115"/>
    </row>
    <row r="27" spans="1:17" s="105" customFormat="1" ht="18.600000000000001" customHeight="1" thickBot="1" x14ac:dyDescent="0.35">
      <c r="A27" s="114"/>
      <c r="B27" s="127"/>
      <c r="C27" s="111"/>
      <c r="F27" s="118" t="s">
        <v>707</v>
      </c>
      <c r="H27" s="114"/>
      <c r="I27" s="114"/>
      <c r="L27" s="146">
        <f>VLOOKUP(F27,Datos!$A$4:$F$18,6,FALSE)</f>
        <v>0.87193239999999994</v>
      </c>
      <c r="M27" s="111"/>
      <c r="N27" s="111"/>
      <c r="O27" s="131"/>
      <c r="P27" s="115"/>
      <c r="Q27" s="115"/>
    </row>
    <row r="28" spans="1:17" s="105" customFormat="1" ht="19.5" thickBot="1" x14ac:dyDescent="0.35">
      <c r="A28" s="114"/>
      <c r="B28" s="12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28"/>
      <c r="P28" s="115"/>
      <c r="Q28" s="115"/>
    </row>
    <row r="29" spans="1:17" s="113" customFormat="1" ht="26.1" customHeight="1" thickBot="1" x14ac:dyDescent="0.45">
      <c r="B29" s="123"/>
      <c r="C29" s="245" t="s">
        <v>25</v>
      </c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7"/>
      <c r="O29" s="124"/>
      <c r="P29" s="115"/>
      <c r="Q29" s="115"/>
    </row>
    <row r="30" spans="1:17" customFormat="1" ht="19.5" thickBot="1" x14ac:dyDescent="0.35">
      <c r="A30" s="95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30"/>
    </row>
    <row r="31" spans="1:17" s="105" customFormat="1" ht="18.600000000000001" customHeight="1" thickBot="1" x14ac:dyDescent="0.35">
      <c r="A31" s="114"/>
      <c r="B31" s="127"/>
      <c r="C31" s="118" t="s">
        <v>713</v>
      </c>
      <c r="D31" s="118"/>
      <c r="F31" s="111"/>
      <c r="G31" s="146">
        <f>VLOOKUP(C31,Datos!$A$4:$F$18,6,FALSE)</f>
        <v>0.99290666666666683</v>
      </c>
      <c r="H31" s="114"/>
      <c r="I31" s="118" t="s">
        <v>712</v>
      </c>
      <c r="J31" s="114"/>
      <c r="K31" s="114"/>
      <c r="L31" s="114"/>
      <c r="N31" s="146">
        <f>VLOOKUP(I31,Datos!$A$4:$F$18,6,FALSE)</f>
        <v>1</v>
      </c>
      <c r="O31" s="128"/>
      <c r="P31" s="115"/>
      <c r="Q31" s="115"/>
    </row>
    <row r="32" spans="1:17" s="105" customFormat="1" ht="19.5" thickBot="1" x14ac:dyDescent="0.35">
      <c r="A32" s="114"/>
      <c r="B32" s="127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09"/>
      <c r="O32" s="128"/>
      <c r="P32" s="115"/>
      <c r="Q32" s="115"/>
    </row>
    <row r="33" spans="1:17" s="105" customFormat="1" ht="18.600000000000001" customHeight="1" thickBot="1" x14ac:dyDescent="0.35">
      <c r="A33" s="114"/>
      <c r="B33" s="127"/>
      <c r="C33" s="111"/>
      <c r="E33" s="114"/>
      <c r="F33" s="118" t="s">
        <v>808</v>
      </c>
      <c r="G33" s="114"/>
      <c r="I33" s="111"/>
      <c r="J33" s="111"/>
      <c r="K33" s="146">
        <f>VLOOKUP(F33,Datos!$A$4:$F$18,6,FALSE)</f>
        <v>0.96721311475409832</v>
      </c>
      <c r="L33" s="111"/>
      <c r="M33" s="111"/>
      <c r="N33" s="109"/>
      <c r="O33" s="128"/>
      <c r="P33" s="115"/>
      <c r="Q33" s="115"/>
    </row>
    <row r="34" spans="1:17" s="108" customFormat="1" ht="16.5" thickBot="1" x14ac:dyDescent="0.3">
      <c r="A34" s="106"/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07"/>
      <c r="Q34" s="107"/>
    </row>
    <row r="35" spans="1:17" ht="127.5" customHeight="1" x14ac:dyDescent="0.3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7" s="99" customFormat="1" ht="85.5" customHeight="1" x14ac:dyDescent="0.25">
      <c r="A36" s="244" t="s">
        <v>579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</row>
    <row r="37" spans="1:17" ht="33.6" customHeight="1" x14ac:dyDescent="0.3">
      <c r="A37" s="248" t="s">
        <v>721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ht="30.6" customHeight="1" x14ac:dyDescent="0.3">
      <c r="A38" s="150" t="s">
        <v>583</v>
      </c>
      <c r="B38" s="149" t="s">
        <v>584</v>
      </c>
      <c r="C38" s="112" t="s">
        <v>657</v>
      </c>
      <c r="D38" s="112" t="s">
        <v>649</v>
      </c>
      <c r="E38" s="112" t="s">
        <v>652</v>
      </c>
      <c r="F38" s="112" t="s">
        <v>653</v>
      </c>
      <c r="G38" s="112" t="s">
        <v>658</v>
      </c>
      <c r="H38" s="112" t="s">
        <v>654</v>
      </c>
      <c r="I38" s="112" t="s">
        <v>648</v>
      </c>
      <c r="J38" s="112" t="s">
        <v>651</v>
      </c>
      <c r="K38" s="112" t="s">
        <v>655</v>
      </c>
      <c r="L38" s="112" t="s">
        <v>647</v>
      </c>
      <c r="M38" s="112" t="s">
        <v>656</v>
      </c>
      <c r="N38" s="112" t="s">
        <v>650</v>
      </c>
      <c r="O38" s="112" t="s">
        <v>644</v>
      </c>
      <c r="P38" s="112" t="s">
        <v>645</v>
      </c>
      <c r="Q38" s="112" t="s">
        <v>800</v>
      </c>
    </row>
    <row r="39" spans="1:17" ht="31.5" customHeight="1" x14ac:dyDescent="0.3">
      <c r="A39" s="150" t="s">
        <v>699</v>
      </c>
      <c r="B39" s="102">
        <f>SUM(C39:Q39)</f>
        <v>33</v>
      </c>
      <c r="C39" s="147">
        <f>VLOOKUP(C38,Datos!$D$4:$F$18,2,FALSE)</f>
        <v>1</v>
      </c>
      <c r="D39" s="147">
        <f>VLOOKUP(D38,Datos!$D$4:$F$18,2,FALSE)</f>
        <v>2</v>
      </c>
      <c r="E39" s="147">
        <f>VLOOKUP(E38,Datos!$D$4:$F$18,2,FALSE)</f>
        <v>1</v>
      </c>
      <c r="F39" s="147">
        <f>VLOOKUP(F38,Datos!$D$4:$F$18,2,FALSE)</f>
        <v>1</v>
      </c>
      <c r="G39" s="147">
        <f>VLOOKUP(G38,Datos!$D$4:$F$18,2,FALSE)</f>
        <v>12</v>
      </c>
      <c r="H39" s="147">
        <f>VLOOKUP(H38,Datos!$D$4:$F$18,2,FALSE)</f>
        <v>2</v>
      </c>
      <c r="I39" s="147">
        <f>VLOOKUP(I38,Datos!$D$4:$F$18,2,FALSE)</f>
        <v>1</v>
      </c>
      <c r="J39" s="147">
        <f>VLOOKUP(J38,Datos!$D$4:$F$18,2,FALSE)</f>
        <v>2</v>
      </c>
      <c r="K39" s="147">
        <f>VLOOKUP(K38,Datos!$D$4:$F$18,2,FALSE)</f>
        <v>1</v>
      </c>
      <c r="L39" s="147">
        <f>VLOOKUP(L38,Datos!$D$4:$F$18,2,FALSE)</f>
        <v>2</v>
      </c>
      <c r="M39" s="147">
        <f>VLOOKUP(M38,Datos!$D$4:$F$18,2,FALSE)</f>
        <v>2</v>
      </c>
      <c r="N39" s="147">
        <f>VLOOKUP(N38,Datos!$D$4:$F$18,2,FALSE)</f>
        <v>2</v>
      </c>
      <c r="O39" s="147">
        <f>VLOOKUP(O38,Datos!$D$4:$F$18,2,FALSE)</f>
        <v>1</v>
      </c>
      <c r="P39" s="147">
        <f>VLOOKUP(P38,Datos!$D$4:$F$18,2,FALSE)</f>
        <v>1</v>
      </c>
      <c r="Q39" s="147">
        <f>VLOOKUP(Q38,Datos!$D$4:$F$18,2,FALSE)</f>
        <v>2</v>
      </c>
    </row>
    <row r="40" spans="1:17" ht="31.5" customHeight="1" x14ac:dyDescent="0.3">
      <c r="A40" s="150" t="s">
        <v>52</v>
      </c>
      <c r="B40" s="148">
        <f>AVERAGE(C40:Q40)</f>
        <v>0.54050933101384091</v>
      </c>
      <c r="C40" s="148">
        <f>VLOOKUP(C38,Datos!$D$4:$F$18,3,FALSE)</f>
        <v>0.91750842222222218</v>
      </c>
      <c r="D40" s="148">
        <f>VLOOKUP(D38,Datos!$D$4:$F$18,3,FALSE)</f>
        <v>0</v>
      </c>
      <c r="E40" s="148">
        <f>VLOOKUP(E38,Datos!$D$4:$F$18,3,FALSE)</f>
        <v>0</v>
      </c>
      <c r="F40" s="148">
        <f>VLOOKUP(F38,Datos!$D$4:$F$18,3,FALSE)</f>
        <v>0</v>
      </c>
      <c r="G40" s="148">
        <f>VLOOKUP(G38,Datos!$D$4:$F$18,3,FALSE)</f>
        <v>0.83315586666666663</v>
      </c>
      <c r="H40" s="148">
        <f>VLOOKUP(H38,Datos!$D$4:$F$18,3,FALSE)</f>
        <v>0.99431125000000009</v>
      </c>
      <c r="I40" s="148">
        <f>VLOOKUP(I38,Datos!$D$4:$F$18,3,FALSE)</f>
        <v>1</v>
      </c>
      <c r="J40" s="148">
        <f>VLOOKUP(J38,Datos!$D$4:$F$18,3,FALSE)</f>
        <v>0.87193239999999994</v>
      </c>
      <c r="K40" s="148">
        <f>VLOOKUP(K38,Datos!$D$4:$F$18,3,FALSE)</f>
        <v>0</v>
      </c>
      <c r="L40" s="148">
        <f>VLOOKUP(L38,Datos!$D$4:$F$18,3,FALSE)</f>
        <v>0.53061224489795922</v>
      </c>
      <c r="M40" s="148">
        <f>VLOOKUP(M38,Datos!$D$4:$F$18,3,FALSE)</f>
        <v>0</v>
      </c>
      <c r="N40" s="148">
        <f>VLOOKUP(N38,Datos!$D$4:$F$18,3,FALSE)</f>
        <v>0</v>
      </c>
      <c r="O40" s="148">
        <f>VLOOKUP(O38,Datos!$D$4:$F$18,3,FALSE)</f>
        <v>1</v>
      </c>
      <c r="P40" s="148">
        <f>VLOOKUP(P38,Datos!$D$4:$F$18,3,FALSE)</f>
        <v>0.99290666666666683</v>
      </c>
      <c r="Q40" s="148">
        <f>VLOOKUP(Q38,Datos!$D$4:$F$18,3,FALSE)</f>
        <v>0.96721311475409832</v>
      </c>
    </row>
    <row r="41" spans="1:17" ht="17.45" customHeight="1" x14ac:dyDescent="0.3">
      <c r="A41" s="98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ht="24" customHeight="1" x14ac:dyDescent="0.3">
      <c r="A42" s="261" t="s">
        <v>697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</row>
    <row r="43" spans="1:17" ht="272.45" customHeight="1" x14ac:dyDescent="0.3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</row>
    <row r="44" spans="1:17" ht="63" customHeight="1" x14ac:dyDescent="0.3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ht="35.1" customHeight="1" x14ac:dyDescent="0.3">
      <c r="A45" s="248" t="s">
        <v>723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ht="30.6" customHeight="1" x14ac:dyDescent="0.3">
      <c r="A46" s="150" t="s">
        <v>583</v>
      </c>
      <c r="B46" s="149" t="s">
        <v>584</v>
      </c>
      <c r="C46" s="112" t="s">
        <v>657</v>
      </c>
      <c r="D46" s="112" t="s">
        <v>649</v>
      </c>
      <c r="E46" s="112" t="s">
        <v>652</v>
      </c>
      <c r="F46" s="112" t="s">
        <v>653</v>
      </c>
      <c r="G46" s="112" t="s">
        <v>658</v>
      </c>
      <c r="H46" s="112" t="s">
        <v>654</v>
      </c>
      <c r="I46" s="112" t="s">
        <v>648</v>
      </c>
      <c r="J46" s="112" t="s">
        <v>651</v>
      </c>
      <c r="K46" s="112" t="s">
        <v>655</v>
      </c>
      <c r="L46" s="112" t="s">
        <v>647</v>
      </c>
      <c r="M46" s="112" t="s">
        <v>656</v>
      </c>
      <c r="N46" s="112" t="s">
        <v>650</v>
      </c>
      <c r="O46" s="112" t="s">
        <v>644</v>
      </c>
      <c r="P46" s="112" t="s">
        <v>645</v>
      </c>
      <c r="Q46" s="112" t="s">
        <v>800</v>
      </c>
    </row>
    <row r="47" spans="1:17" ht="31.5" customHeight="1" x14ac:dyDescent="0.3">
      <c r="A47" s="150" t="s">
        <v>699</v>
      </c>
      <c r="B47" s="102">
        <f>SUM(C47:D47,F47:K47,M47,Q47)</f>
        <v>51</v>
      </c>
      <c r="C47" s="97">
        <f>VLOOKUP(C46,Datos!$D$25:$F$35,2,FALSE)</f>
        <v>8</v>
      </c>
      <c r="D47" s="97">
        <f>VLOOKUP(D46,Datos!$D$25:$F$35,2,FALSE)</f>
        <v>5</v>
      </c>
      <c r="E47" s="97" t="e">
        <f>VLOOKUP(E46,Datos!$D$25:$F$35,2,FALSE)</f>
        <v>#N/A</v>
      </c>
      <c r="F47" s="97">
        <f>VLOOKUP(F46,Datos!$D$25:$F$35,2,FALSE)</f>
        <v>1</v>
      </c>
      <c r="G47" s="97">
        <f>VLOOKUP(G46,Datos!$D$25:$F$35,2,FALSE)</f>
        <v>5</v>
      </c>
      <c r="H47" s="97">
        <f>VLOOKUP(H46,Datos!$D$25:$F$35,2,FALSE)</f>
        <v>3</v>
      </c>
      <c r="I47" s="97">
        <f>VLOOKUP(I46,Datos!$D$25:$F$35,2,FALSE)</f>
        <v>3</v>
      </c>
      <c r="J47" s="97">
        <f>VLOOKUP(J46,Datos!$D$25:$F$35,2,FALSE)</f>
        <v>2</v>
      </c>
      <c r="K47" s="97">
        <f>VLOOKUP(K46,Datos!$D$25:$F$35,2,FALSE)</f>
        <v>21</v>
      </c>
      <c r="L47" s="97" t="e">
        <f>VLOOKUP(L46,Datos!$D$25:$F$35,2,FALSE)</f>
        <v>#N/A</v>
      </c>
      <c r="M47" s="97">
        <f>VLOOKUP(M46,Datos!$D$25:$F$35,2,FALSE)</f>
        <v>2</v>
      </c>
      <c r="N47" s="97" t="e">
        <f>VLOOKUP(N46,Datos!$D$25:$F$35,2,FALSE)</f>
        <v>#N/A</v>
      </c>
      <c r="O47" s="97" t="e">
        <f>VLOOKUP(O46,Datos!$D$25:$F$35,2,FALSE)</f>
        <v>#N/A</v>
      </c>
      <c r="P47" s="97" t="e">
        <f>VLOOKUP(P46,Datos!$D$25:$F$35,2,FALSE)</f>
        <v>#N/A</v>
      </c>
      <c r="Q47" s="97">
        <f>VLOOKUP(Q46,Datos!$D$25:$F$35,2,FALSE)</f>
        <v>1</v>
      </c>
    </row>
    <row r="48" spans="1:17" ht="31.5" customHeight="1" x14ac:dyDescent="0.3">
      <c r="A48" s="150" t="s">
        <v>52</v>
      </c>
      <c r="B48" s="148">
        <f>AVERAGE(C48:D48,F48:K48,M48,Q48)</f>
        <v>0.53727709837955773</v>
      </c>
      <c r="C48" s="148">
        <f>VLOOKUP(C46,Datos!$D$25:$F$35,3,FALSE)</f>
        <v>0.17549630924630924</v>
      </c>
      <c r="D48" s="148">
        <f>VLOOKUP(D46,Datos!$D$25:$F$35,3,FALSE)</f>
        <v>0.2</v>
      </c>
      <c r="E48" s="148" t="e">
        <f>VLOOKUP(E46,Datos!$D$25:$F$35,3,FALSE)</f>
        <v>#N/A</v>
      </c>
      <c r="F48" s="148">
        <f>VLOOKUP(F46,Datos!$D$25:$F$35,3,FALSE)</f>
        <v>0</v>
      </c>
      <c r="G48" s="148">
        <f>VLOOKUP(G46,Datos!$D$25:$F$35,3,FALSE)</f>
        <v>0.79839429052631572</v>
      </c>
      <c r="H48" s="148">
        <f>VLOOKUP(H46,Datos!$D$25:$F$35,3,FALSE)</f>
        <v>0.75610717444444442</v>
      </c>
      <c r="I48" s="148">
        <f>VLOOKUP(I46,Datos!$D$25:$F$35,3,FALSE)</f>
        <v>0.9573070600000001</v>
      </c>
      <c r="J48" s="148">
        <f>VLOOKUP(J46,Datos!$D$25:$F$35,3,FALSE)</f>
        <v>1</v>
      </c>
      <c r="K48" s="148">
        <f>VLOOKUP(K46,Datos!$D$25:$F$35,3,FALSE)</f>
        <v>0.48546614957850792</v>
      </c>
      <c r="L48" s="148" t="e">
        <f>VLOOKUP(L46,Datos!$D$25:$F$35,3,FALSE)</f>
        <v>#N/A</v>
      </c>
      <c r="M48" s="148">
        <f>VLOOKUP(M46,Datos!$D$25:$F$35,3,FALSE)</f>
        <v>1</v>
      </c>
      <c r="N48" s="148" t="e">
        <f>VLOOKUP(N46,Datos!$D$25:$F$35,3,FALSE)</f>
        <v>#N/A</v>
      </c>
      <c r="O48" s="148" t="e">
        <f>VLOOKUP(O46,Datos!$D$25:$F$35,3,FALSE)</f>
        <v>#N/A</v>
      </c>
      <c r="P48" s="148" t="e">
        <f>VLOOKUP(P46,Datos!$D$25:$F$35,3,FALSE)</f>
        <v>#N/A</v>
      </c>
      <c r="Q48" s="148">
        <f>VLOOKUP(Q46,Datos!$D$25:$F$35,3,FALSE)</f>
        <v>0</v>
      </c>
    </row>
    <row r="49" spans="1:17" ht="17.45" customHeight="1" x14ac:dyDescent="0.3">
      <c r="A49" s="9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ht="24" customHeight="1" x14ac:dyDescent="0.3">
      <c r="A50" s="261" t="s">
        <v>697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</row>
    <row r="51" spans="1:17" ht="272.45" customHeight="1" x14ac:dyDescent="0.3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</row>
    <row r="52" spans="1:17" ht="152.44999999999999" customHeight="1" x14ac:dyDescent="0.3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</row>
    <row r="53" spans="1:17" ht="33.6" customHeight="1" x14ac:dyDescent="0.3">
      <c r="A53" s="248" t="s">
        <v>584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1:17" ht="30.6" customHeight="1" x14ac:dyDescent="0.3">
      <c r="A54" s="150" t="s">
        <v>583</v>
      </c>
      <c r="B54" s="149" t="s">
        <v>584</v>
      </c>
      <c r="C54" s="112" t="s">
        <v>657</v>
      </c>
      <c r="D54" s="112" t="s">
        <v>649</v>
      </c>
      <c r="E54" s="112" t="s">
        <v>652</v>
      </c>
      <c r="F54" s="112" t="s">
        <v>653</v>
      </c>
      <c r="G54" s="112" t="s">
        <v>658</v>
      </c>
      <c r="H54" s="112" t="s">
        <v>654</v>
      </c>
      <c r="I54" s="112" t="s">
        <v>648</v>
      </c>
      <c r="J54" s="112" t="s">
        <v>651</v>
      </c>
      <c r="K54" s="112" t="s">
        <v>655</v>
      </c>
      <c r="L54" s="112" t="s">
        <v>647</v>
      </c>
      <c r="M54" s="112" t="s">
        <v>656</v>
      </c>
      <c r="N54" s="112" t="s">
        <v>650</v>
      </c>
      <c r="O54" s="112" t="s">
        <v>644</v>
      </c>
      <c r="P54" s="112" t="s">
        <v>645</v>
      </c>
      <c r="Q54" s="112" t="s">
        <v>800</v>
      </c>
    </row>
    <row r="55" spans="1:17" ht="31.5" customHeight="1" x14ac:dyDescent="0.3">
      <c r="A55" s="150" t="s">
        <v>699</v>
      </c>
      <c r="B55" s="102">
        <f>SUM(C55:Q55)</f>
        <v>87</v>
      </c>
      <c r="C55" s="147">
        <f>VLOOKUP(C54,Datos!$D$43:$F$57,2,FALSE)</f>
        <v>11</v>
      </c>
      <c r="D55" s="147">
        <f>VLOOKUP(D54,Datos!$D$43:$F$57,2,FALSE)</f>
        <v>7</v>
      </c>
      <c r="E55" s="147">
        <f>VLOOKUP(E54,Datos!$D$43:$F$57,2,FALSE)</f>
        <v>1</v>
      </c>
      <c r="F55" s="147">
        <f>VLOOKUP(F54,Datos!$D$43:$F$57,2,FALSE)</f>
        <v>2</v>
      </c>
      <c r="G55" s="147">
        <f>VLOOKUP(G54,Datos!$D$43:$F$57,2,FALSE)</f>
        <v>17</v>
      </c>
      <c r="H55" s="147">
        <f>VLOOKUP(H54,Datos!$D$43:$F$57,2,FALSE)</f>
        <v>5</v>
      </c>
      <c r="I55" s="147">
        <f>VLOOKUP(I54,Datos!$D$43:$F$57,2,FALSE)</f>
        <v>4</v>
      </c>
      <c r="J55" s="147">
        <f>VLOOKUP(J54,Datos!$D$43:$F$57,2,FALSE)</f>
        <v>4</v>
      </c>
      <c r="K55" s="147">
        <f>VLOOKUP(K54,Datos!$D$43:$F$57,2,FALSE)</f>
        <v>23</v>
      </c>
      <c r="L55" s="147">
        <f>VLOOKUP(L54,Datos!$D$43:$F$57,2,FALSE)</f>
        <v>2</v>
      </c>
      <c r="M55" s="147">
        <f>VLOOKUP(M54,Datos!$D$43:$F$57,2,FALSE)</f>
        <v>4</v>
      </c>
      <c r="N55" s="147">
        <f>VLOOKUP(N54,Datos!$D$43:$F$57,2,FALSE)</f>
        <v>2</v>
      </c>
      <c r="O55" s="147">
        <f>VLOOKUP(O54,Datos!$D$43:$F$57,2,FALSE)</f>
        <v>1</v>
      </c>
      <c r="P55" s="147">
        <f>VLOOKUP(P54,Datos!$D$43:$F$57,2,FALSE)</f>
        <v>1</v>
      </c>
      <c r="Q55" s="147">
        <f>VLOOKUP(Q54,Datos!$D$43:$F$57,2,FALSE)</f>
        <v>3</v>
      </c>
    </row>
    <row r="56" spans="1:17" ht="31.5" customHeight="1" x14ac:dyDescent="0.3">
      <c r="A56" s="150" t="s">
        <v>52</v>
      </c>
      <c r="B56" s="148">
        <f>AVERAGE(C56:Q56)</f>
        <v>0.53624981391657578</v>
      </c>
      <c r="C56" s="148">
        <f>VLOOKUP(C54,Datos!$D$43:$F$57,3,FALSE)</f>
        <v>0.21104353601751782</v>
      </c>
      <c r="D56" s="148">
        <f>VLOOKUP(D54,Datos!$D$43:$F$57,3,FALSE)</f>
        <v>0.14285714285714285</v>
      </c>
      <c r="E56" s="148">
        <f>VLOOKUP(E54,Datos!$D$43:$F$57,3,FALSE)</f>
        <v>0</v>
      </c>
      <c r="F56" s="148">
        <f>VLOOKUP(F54,Datos!$D$43:$F$57,3,FALSE)</f>
        <v>0</v>
      </c>
      <c r="G56" s="148">
        <f>VLOOKUP(G54,Datos!$D$43:$F$57,3,FALSE)</f>
        <v>0.82293187368421061</v>
      </c>
      <c r="H56" s="148">
        <f>VLOOKUP(H54,Datos!$D$43:$F$57,3,FALSE)</f>
        <v>0.85138880466666667</v>
      </c>
      <c r="I56" s="148">
        <f>VLOOKUP(I54,Datos!$D$43:$F$57,3,FALSE)</f>
        <v>0.96798029500000005</v>
      </c>
      <c r="J56" s="148">
        <f>VLOOKUP(J54,Datos!$D$43:$F$57,3,FALSE)</f>
        <v>0.93596619999999997</v>
      </c>
      <c r="K56" s="148">
        <f>VLOOKUP(K54,Datos!$D$43:$F$57,3,FALSE)</f>
        <v>0.44325170178907242</v>
      </c>
      <c r="L56" s="148">
        <f>VLOOKUP(L54,Datos!$D$43:$F$57,3,FALSE)</f>
        <v>0.53061224489795922</v>
      </c>
      <c r="M56" s="148">
        <f>VLOOKUP(M54,Datos!$D$43:$F$57,3,FALSE)</f>
        <v>0.5</v>
      </c>
      <c r="N56" s="148">
        <f>VLOOKUP(N54,Datos!$D$43:$F$57,3,FALSE)</f>
        <v>0</v>
      </c>
      <c r="O56" s="148">
        <f>VLOOKUP(O54,Datos!$D$43:$F$57,3,FALSE)</f>
        <v>1</v>
      </c>
      <c r="P56" s="148">
        <f>VLOOKUP(P54,Datos!$D$43:$F$57,3,FALSE)</f>
        <v>0.99290666666666683</v>
      </c>
      <c r="Q56" s="148">
        <f>VLOOKUP(Q54,Datos!$D$43:$F$57,3,FALSE)</f>
        <v>0.64480874316939885</v>
      </c>
    </row>
    <row r="57" spans="1:17" ht="17.45" customHeight="1" x14ac:dyDescent="0.3">
      <c r="A57" s="98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ht="24" customHeight="1" x14ac:dyDescent="0.3">
      <c r="A58" s="261" t="s">
        <v>697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</row>
    <row r="59" spans="1:17" ht="272.45" customHeight="1" x14ac:dyDescent="0.3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</row>
    <row r="60" spans="1:17" ht="45.6" customHeight="1" x14ac:dyDescent="0.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s="99" customFormat="1" ht="114.6" customHeight="1" x14ac:dyDescent="0.25">
      <c r="A61" s="244" t="s">
        <v>725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</row>
    <row r="62" spans="1:17" ht="33.950000000000003" customHeight="1" x14ac:dyDescent="0.3">
      <c r="E62" s="271" t="s">
        <v>734</v>
      </c>
      <c r="F62" s="272"/>
      <c r="G62" s="272"/>
      <c r="H62" s="272"/>
      <c r="I62" s="273"/>
      <c r="J62" s="275" t="s">
        <v>733</v>
      </c>
      <c r="K62" s="275"/>
      <c r="L62" s="151" t="s">
        <v>52</v>
      </c>
    </row>
    <row r="63" spans="1:17" x14ac:dyDescent="0.3">
      <c r="E63" s="243" t="s">
        <v>726</v>
      </c>
      <c r="F63" s="243"/>
      <c r="G63" s="243"/>
      <c r="H63" s="243"/>
      <c r="I63" s="243"/>
      <c r="J63" s="241">
        <f>VLOOKUP(E63,Datos!$B$63:$D$69,2,FALSE)</f>
        <v>9</v>
      </c>
      <c r="K63" s="242"/>
      <c r="L63" s="148">
        <f>VLOOKUP(E63,Datos!$B$63:$D$69,3,FALSE)</f>
        <v>1</v>
      </c>
    </row>
    <row r="64" spans="1:17" x14ac:dyDescent="0.3">
      <c r="E64" s="243" t="s">
        <v>727</v>
      </c>
      <c r="F64" s="243"/>
      <c r="G64" s="243"/>
      <c r="H64" s="243"/>
      <c r="I64" s="243"/>
      <c r="J64" s="241">
        <f>VLOOKUP(E64,Datos!$B$63:$D$69,2,FALSE)</f>
        <v>8</v>
      </c>
      <c r="K64" s="242"/>
      <c r="L64" s="148">
        <f>VLOOKUP(E64,Datos!$B$63:$D$69,3,FALSE)</f>
        <v>0.62373023157894736</v>
      </c>
    </row>
    <row r="65" spans="1:17" x14ac:dyDescent="0.3">
      <c r="E65" s="243" t="s">
        <v>728</v>
      </c>
      <c r="F65" s="243"/>
      <c r="G65" s="243"/>
      <c r="H65" s="243"/>
      <c r="I65" s="243"/>
      <c r="J65" s="241">
        <f>VLOOKUP(E65,Datos!$B$63:$D$69,2,FALSE)</f>
        <v>7</v>
      </c>
      <c r="K65" s="242"/>
      <c r="L65" s="148">
        <f>VLOOKUP(E65,Datos!$B$63:$D$69,3,FALSE)</f>
        <v>0.14285714285714285</v>
      </c>
    </row>
    <row r="66" spans="1:17" x14ac:dyDescent="0.3">
      <c r="E66" s="243" t="s">
        <v>729</v>
      </c>
      <c r="F66" s="243"/>
      <c r="G66" s="243"/>
      <c r="H66" s="243"/>
      <c r="I66" s="243"/>
      <c r="J66" s="241">
        <f>VLOOKUP(E66,Datos!$B$63:$D$69,2,FALSE)</f>
        <v>19</v>
      </c>
      <c r="K66" s="242"/>
      <c r="L66" s="148">
        <f>VLOOKUP(E66,Datos!$B$63:$D$69,3,FALSE)</f>
        <v>0.42104052240531015</v>
      </c>
    </row>
    <row r="67" spans="1:17" x14ac:dyDescent="0.3">
      <c r="E67" s="243" t="s">
        <v>730</v>
      </c>
      <c r="F67" s="243"/>
      <c r="G67" s="243"/>
      <c r="H67" s="243"/>
      <c r="I67" s="243"/>
      <c r="J67" s="241">
        <f>VLOOKUP(E67,Datos!$B$63:$D$69,2,FALSE)</f>
        <v>4</v>
      </c>
      <c r="K67" s="242"/>
      <c r="L67" s="148">
        <f>VLOOKUP(E67,Datos!$B$63:$D$69,3,FALSE)</f>
        <v>0.5</v>
      </c>
    </row>
    <row r="68" spans="1:17" x14ac:dyDescent="0.3">
      <c r="E68" s="243" t="s">
        <v>731</v>
      </c>
      <c r="F68" s="243"/>
      <c r="G68" s="243"/>
      <c r="H68" s="243"/>
      <c r="I68" s="243"/>
      <c r="J68" s="241">
        <f>VLOOKUP(E68,Datos!$B$63:$D$69,2,FALSE)</f>
        <v>1</v>
      </c>
      <c r="K68" s="242"/>
      <c r="L68" s="148">
        <f>VLOOKUP(E68,Datos!$B$63:$D$69,3,FALSE)</f>
        <v>0.99290666666666683</v>
      </c>
    </row>
    <row r="69" spans="1:17" x14ac:dyDescent="0.3">
      <c r="E69" s="243" t="s">
        <v>732</v>
      </c>
      <c r="F69" s="243"/>
      <c r="G69" s="243"/>
      <c r="H69" s="243"/>
      <c r="I69" s="243"/>
      <c r="J69" s="241">
        <f>VLOOKUP(E69,Datos!$B$63:$D$69,2,FALSE)</f>
        <v>39</v>
      </c>
      <c r="K69" s="242"/>
      <c r="L69" s="148">
        <f>VLOOKUP(E69,Datos!$B$63:$D$69,3,FALSE)</f>
        <v>0.5226892008789209</v>
      </c>
    </row>
    <row r="70" spans="1:17" x14ac:dyDescent="0.3">
      <c r="E70" s="274" t="s">
        <v>584</v>
      </c>
      <c r="F70" s="274"/>
      <c r="G70" s="274"/>
      <c r="H70" s="274"/>
      <c r="I70" s="274"/>
      <c r="J70" s="241">
        <f>SUM(J63:K69)</f>
        <v>87</v>
      </c>
      <c r="K70" s="242"/>
      <c r="L70" s="148">
        <f>AVERAGE(L63:L69)</f>
        <v>0.60046053776956965</v>
      </c>
    </row>
    <row r="71" spans="1:17" ht="65.099999999999994" customHeight="1" x14ac:dyDescent="0.3"/>
    <row r="72" spans="1:17" ht="24" customHeight="1" x14ac:dyDescent="0.3">
      <c r="A72" s="263" t="s">
        <v>697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</row>
    <row r="73" spans="1:17" ht="289.5" customHeight="1" x14ac:dyDescent="0.3">
      <c r="A73" s="264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6"/>
    </row>
    <row r="74" spans="1:17" ht="192.6" customHeight="1" x14ac:dyDescent="0.3">
      <c r="A74" s="267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9"/>
    </row>
    <row r="75" spans="1:17" ht="18.75" customHeight="1" thickBot="1" x14ac:dyDescent="0.3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t="18.75" customHeight="1" x14ac:dyDescent="0.3">
      <c r="A76" s="223" t="s">
        <v>803</v>
      </c>
      <c r="B76" s="224"/>
      <c r="C76" s="224"/>
      <c r="D76" s="224"/>
      <c r="E76" s="225"/>
      <c r="F76" s="232" t="s">
        <v>804</v>
      </c>
      <c r="G76" s="233"/>
      <c r="H76" s="233"/>
      <c r="I76" s="233"/>
      <c r="J76" s="233"/>
      <c r="K76" s="233"/>
      <c r="L76" s="233"/>
      <c r="M76" s="233"/>
      <c r="N76" s="233"/>
      <c r="O76" s="234"/>
      <c r="P76" s="96"/>
      <c r="Q76" s="96"/>
    </row>
    <row r="77" spans="1:17" ht="18.75" customHeight="1" x14ac:dyDescent="0.3">
      <c r="A77" s="226"/>
      <c r="B77" s="227"/>
      <c r="C77" s="227"/>
      <c r="D77" s="227"/>
      <c r="E77" s="228"/>
      <c r="F77" s="235" t="s">
        <v>805</v>
      </c>
      <c r="G77" s="236"/>
      <c r="H77" s="236"/>
      <c r="I77" s="236"/>
      <c r="J77" s="236"/>
      <c r="K77" s="236"/>
      <c r="L77" s="236"/>
      <c r="M77" s="236"/>
      <c r="N77" s="236"/>
      <c r="O77" s="237"/>
      <c r="P77" s="96"/>
      <c r="Q77" s="96"/>
    </row>
    <row r="78" spans="1:17" ht="18.75" customHeight="1" x14ac:dyDescent="0.3">
      <c r="A78" s="226"/>
      <c r="B78" s="227"/>
      <c r="C78" s="227"/>
      <c r="D78" s="227"/>
      <c r="E78" s="228"/>
      <c r="F78" s="235" t="s">
        <v>806</v>
      </c>
      <c r="G78" s="236"/>
      <c r="H78" s="236"/>
      <c r="I78" s="236"/>
      <c r="J78" s="236"/>
      <c r="K78" s="236"/>
      <c r="L78" s="236"/>
      <c r="M78" s="236"/>
      <c r="N78" s="236"/>
      <c r="O78" s="237"/>
      <c r="P78" s="96"/>
      <c r="Q78" s="96"/>
    </row>
    <row r="79" spans="1:17" ht="19.5" thickBot="1" x14ac:dyDescent="0.35">
      <c r="A79" s="229"/>
      <c r="B79" s="230"/>
      <c r="C79" s="230"/>
      <c r="D79" s="230"/>
      <c r="E79" s="231"/>
      <c r="F79" s="238" t="s">
        <v>807</v>
      </c>
      <c r="G79" s="239"/>
      <c r="H79" s="239"/>
      <c r="I79" s="239"/>
      <c r="J79" s="239"/>
      <c r="K79" s="239"/>
      <c r="L79" s="239"/>
      <c r="M79" s="239"/>
      <c r="N79" s="239"/>
      <c r="O79" s="240"/>
    </row>
  </sheetData>
  <mergeCells count="52">
    <mergeCell ref="A42:Q42"/>
    <mergeCell ref="A43:Q43"/>
    <mergeCell ref="A45:Q45"/>
    <mergeCell ref="A72:Q72"/>
    <mergeCell ref="A73:Q74"/>
    <mergeCell ref="A53:Q53"/>
    <mergeCell ref="A50:Q50"/>
    <mergeCell ref="A51:Q51"/>
    <mergeCell ref="A52:Q52"/>
    <mergeCell ref="A58:Q58"/>
    <mergeCell ref="A59:Q59"/>
    <mergeCell ref="A61:Q61"/>
    <mergeCell ref="E63:I63"/>
    <mergeCell ref="E62:I62"/>
    <mergeCell ref="E70:I70"/>
    <mergeCell ref="J62:K62"/>
    <mergeCell ref="A1:B3"/>
    <mergeCell ref="C1:N3"/>
    <mergeCell ref="O1:Q1"/>
    <mergeCell ref="O3:Q3"/>
    <mergeCell ref="O2:Q2"/>
    <mergeCell ref="H5:J5"/>
    <mergeCell ref="K5:M5"/>
    <mergeCell ref="N5:O5"/>
    <mergeCell ref="D5:G5"/>
    <mergeCell ref="B5:C5"/>
    <mergeCell ref="A7:Q7"/>
    <mergeCell ref="C15:N15"/>
    <mergeCell ref="C19:N19"/>
    <mergeCell ref="C9:N9"/>
    <mergeCell ref="A37:Q37"/>
    <mergeCell ref="C29:N29"/>
    <mergeCell ref="A36:Q36"/>
    <mergeCell ref="J63:K63"/>
    <mergeCell ref="J64:K64"/>
    <mergeCell ref="J65:K65"/>
    <mergeCell ref="J66:K66"/>
    <mergeCell ref="J67:K67"/>
    <mergeCell ref="J68:K68"/>
    <mergeCell ref="J69:K69"/>
    <mergeCell ref="J70:K70"/>
    <mergeCell ref="E64:I64"/>
    <mergeCell ref="E65:I65"/>
    <mergeCell ref="E66:I66"/>
    <mergeCell ref="E67:I67"/>
    <mergeCell ref="E68:I68"/>
    <mergeCell ref="E69:I69"/>
    <mergeCell ref="A76:E79"/>
    <mergeCell ref="F76:O76"/>
    <mergeCell ref="F77:O77"/>
    <mergeCell ref="F78:O78"/>
    <mergeCell ref="F79:O79"/>
  </mergeCells>
  <conditionalFormatting sqref="B40:Q40">
    <cfRule type="containsText" dxfId="131" priority="8" operator="containsText" text="&quot;No aplica&quot;">
      <formula>NOT(ISERROR(SEARCH(("""No aplica"""),(B40))))</formula>
    </cfRule>
    <cfRule type="cellIs" dxfId="130" priority="7" operator="greaterThan">
      <formula>1.1</formula>
    </cfRule>
    <cfRule type="containsText" dxfId="129" priority="9" operator="containsText" text="&quot;Medición anual&quot;">
      <formula>NOT(ISERROR(SEARCH(("""Medición anual"""),(B40))))</formula>
    </cfRule>
    <cfRule type="cellIs" dxfId="128" priority="10" operator="between">
      <formula>0.8001</formula>
      <formula>1.09</formula>
    </cfRule>
    <cfRule type="cellIs" dxfId="127" priority="11" operator="between">
      <formula>0.6001</formula>
      <formula>0.8</formula>
    </cfRule>
    <cfRule type="cellIs" dxfId="126" priority="12" operator="between">
      <formula>0</formula>
      <formula>0.6</formula>
    </cfRule>
  </conditionalFormatting>
  <conditionalFormatting sqref="B48:Q48">
    <cfRule type="containsText" dxfId="125" priority="15" operator="containsText" text="&quot;Medición anual&quot;">
      <formula>NOT(ISERROR(SEARCH(("""Medición anual"""),(B48))))</formula>
    </cfRule>
    <cfRule type="cellIs" dxfId="124" priority="13" operator="greaterThan">
      <formula>1.1</formula>
    </cfRule>
    <cfRule type="containsText" dxfId="123" priority="14" operator="containsText" text="&quot;No aplica&quot;">
      <formula>NOT(ISERROR(SEARCH(("""No aplica"""),(B48))))</formula>
    </cfRule>
    <cfRule type="cellIs" dxfId="122" priority="16" operator="between">
      <formula>0.8001</formula>
      <formula>1.09</formula>
    </cfRule>
    <cfRule type="cellIs" dxfId="121" priority="17" operator="between">
      <formula>0.6001</formula>
      <formula>0.8</formula>
    </cfRule>
    <cfRule type="cellIs" dxfId="120" priority="18" operator="between">
      <formula>0</formula>
      <formula>0.6</formula>
    </cfRule>
  </conditionalFormatting>
  <conditionalFormatting sqref="B56:Q56">
    <cfRule type="cellIs" dxfId="119" priority="19" operator="greaterThan">
      <formula>1.1</formula>
    </cfRule>
    <cfRule type="containsText" dxfId="118" priority="20" operator="containsText" text="&quot;No aplica&quot;">
      <formula>NOT(ISERROR(SEARCH(("""No aplica"""),(B56))))</formula>
    </cfRule>
    <cfRule type="containsText" dxfId="117" priority="21" operator="containsText" text="&quot;Medición anual&quot;">
      <formula>NOT(ISERROR(SEARCH(("""Medición anual"""),(B56))))</formula>
    </cfRule>
    <cfRule type="cellIs" dxfId="116" priority="22" operator="between">
      <formula>0.8001</formula>
      <formula>1.09</formula>
    </cfRule>
    <cfRule type="cellIs" dxfId="115" priority="23" operator="between">
      <formula>0.6001</formula>
      <formula>0.8</formula>
    </cfRule>
    <cfRule type="cellIs" dxfId="114" priority="24" operator="between">
      <formula>0</formula>
      <formula>0.6</formula>
    </cfRule>
  </conditionalFormatting>
  <conditionalFormatting sqref="G11">
    <cfRule type="containsText" dxfId="113" priority="117" operator="containsText" text="&quot;Anual&quot;">
      <formula>NOT(ISERROR(SEARCH("""Anual""",G11)))</formula>
    </cfRule>
    <cfRule type="containsText" dxfId="112" priority="116" operator="containsText" text="&quot;No aplica&quot;">
      <formula>NOT(ISERROR(SEARCH(("""No aplica"""),(G11))))</formula>
    </cfRule>
    <cfRule type="cellIs" dxfId="111" priority="115" operator="greaterThan">
      <formula>1.1</formula>
    </cfRule>
    <cfRule type="cellIs" dxfId="110" priority="119" operator="between">
      <formula>0.6001</formula>
      <formula>0.8</formula>
    </cfRule>
    <cfRule type="cellIs" dxfId="109" priority="118" operator="between">
      <formula>0.8001</formula>
      <formula>1.09</formula>
    </cfRule>
    <cfRule type="cellIs" dxfId="108" priority="120" operator="between">
      <formula>0</formula>
      <formula>0.6</formula>
    </cfRule>
  </conditionalFormatting>
  <conditionalFormatting sqref="G13">
    <cfRule type="cellIs" dxfId="107" priority="114" operator="between">
      <formula>0</formula>
      <formula>0.6</formula>
    </cfRule>
    <cfRule type="cellIs" dxfId="106" priority="113" operator="between">
      <formula>0.6001</formula>
      <formula>0.8</formula>
    </cfRule>
    <cfRule type="cellIs" dxfId="105" priority="109" operator="greaterThan">
      <formula>1.1</formula>
    </cfRule>
    <cfRule type="containsText" dxfId="104" priority="110" operator="containsText" text="&quot;No aplica&quot;">
      <formula>NOT(ISERROR(SEARCH(("""No aplica"""),(G13))))</formula>
    </cfRule>
    <cfRule type="cellIs" dxfId="103" priority="112" operator="between">
      <formula>0.8001</formula>
      <formula>1.09</formula>
    </cfRule>
    <cfRule type="containsText" dxfId="102" priority="111" operator="containsText" text="&quot;Anual&quot;">
      <formula>NOT(ISERROR(SEARCH("""Anual""",G13)))</formula>
    </cfRule>
  </conditionalFormatting>
  <conditionalFormatting sqref="G21">
    <cfRule type="cellIs" dxfId="101" priority="141" operator="between">
      <formula>0</formula>
      <formula>0.6</formula>
    </cfRule>
    <cfRule type="cellIs" dxfId="100" priority="140" operator="between">
      <formula>0.6001</formula>
      <formula>0.8</formula>
    </cfRule>
    <cfRule type="cellIs" dxfId="99" priority="121" operator="greaterThan">
      <formula>1.1</formula>
    </cfRule>
    <cfRule type="containsText" dxfId="98" priority="137" operator="containsText" text="&quot;No aplica&quot;">
      <formula>NOT(ISERROR(SEARCH(("""No aplica"""),(G21))))</formula>
    </cfRule>
    <cfRule type="containsText" dxfId="97" priority="138" operator="containsText" text="&quot;Medición anual&quot;">
      <formula>NOT(ISERROR(SEARCH(("""Medición anual"""),(G21))))</formula>
    </cfRule>
    <cfRule type="cellIs" dxfId="96" priority="139" operator="between">
      <formula>0.8001</formula>
      <formula>1.09</formula>
    </cfRule>
  </conditionalFormatting>
  <conditionalFormatting sqref="G23">
    <cfRule type="cellIs" dxfId="95" priority="90" operator="between">
      <formula>0</formula>
      <formula>0.6</formula>
    </cfRule>
    <cfRule type="cellIs" dxfId="94" priority="89" operator="between">
      <formula>0.6001</formula>
      <formula>0.8</formula>
    </cfRule>
    <cfRule type="cellIs" dxfId="93" priority="88" operator="between">
      <formula>0.8001</formula>
      <formula>1.09</formula>
    </cfRule>
    <cfRule type="containsText" dxfId="92" priority="87" operator="containsText" text="&quot;Medición anual&quot;">
      <formula>NOT(ISERROR(SEARCH(("""Medición anual"""),(G23))))</formula>
    </cfRule>
    <cfRule type="containsText" dxfId="91" priority="86" operator="containsText" text="&quot;No aplica&quot;">
      <formula>NOT(ISERROR(SEARCH(("""No aplica"""),(G23))))</formula>
    </cfRule>
    <cfRule type="cellIs" dxfId="90" priority="85" operator="greaterThan">
      <formula>1.1</formula>
    </cfRule>
  </conditionalFormatting>
  <conditionalFormatting sqref="G25">
    <cfRule type="cellIs" dxfId="89" priority="83" operator="between">
      <formula>0.6001</formula>
      <formula>0.8</formula>
    </cfRule>
    <cfRule type="cellIs" dxfId="88" priority="82" operator="between">
      <formula>0.8001</formula>
      <formula>1.09</formula>
    </cfRule>
    <cfRule type="cellIs" dxfId="87" priority="84" operator="between">
      <formula>0</formula>
      <formula>0.6</formula>
    </cfRule>
    <cfRule type="cellIs" dxfId="86" priority="79" operator="greaterThan">
      <formula>1.1</formula>
    </cfRule>
    <cfRule type="containsText" dxfId="85" priority="80" operator="containsText" text="&quot;No aplica&quot;">
      <formula>NOT(ISERROR(SEARCH(("""No aplica"""),(G25))))</formula>
    </cfRule>
    <cfRule type="containsText" dxfId="84" priority="81" operator="containsText" text="&quot;Medición anual&quot;">
      <formula>NOT(ISERROR(SEARCH(("""Medición anual"""),(G25))))</formula>
    </cfRule>
  </conditionalFormatting>
  <conditionalFormatting sqref="G31">
    <cfRule type="cellIs" dxfId="83" priority="46" operator="between">
      <formula>0.8001</formula>
      <formula>1.09</formula>
    </cfRule>
    <cfRule type="cellIs" dxfId="82" priority="47" operator="between">
      <formula>0.6001</formula>
      <formula>0.8</formula>
    </cfRule>
    <cfRule type="cellIs" dxfId="81" priority="48" operator="between">
      <formula>0</formula>
      <formula>0.6</formula>
    </cfRule>
    <cfRule type="containsText" dxfId="80" priority="44" operator="containsText" text="&quot;No aplica&quot;">
      <formula>NOT(ISERROR(SEARCH(("""No aplica"""),(G31))))</formula>
    </cfRule>
    <cfRule type="cellIs" dxfId="79" priority="43" operator="greaterThan">
      <formula>1.1</formula>
    </cfRule>
    <cfRule type="containsText" dxfId="78" priority="45" operator="containsText" text="&quot;Medición anual&quot;">
      <formula>NOT(ISERROR(SEARCH(("""Medición anual"""),(G31))))</formula>
    </cfRule>
  </conditionalFormatting>
  <conditionalFormatting sqref="I17">
    <cfRule type="cellIs" dxfId="77" priority="96" operator="between">
      <formula>0</formula>
      <formula>0.6</formula>
    </cfRule>
    <cfRule type="cellIs" dxfId="76" priority="95" operator="between">
      <formula>0.6001</formula>
      <formula>0.8</formula>
    </cfRule>
    <cfRule type="cellIs" dxfId="75" priority="94" operator="between">
      <formula>0.8001</formula>
      <formula>1.09</formula>
    </cfRule>
    <cfRule type="containsText" dxfId="74" priority="93" operator="containsText" text="&quot;Medición anual&quot;">
      <formula>NOT(ISERROR(SEARCH(("""Medición anual"""),(I17))))</formula>
    </cfRule>
    <cfRule type="containsText" dxfId="73" priority="92" operator="containsText" text="&quot;No aplica&quot;">
      <formula>NOT(ISERROR(SEARCH(("""No aplica"""),(I17))))</formula>
    </cfRule>
    <cfRule type="cellIs" dxfId="72" priority="91" operator="greaterThan">
      <formula>1.1</formula>
    </cfRule>
  </conditionalFormatting>
  <conditionalFormatting sqref="K33">
    <cfRule type="containsText" dxfId="71" priority="39" operator="containsText" text="&quot;Medición anual&quot;">
      <formula>NOT(ISERROR(SEARCH(("""Medición anual"""),(K33))))</formula>
    </cfRule>
    <cfRule type="cellIs" dxfId="70" priority="40" operator="between">
      <formula>0.8001</formula>
      <formula>1.09</formula>
    </cfRule>
    <cfRule type="cellIs" dxfId="69" priority="42" operator="between">
      <formula>0</formula>
      <formula>0.6</formula>
    </cfRule>
    <cfRule type="cellIs" dxfId="68" priority="41" operator="between">
      <formula>0.6001</formula>
      <formula>0.8</formula>
    </cfRule>
    <cfRule type="cellIs" dxfId="67" priority="37" operator="greaterThan">
      <formula>1.1</formula>
    </cfRule>
    <cfRule type="containsText" dxfId="66" priority="38" operator="containsText" text="&quot;No aplica&quot;">
      <formula>NOT(ISERROR(SEARCH(("""No aplica"""),(K33))))</formula>
    </cfRule>
  </conditionalFormatting>
  <conditionalFormatting sqref="L27">
    <cfRule type="cellIs" dxfId="65" priority="58" operator="between">
      <formula>0.8001</formula>
      <formula>1.09</formula>
    </cfRule>
    <cfRule type="containsText" dxfId="64" priority="56" operator="containsText" text="&quot;No aplica&quot;">
      <formula>NOT(ISERROR(SEARCH(("""No aplica"""),(L27))))</formula>
    </cfRule>
    <cfRule type="cellIs" dxfId="63" priority="60" operator="between">
      <formula>0</formula>
      <formula>0.6</formula>
    </cfRule>
    <cfRule type="cellIs" dxfId="62" priority="59" operator="between">
      <formula>0.6001</formula>
      <formula>0.8</formula>
    </cfRule>
    <cfRule type="containsText" dxfId="61" priority="57" operator="containsText" text="&quot;Medición anual&quot;">
      <formula>NOT(ISERROR(SEARCH(("""Medición anual"""),(L27))))</formula>
    </cfRule>
    <cfRule type="cellIs" dxfId="60" priority="55" operator="greaterThan">
      <formula>1.1</formula>
    </cfRule>
  </conditionalFormatting>
  <conditionalFormatting sqref="L63:L70">
    <cfRule type="containsText" dxfId="59" priority="2" operator="containsText" text="&quot;No aplica&quot;">
      <formula>NOT(ISERROR(SEARCH(("""No aplica"""),(L63))))</formula>
    </cfRule>
    <cfRule type="containsText" dxfId="58" priority="3" operator="containsText" text="&quot;Medición anual&quot;">
      <formula>NOT(ISERROR(SEARCH(("""Medición anual"""),(L63))))</formula>
    </cfRule>
    <cfRule type="cellIs" dxfId="57" priority="4" operator="between">
      <formula>0.8001</formula>
      <formula>1.09</formula>
    </cfRule>
    <cfRule type="cellIs" dxfId="56" priority="5" operator="between">
      <formula>0.6001</formula>
      <formula>0.8</formula>
    </cfRule>
    <cfRule type="cellIs" dxfId="55" priority="6" operator="between">
      <formula>0</formula>
      <formula>0.6</formula>
    </cfRule>
    <cfRule type="cellIs" dxfId="54" priority="1" operator="greaterThan">
      <formula>1.1</formula>
    </cfRule>
  </conditionalFormatting>
  <conditionalFormatting sqref="N11">
    <cfRule type="cellIs" dxfId="53" priority="103" operator="greaterThan">
      <formula>1.1</formula>
    </cfRule>
    <cfRule type="containsText" dxfId="52" priority="104" operator="containsText" text="&quot;No aplica&quot;">
      <formula>NOT(ISERROR(SEARCH(("""No aplica"""),(N11))))</formula>
    </cfRule>
    <cfRule type="cellIs" dxfId="51" priority="108" operator="between">
      <formula>0</formula>
      <formula>0.6</formula>
    </cfRule>
    <cfRule type="cellIs" dxfId="50" priority="107" operator="between">
      <formula>0.6001</formula>
      <formula>0.8</formula>
    </cfRule>
    <cfRule type="cellIs" dxfId="49" priority="106" operator="between">
      <formula>0.8001</formula>
      <formula>1.09</formula>
    </cfRule>
    <cfRule type="containsText" dxfId="48" priority="105" operator="containsText" text="&quot;Medición anual&quot;">
      <formula>NOT(ISERROR(SEARCH(("""Medición anual"""),(N11))))</formula>
    </cfRule>
  </conditionalFormatting>
  <conditionalFormatting sqref="N13">
    <cfRule type="containsText" dxfId="47" priority="98" operator="containsText" text="&quot;No aplica&quot;">
      <formula>NOT(ISERROR(SEARCH(("""No aplica"""),(N13))))</formula>
    </cfRule>
    <cfRule type="cellIs" dxfId="46" priority="97" operator="greaterThan">
      <formula>1.1</formula>
    </cfRule>
    <cfRule type="containsText" dxfId="45" priority="99" operator="containsText" text="&quot;Medición anual&quot;">
      <formula>NOT(ISERROR(SEARCH(("""Medición anual"""),(N13))))</formula>
    </cfRule>
    <cfRule type="cellIs" dxfId="44" priority="100" operator="between">
      <formula>0.8001</formula>
      <formula>1.09</formula>
    </cfRule>
    <cfRule type="cellIs" dxfId="43" priority="101" operator="between">
      <formula>0.6001</formula>
      <formula>0.8</formula>
    </cfRule>
    <cfRule type="cellIs" dxfId="42" priority="102" operator="between">
      <formula>0</formula>
      <formula>0.6</formula>
    </cfRule>
  </conditionalFormatting>
  <conditionalFormatting sqref="N21">
    <cfRule type="containsText" dxfId="41" priority="74" operator="containsText" text="&quot;No aplica&quot;">
      <formula>NOT(ISERROR(SEARCH(("""No aplica"""),(N21))))</formula>
    </cfRule>
    <cfRule type="containsText" dxfId="40" priority="75" operator="containsText" text="&quot;Medición anual&quot;">
      <formula>NOT(ISERROR(SEARCH(("""Medición anual"""),(N21))))</formula>
    </cfRule>
    <cfRule type="cellIs" dxfId="39" priority="76" operator="between">
      <formula>0.8001</formula>
      <formula>1.09</formula>
    </cfRule>
    <cfRule type="cellIs" dxfId="38" priority="77" operator="between">
      <formula>0.6001</formula>
      <formula>0.8</formula>
    </cfRule>
    <cfRule type="cellIs" dxfId="37" priority="78" operator="between">
      <formula>0</formula>
      <formula>0.6</formula>
    </cfRule>
    <cfRule type="cellIs" dxfId="36" priority="73" operator="greaterThan">
      <formula>1.1</formula>
    </cfRule>
  </conditionalFormatting>
  <conditionalFormatting sqref="N23">
    <cfRule type="containsText" dxfId="35" priority="68" operator="containsText" text="&quot;No aplica&quot;">
      <formula>NOT(ISERROR(SEARCH(("""No aplica"""),(N23))))</formula>
    </cfRule>
    <cfRule type="cellIs" dxfId="34" priority="70" operator="between">
      <formula>0.8001</formula>
      <formula>1.09</formula>
    </cfRule>
    <cfRule type="cellIs" dxfId="33" priority="67" operator="greaterThan">
      <formula>1.1</formula>
    </cfRule>
    <cfRule type="cellIs" dxfId="32" priority="71" operator="between">
      <formula>0.6001</formula>
      <formula>0.8</formula>
    </cfRule>
    <cfRule type="cellIs" dxfId="31" priority="72" operator="between">
      <formula>0</formula>
      <formula>0.6</formula>
    </cfRule>
    <cfRule type="containsText" dxfId="30" priority="69" operator="containsText" text="&quot;Medición anual&quot;">
      <formula>NOT(ISERROR(SEARCH(("""Medición anual"""),(N23))))</formula>
    </cfRule>
  </conditionalFormatting>
  <conditionalFormatting sqref="N25">
    <cfRule type="cellIs" dxfId="29" priority="64" operator="between">
      <formula>0.8001</formula>
      <formula>1.09</formula>
    </cfRule>
    <cfRule type="cellIs" dxfId="28" priority="61" operator="greaterThan">
      <formula>1.1</formula>
    </cfRule>
    <cfRule type="containsText" dxfId="27" priority="62" operator="containsText" text="&quot;No aplica&quot;">
      <formula>NOT(ISERROR(SEARCH(("""No aplica"""),(N25))))</formula>
    </cfRule>
    <cfRule type="containsText" dxfId="26" priority="63" operator="containsText" text="&quot;Medición anual&quot;">
      <formula>NOT(ISERROR(SEARCH(("""Medición anual"""),(N25))))</formula>
    </cfRule>
    <cfRule type="cellIs" dxfId="25" priority="65" operator="between">
      <formula>0.6001</formula>
      <formula>0.8</formula>
    </cfRule>
    <cfRule type="cellIs" dxfId="24" priority="66" operator="between">
      <formula>0</formula>
      <formula>0.6</formula>
    </cfRule>
  </conditionalFormatting>
  <conditionalFormatting sqref="N31">
    <cfRule type="containsText" dxfId="23" priority="51" operator="containsText" text="&quot;Medición anual&quot;">
      <formula>NOT(ISERROR(SEARCH(("""Medición anual"""),(N31))))</formula>
    </cfRule>
    <cfRule type="cellIs" dxfId="22" priority="52" operator="between">
      <formula>0.8001</formula>
      <formula>1.09</formula>
    </cfRule>
    <cfRule type="cellIs" dxfId="21" priority="53" operator="between">
      <formula>0.6001</formula>
      <formula>0.8</formula>
    </cfRule>
    <cfRule type="cellIs" dxfId="20" priority="54" operator="between">
      <formula>0</formula>
      <formula>0.6</formula>
    </cfRule>
    <cfRule type="containsText" dxfId="19" priority="50" operator="containsText" text="&quot;No aplica&quot;">
      <formula>NOT(ISERROR(SEARCH(("""No aplica"""),(N31))))</formula>
    </cfRule>
    <cfRule type="cellIs" dxfId="18" priority="49" operator="greaterThan">
      <formula>1.1</formula>
    </cfRule>
  </conditionalFormatting>
  <printOptions horizontalCentered="1"/>
  <pageMargins left="0.35433070866141736" right="0.23622047244094491" top="0.35433070866141736" bottom="0.47244094488188981" header="0.31496062992125984" footer="0.31496062992125984"/>
  <pageSetup scale="41" firstPageNumber="0" orientation="portrait" horizontalDpi="300" verticalDpi="300" r:id="rId1"/>
  <headerFooter alignWithMargins="0">
    <oddFooter>&amp;C&amp;12&amp;P de &amp;N</oddFooter>
  </headerFooter>
  <rowBreaks count="2" manualBreakCount="2">
    <brk id="43" max="16" man="1"/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339966"/>
  </sheetPr>
  <dimension ref="A1:BM113"/>
  <sheetViews>
    <sheetView showGridLines="0" zoomScale="70" zoomScaleNormal="70" zoomScaleSheetLayoutView="50" workbookViewId="0">
      <pane ySplit="5" topLeftCell="A6" activePane="bottomLeft" state="frozen"/>
      <selection pane="bottomLeft" sqref="A1:F2"/>
    </sheetView>
  </sheetViews>
  <sheetFormatPr baseColWidth="10" defaultColWidth="14.42578125" defaultRowHeight="15" customHeight="1" outlineLevelRow="1" outlineLevelCol="1" x14ac:dyDescent="0.25"/>
  <cols>
    <col min="1" max="1" width="12.140625" style="4" customWidth="1"/>
    <col min="2" max="2" width="46.5703125" style="30" customWidth="1"/>
    <col min="3" max="4" width="6.85546875" style="30" customWidth="1"/>
    <col min="5" max="5" width="9.85546875" style="4" bestFit="1" customWidth="1"/>
    <col min="6" max="7" width="41.85546875" style="4" hidden="1" customWidth="1"/>
    <col min="8" max="8" width="48.85546875" style="4" hidden="1" customWidth="1"/>
    <col min="9" max="9" width="69" style="4" customWidth="1"/>
    <col min="10" max="10" width="14.42578125" style="4" customWidth="1"/>
    <col min="11" max="11" width="11.140625" style="4" customWidth="1"/>
    <col min="12" max="13" width="28.28515625" style="4" customWidth="1"/>
    <col min="14" max="14" width="39.140625" style="4" customWidth="1"/>
    <col min="15" max="15" width="37" style="4" customWidth="1"/>
    <col min="16" max="16" width="39.140625" style="4" customWidth="1"/>
    <col min="17" max="17" width="17.42578125" style="4" customWidth="1"/>
    <col min="18" max="18" width="64.5703125" style="4" customWidth="1"/>
    <col min="19" max="19" width="39.140625" style="4" customWidth="1"/>
    <col min="20" max="20" width="15.85546875" style="4" customWidth="1"/>
    <col min="21" max="21" width="22.7109375" style="4" customWidth="1"/>
    <col min="22" max="22" width="21.5703125" style="4" customWidth="1"/>
    <col min="23" max="23" width="13.28515625" style="4" customWidth="1"/>
    <col min="24" max="24" width="12.5703125" style="4" customWidth="1"/>
    <col min="25" max="25" width="58.85546875" style="4" hidden="1" customWidth="1"/>
    <col min="26" max="26" width="13.140625" style="4" hidden="1" customWidth="1" outlineLevel="1"/>
    <col min="27" max="27" width="15.5703125" style="4" hidden="1" customWidth="1" outlineLevel="1"/>
    <col min="28" max="28" width="16.7109375" style="30" customWidth="1" collapsed="1"/>
    <col min="29" max="29" width="14.7109375" style="30" hidden="1" customWidth="1" outlineLevel="1"/>
    <col min="30" max="30" width="11.85546875" style="30" hidden="1" customWidth="1" outlineLevel="1"/>
    <col min="31" max="31" width="16.7109375" style="30" customWidth="1" collapsed="1"/>
    <col min="32" max="33" width="16.7109375" style="30" hidden="1" customWidth="1" outlineLevel="1"/>
    <col min="34" max="34" width="16.7109375" style="30" customWidth="1" collapsed="1"/>
    <col min="35" max="36" width="16.7109375" style="30" hidden="1" customWidth="1" outlineLevel="1"/>
    <col min="37" max="37" width="16.7109375" style="30" customWidth="1" collapsed="1"/>
    <col min="38" max="39" width="16.7109375" style="30" hidden="1" customWidth="1" outlineLevel="1"/>
    <col min="40" max="40" width="16.7109375" style="30" customWidth="1" collapsed="1"/>
    <col min="41" max="42" width="16.7109375" style="30" hidden="1" customWidth="1" outlineLevel="1"/>
    <col min="43" max="43" width="16.7109375" style="30" customWidth="1" collapsed="1"/>
    <col min="44" max="45" width="16.7109375" style="30" hidden="1" customWidth="1" outlineLevel="1"/>
    <col min="46" max="46" width="16.7109375" style="30" customWidth="1" collapsed="1"/>
    <col min="47" max="48" width="16.7109375" style="30" hidden="1" customWidth="1" outlineLevel="1"/>
    <col min="49" max="49" width="16.7109375" style="30" customWidth="1" collapsed="1"/>
    <col min="50" max="51" width="16.7109375" style="30" hidden="1" customWidth="1" outlineLevel="1"/>
    <col min="52" max="52" width="16.7109375" style="30" customWidth="1" collapsed="1"/>
    <col min="53" max="54" width="16.7109375" style="30" hidden="1" customWidth="1" outlineLevel="1"/>
    <col min="55" max="55" width="16.7109375" style="30" customWidth="1" collapsed="1"/>
    <col min="56" max="57" width="16.7109375" style="30" hidden="1" customWidth="1" outlineLevel="1"/>
    <col min="58" max="58" width="16.7109375" style="30" customWidth="1" collapsed="1"/>
    <col min="59" max="60" width="16.7109375" style="30" hidden="1" customWidth="1" outlineLevel="1"/>
    <col min="61" max="61" width="16.7109375" style="30" customWidth="1" collapsed="1"/>
    <col min="62" max="62" width="18.5703125" style="83" customWidth="1"/>
    <col min="63" max="63" width="11.140625" style="83" bestFit="1" customWidth="1"/>
    <col min="64" max="16384" width="14.42578125" style="4"/>
  </cols>
  <sheetData>
    <row r="1" spans="1:65" ht="23.45" customHeight="1" x14ac:dyDescent="0.25">
      <c r="A1" s="276" t="s">
        <v>665</v>
      </c>
      <c r="B1" s="276"/>
      <c r="C1" s="276"/>
      <c r="D1" s="276"/>
      <c r="E1" s="276"/>
      <c r="F1" s="276"/>
      <c r="G1" s="20"/>
      <c r="H1" s="20"/>
      <c r="I1" s="20" t="s">
        <v>735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"/>
      <c r="AA1" s="22"/>
      <c r="AB1" s="77"/>
      <c r="AE1" s="76" t="s">
        <v>26</v>
      </c>
      <c r="AK1" s="86"/>
      <c r="AN1" s="21" t="s">
        <v>28</v>
      </c>
      <c r="BJ1" s="78"/>
      <c r="BK1" s="78"/>
    </row>
    <row r="2" spans="1:65" ht="23.45" customHeight="1" x14ac:dyDescent="0.25">
      <c r="A2" s="277"/>
      <c r="B2" s="277"/>
      <c r="C2" s="277"/>
      <c r="D2" s="277"/>
      <c r="E2" s="277"/>
      <c r="F2" s="277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84"/>
      <c r="AC2" s="29"/>
      <c r="AD2" s="29"/>
      <c r="AE2" s="76" t="s">
        <v>27</v>
      </c>
      <c r="AF2" s="29"/>
      <c r="AG2" s="29"/>
      <c r="AH2" s="32"/>
      <c r="AI2" s="29"/>
      <c r="AJ2" s="29"/>
      <c r="AK2" s="85"/>
      <c r="AL2" s="29"/>
      <c r="AM2" s="29"/>
      <c r="AN2" s="21" t="s">
        <v>29</v>
      </c>
      <c r="AO2" s="29"/>
      <c r="AP2" s="29"/>
      <c r="AQ2" s="31"/>
      <c r="AR2" s="29"/>
      <c r="AS2" s="29"/>
      <c r="AT2" s="4"/>
      <c r="AU2" s="29"/>
      <c r="AV2" s="29"/>
      <c r="AW2" s="4"/>
      <c r="AX2" s="29"/>
      <c r="AY2" s="29"/>
      <c r="AZ2" s="31"/>
      <c r="BA2" s="29"/>
      <c r="BB2" s="29"/>
      <c r="BC2" s="31"/>
      <c r="BD2" s="29"/>
      <c r="BE2" s="29"/>
      <c r="BF2" s="4"/>
      <c r="BG2" s="29"/>
      <c r="BH2" s="29"/>
      <c r="BI2" s="4"/>
      <c r="BJ2" s="79"/>
      <c r="BK2" s="79"/>
    </row>
    <row r="3" spans="1:65" s="68" customFormat="1" ht="18.75" x14ac:dyDescent="0.25">
      <c r="A3" s="207" t="s">
        <v>30</v>
      </c>
      <c r="B3" s="207" t="s">
        <v>31</v>
      </c>
      <c r="C3" s="67"/>
      <c r="D3" s="67"/>
      <c r="E3" s="207" t="s">
        <v>31</v>
      </c>
      <c r="F3" s="207" t="s">
        <v>32</v>
      </c>
      <c r="G3" s="207" t="s">
        <v>33</v>
      </c>
      <c r="H3" s="207" t="s">
        <v>34</v>
      </c>
      <c r="I3" s="207" t="s">
        <v>35</v>
      </c>
      <c r="J3" s="207" t="s">
        <v>671</v>
      </c>
      <c r="K3" s="207" t="s">
        <v>36</v>
      </c>
      <c r="L3" s="207" t="s">
        <v>37</v>
      </c>
      <c r="M3" s="207" t="s">
        <v>38</v>
      </c>
      <c r="N3" s="207" t="s">
        <v>39</v>
      </c>
      <c r="O3" s="207" t="s">
        <v>40</v>
      </c>
      <c r="P3" s="207" t="s">
        <v>41</v>
      </c>
      <c r="Q3" s="207" t="s">
        <v>42</v>
      </c>
      <c r="R3" s="207" t="s">
        <v>43</v>
      </c>
      <c r="S3" s="207" t="s">
        <v>44</v>
      </c>
      <c r="T3" s="207" t="s">
        <v>45</v>
      </c>
      <c r="U3" s="207" t="s">
        <v>46</v>
      </c>
      <c r="V3" s="207" t="s">
        <v>47</v>
      </c>
      <c r="W3" s="207" t="s">
        <v>48</v>
      </c>
      <c r="X3" s="207" t="s">
        <v>49</v>
      </c>
      <c r="Y3" s="207" t="s">
        <v>50</v>
      </c>
      <c r="Z3" s="219" t="s">
        <v>51</v>
      </c>
      <c r="AA3" s="220"/>
      <c r="AB3" s="221"/>
      <c r="AC3" s="220"/>
      <c r="AD3" s="220"/>
      <c r="AE3" s="220"/>
      <c r="AF3" s="220"/>
      <c r="AG3" s="220"/>
      <c r="AH3" s="220"/>
      <c r="AI3" s="220"/>
      <c r="AJ3" s="220"/>
      <c r="AK3" s="221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2"/>
      <c r="BJ3" s="210" t="s">
        <v>668</v>
      </c>
      <c r="BK3" s="210" t="s">
        <v>52</v>
      </c>
    </row>
    <row r="4" spans="1:65" s="68" customFormat="1" ht="18.75" x14ac:dyDescent="0.25">
      <c r="A4" s="208"/>
      <c r="B4" s="208"/>
      <c r="C4" s="69"/>
      <c r="D4" s="69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13" t="s">
        <v>53</v>
      </c>
      <c r="AA4" s="214"/>
      <c r="AB4" s="215"/>
      <c r="AC4" s="213" t="s">
        <v>54</v>
      </c>
      <c r="AD4" s="214"/>
      <c r="AE4" s="215"/>
      <c r="AF4" s="213" t="s">
        <v>55</v>
      </c>
      <c r="AG4" s="214"/>
      <c r="AH4" s="215"/>
      <c r="AI4" s="216" t="s">
        <v>56</v>
      </c>
      <c r="AJ4" s="217"/>
      <c r="AK4" s="218"/>
      <c r="AL4" s="216" t="s">
        <v>57</v>
      </c>
      <c r="AM4" s="217"/>
      <c r="AN4" s="218"/>
      <c r="AO4" s="216" t="s">
        <v>58</v>
      </c>
      <c r="AP4" s="217"/>
      <c r="AQ4" s="218"/>
      <c r="AR4" s="216" t="s">
        <v>59</v>
      </c>
      <c r="AS4" s="217"/>
      <c r="AT4" s="218"/>
      <c r="AU4" s="216" t="s">
        <v>60</v>
      </c>
      <c r="AV4" s="217"/>
      <c r="AW4" s="218"/>
      <c r="AX4" s="216" t="s">
        <v>61</v>
      </c>
      <c r="AY4" s="217"/>
      <c r="AZ4" s="218"/>
      <c r="BA4" s="216" t="s">
        <v>62</v>
      </c>
      <c r="BB4" s="217"/>
      <c r="BC4" s="218"/>
      <c r="BD4" s="216" t="s">
        <v>63</v>
      </c>
      <c r="BE4" s="217"/>
      <c r="BF4" s="218"/>
      <c r="BG4" s="216" t="s">
        <v>64</v>
      </c>
      <c r="BH4" s="217"/>
      <c r="BI4" s="218"/>
      <c r="BJ4" s="211"/>
      <c r="BK4" s="211"/>
    </row>
    <row r="5" spans="1:65" s="68" customFormat="1" ht="37.5" x14ac:dyDescent="0.25">
      <c r="A5" s="209"/>
      <c r="B5" s="209"/>
      <c r="C5" s="73" t="s">
        <v>736</v>
      </c>
      <c r="D5" s="73" t="s">
        <v>737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74" t="s">
        <v>666</v>
      </c>
      <c r="AA5" s="75" t="s">
        <v>667</v>
      </c>
      <c r="AB5" s="72" t="s">
        <v>29</v>
      </c>
      <c r="AC5" s="70" t="s">
        <v>666</v>
      </c>
      <c r="AD5" s="71" t="s">
        <v>667</v>
      </c>
      <c r="AE5" s="72" t="s">
        <v>29</v>
      </c>
      <c r="AF5" s="70" t="s">
        <v>666</v>
      </c>
      <c r="AG5" s="71" t="s">
        <v>667</v>
      </c>
      <c r="AH5" s="72" t="s">
        <v>29</v>
      </c>
      <c r="AI5" s="70" t="s">
        <v>666</v>
      </c>
      <c r="AJ5" s="71" t="s">
        <v>667</v>
      </c>
      <c r="AK5" s="72" t="s">
        <v>29</v>
      </c>
      <c r="AL5" s="70" t="s">
        <v>666</v>
      </c>
      <c r="AM5" s="71" t="s">
        <v>667</v>
      </c>
      <c r="AN5" s="72" t="s">
        <v>29</v>
      </c>
      <c r="AO5" s="70" t="s">
        <v>666</v>
      </c>
      <c r="AP5" s="71" t="s">
        <v>667</v>
      </c>
      <c r="AQ5" s="72" t="s">
        <v>29</v>
      </c>
      <c r="AR5" s="70" t="s">
        <v>666</v>
      </c>
      <c r="AS5" s="71" t="s">
        <v>667</v>
      </c>
      <c r="AT5" s="72" t="s">
        <v>29</v>
      </c>
      <c r="AU5" s="70" t="s">
        <v>666</v>
      </c>
      <c r="AV5" s="71" t="s">
        <v>667</v>
      </c>
      <c r="AW5" s="72" t="s">
        <v>29</v>
      </c>
      <c r="AX5" s="70" t="s">
        <v>666</v>
      </c>
      <c r="AY5" s="71" t="s">
        <v>667</v>
      </c>
      <c r="AZ5" s="72" t="s">
        <v>29</v>
      </c>
      <c r="BA5" s="70" t="s">
        <v>666</v>
      </c>
      <c r="BB5" s="71" t="s">
        <v>667</v>
      </c>
      <c r="BC5" s="72" t="s">
        <v>29</v>
      </c>
      <c r="BD5" s="70" t="s">
        <v>666</v>
      </c>
      <c r="BE5" s="71" t="s">
        <v>667</v>
      </c>
      <c r="BF5" s="72" t="s">
        <v>29</v>
      </c>
      <c r="BG5" s="70" t="s">
        <v>666</v>
      </c>
      <c r="BH5" s="71" t="s">
        <v>667</v>
      </c>
      <c r="BI5" s="72" t="s">
        <v>29</v>
      </c>
      <c r="BJ5" s="212"/>
      <c r="BK5" s="212"/>
    </row>
    <row r="6" spans="1:65" s="136" customFormat="1" ht="18.600000000000001" customHeight="1" x14ac:dyDescent="0.25">
      <c r="A6" s="67" t="s">
        <v>30</v>
      </c>
      <c r="B6" s="67" t="s">
        <v>31</v>
      </c>
      <c r="C6" s="67" t="s">
        <v>715</v>
      </c>
      <c r="D6" s="67" t="s">
        <v>716</v>
      </c>
      <c r="E6" s="67" t="s">
        <v>31</v>
      </c>
      <c r="F6" s="67" t="s">
        <v>32</v>
      </c>
      <c r="G6" s="67" t="s">
        <v>33</v>
      </c>
      <c r="H6" s="67" t="s">
        <v>34</v>
      </c>
      <c r="I6" s="67" t="s">
        <v>35</v>
      </c>
      <c r="J6" s="67" t="s">
        <v>671</v>
      </c>
      <c r="K6" s="67" t="s">
        <v>36</v>
      </c>
      <c r="L6" s="67" t="s">
        <v>37</v>
      </c>
      <c r="M6" s="67" t="s">
        <v>38</v>
      </c>
      <c r="N6" s="67" t="s">
        <v>39</v>
      </c>
      <c r="O6" s="67" t="s">
        <v>40</v>
      </c>
      <c r="P6" s="67" t="s">
        <v>41</v>
      </c>
      <c r="Q6" s="67" t="s">
        <v>42</v>
      </c>
      <c r="R6" s="67" t="s">
        <v>43</v>
      </c>
      <c r="S6" s="67" t="s">
        <v>44</v>
      </c>
      <c r="T6" s="67" t="s">
        <v>45</v>
      </c>
      <c r="U6" s="67" t="s">
        <v>46</v>
      </c>
      <c r="V6" s="67" t="s">
        <v>47</v>
      </c>
      <c r="W6" s="67" t="s">
        <v>48</v>
      </c>
      <c r="X6" s="67" t="s">
        <v>49</v>
      </c>
      <c r="Y6" s="67" t="s">
        <v>50</v>
      </c>
      <c r="Z6" s="74" t="s">
        <v>666</v>
      </c>
      <c r="AA6" s="75" t="s">
        <v>667</v>
      </c>
      <c r="AB6" s="74" t="s">
        <v>53</v>
      </c>
      <c r="AC6" s="70" t="s">
        <v>666</v>
      </c>
      <c r="AD6" s="71" t="s">
        <v>667</v>
      </c>
      <c r="AE6" s="74" t="s">
        <v>54</v>
      </c>
      <c r="AF6" s="70" t="s">
        <v>666</v>
      </c>
      <c r="AG6" s="71" t="s">
        <v>667</v>
      </c>
      <c r="AH6" s="74" t="s">
        <v>55</v>
      </c>
      <c r="AI6" s="70" t="s">
        <v>666</v>
      </c>
      <c r="AJ6" s="71" t="s">
        <v>667</v>
      </c>
      <c r="AK6" s="135" t="s">
        <v>56</v>
      </c>
      <c r="AL6" s="70" t="s">
        <v>666</v>
      </c>
      <c r="AM6" s="71" t="s">
        <v>667</v>
      </c>
      <c r="AN6" s="135" t="s">
        <v>57</v>
      </c>
      <c r="AO6" s="70" t="s">
        <v>666</v>
      </c>
      <c r="AP6" s="71" t="s">
        <v>667</v>
      </c>
      <c r="AQ6" s="135" t="s">
        <v>58</v>
      </c>
      <c r="AR6" s="70" t="s">
        <v>666</v>
      </c>
      <c r="AS6" s="71" t="s">
        <v>667</v>
      </c>
      <c r="AT6" s="135" t="s">
        <v>59</v>
      </c>
      <c r="AU6" s="70" t="s">
        <v>666</v>
      </c>
      <c r="AV6" s="71" t="s">
        <v>667</v>
      </c>
      <c r="AW6" s="135" t="s">
        <v>60</v>
      </c>
      <c r="AX6" s="70" t="s">
        <v>666</v>
      </c>
      <c r="AY6" s="71" t="s">
        <v>667</v>
      </c>
      <c r="AZ6" s="135" t="s">
        <v>61</v>
      </c>
      <c r="BA6" s="70" t="s">
        <v>666</v>
      </c>
      <c r="BB6" s="71" t="s">
        <v>667</v>
      </c>
      <c r="BC6" s="135" t="s">
        <v>62</v>
      </c>
      <c r="BD6" s="70" t="s">
        <v>666</v>
      </c>
      <c r="BE6" s="71" t="s">
        <v>667</v>
      </c>
      <c r="BF6" s="135" t="s">
        <v>63</v>
      </c>
      <c r="BG6" s="70" t="s">
        <v>666</v>
      </c>
      <c r="BH6" s="71" t="s">
        <v>667</v>
      </c>
      <c r="BI6" s="135" t="s">
        <v>64</v>
      </c>
      <c r="BJ6" s="92" t="s">
        <v>668</v>
      </c>
      <c r="BK6" s="92" t="s">
        <v>52</v>
      </c>
    </row>
    <row r="7" spans="1:65" customFormat="1" ht="15.75" thickBot="1" x14ac:dyDescent="0.3">
      <c r="BJ7" s="80"/>
      <c r="BK7" s="80"/>
    </row>
    <row r="8" spans="1:65" s="27" customFormat="1" ht="33" thickBot="1" x14ac:dyDescent="0.3">
      <c r="A8" s="39" t="s">
        <v>22</v>
      </c>
      <c r="B8" s="40"/>
      <c r="C8" s="40"/>
      <c r="D8" s="40"/>
      <c r="E8" s="40"/>
      <c r="F8" s="41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5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28"/>
      <c r="BK8" s="28"/>
    </row>
    <row r="9" spans="1:65" s="51" customFormat="1" ht="21" customHeight="1" outlineLevel="1" x14ac:dyDescent="0.25">
      <c r="A9" s="42">
        <v>1</v>
      </c>
      <c r="B9" s="42" t="s">
        <v>65</v>
      </c>
      <c r="C9" s="178">
        <v>1</v>
      </c>
      <c r="D9" s="178" t="s">
        <v>672</v>
      </c>
      <c r="E9" s="42" t="s">
        <v>657</v>
      </c>
      <c r="F9" s="43" t="s">
        <v>66</v>
      </c>
      <c r="G9" s="44" t="s">
        <v>67</v>
      </c>
      <c r="H9" s="45" t="s">
        <v>68</v>
      </c>
      <c r="I9" s="198" t="s">
        <v>69</v>
      </c>
      <c r="J9" s="66" t="s">
        <v>70</v>
      </c>
      <c r="K9" s="65" t="s">
        <v>0</v>
      </c>
      <c r="L9" s="45" t="s">
        <v>71</v>
      </c>
      <c r="M9" s="45" t="s">
        <v>72</v>
      </c>
      <c r="N9" s="45" t="s">
        <v>738</v>
      </c>
      <c r="O9" s="45" t="s">
        <v>73</v>
      </c>
      <c r="P9" s="45" t="s">
        <v>74</v>
      </c>
      <c r="Q9" s="45" t="s">
        <v>75</v>
      </c>
      <c r="R9" s="45" t="s">
        <v>76</v>
      </c>
      <c r="S9" s="45" t="s">
        <v>77</v>
      </c>
      <c r="T9" s="48">
        <v>0.9</v>
      </c>
      <c r="U9" s="49" t="s">
        <v>78</v>
      </c>
      <c r="V9" s="45" t="s">
        <v>79</v>
      </c>
      <c r="W9" s="49">
        <v>0.8</v>
      </c>
      <c r="X9" s="49">
        <v>1</v>
      </c>
      <c r="Y9" s="45" t="s">
        <v>80</v>
      </c>
      <c r="Z9" s="45"/>
      <c r="AA9" s="45"/>
      <c r="AB9" s="50"/>
      <c r="AC9" s="50"/>
      <c r="AD9" s="50"/>
      <c r="AE9" s="50"/>
      <c r="AF9" s="50"/>
      <c r="AG9" s="50"/>
      <c r="AH9" s="50"/>
      <c r="AI9" s="181">
        <v>109</v>
      </c>
      <c r="AJ9" s="181">
        <v>132</v>
      </c>
      <c r="AK9" s="50">
        <v>0.82575757999999999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81">
        <f>IF(SUM(AB9,AE9,AH9,AK9,AN9,AQ9,AT9,AW9,AZ9,BC9,BF9,BI9)=0,0,AVERAGE(AB9,AE9,AH9,AK9,AN9,AQ9,AT9,AW9,AZ9,BC9,BF9,BI9))</f>
        <v>0.82575757999999999</v>
      </c>
      <c r="BK9" s="81">
        <f>IF(T9=0,BJ9,BJ9/T9)</f>
        <v>0.91750842222222218</v>
      </c>
    </row>
    <row r="10" spans="1:65" s="51" customFormat="1" ht="21" customHeight="1" outlineLevel="1" x14ac:dyDescent="0.25">
      <c r="A10" s="45">
        <v>2</v>
      </c>
      <c r="B10" s="45" t="s">
        <v>65</v>
      </c>
      <c r="C10" s="178">
        <v>1</v>
      </c>
      <c r="D10" s="178" t="s">
        <v>674</v>
      </c>
      <c r="E10" s="45" t="s">
        <v>657</v>
      </c>
      <c r="F10" s="44" t="s">
        <v>81</v>
      </c>
      <c r="G10" s="44" t="s">
        <v>82</v>
      </c>
      <c r="H10" s="45" t="s">
        <v>83</v>
      </c>
      <c r="I10" s="199" t="s">
        <v>84</v>
      </c>
      <c r="J10" s="47" t="s">
        <v>85</v>
      </c>
      <c r="K10" s="45" t="s">
        <v>11</v>
      </c>
      <c r="L10" s="45" t="s">
        <v>86</v>
      </c>
      <c r="M10" s="45" t="s">
        <v>72</v>
      </c>
      <c r="N10" s="45" t="s">
        <v>87</v>
      </c>
      <c r="O10" s="45" t="s">
        <v>88</v>
      </c>
      <c r="P10" s="45" t="s">
        <v>89</v>
      </c>
      <c r="Q10" s="45" t="s">
        <v>75</v>
      </c>
      <c r="R10" s="45" t="s">
        <v>90</v>
      </c>
      <c r="S10" s="45" t="s">
        <v>91</v>
      </c>
      <c r="T10" s="52">
        <v>1E-3</v>
      </c>
      <c r="U10" s="53">
        <v>5.0000000000000001E-4</v>
      </c>
      <c r="V10" s="45" t="s">
        <v>92</v>
      </c>
      <c r="W10" s="53">
        <v>5.0000000000000001E-4</v>
      </c>
      <c r="X10" s="49">
        <v>0</v>
      </c>
      <c r="Y10" s="45" t="s">
        <v>93</v>
      </c>
      <c r="Z10" s="45"/>
      <c r="AA10" s="45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181">
        <v>1</v>
      </c>
      <c r="AP10" s="181">
        <v>143</v>
      </c>
      <c r="AQ10" s="182">
        <v>6.9930069930069903E-5</v>
      </c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193">
        <f>IF(SUM(AB10,AE10,AH10,AK10,AN10,AQ10,AT10,AW10,AZ10,BC10,BF10,BI10)=0,0,AVERAGE(AB10,AE10,AH10,AK10,AN10,AQ10,AT10,AW10,AZ10,BC10,BF10,BI10))</f>
        <v>6.9930069930069903E-5</v>
      </c>
      <c r="BK10" s="193">
        <f>1-BJ10</f>
        <v>0.99993006993006994</v>
      </c>
      <c r="BM10" s="192"/>
    </row>
    <row r="11" spans="1:65" s="51" customFormat="1" ht="21" customHeight="1" outlineLevel="1" x14ac:dyDescent="0.25">
      <c r="A11" s="45">
        <v>3</v>
      </c>
      <c r="B11" s="45" t="s">
        <v>65</v>
      </c>
      <c r="C11" s="178">
        <v>1</v>
      </c>
      <c r="D11" s="178" t="s">
        <v>674</v>
      </c>
      <c r="E11" s="45" t="s">
        <v>657</v>
      </c>
      <c r="F11" s="44" t="s">
        <v>66</v>
      </c>
      <c r="G11" s="44" t="s">
        <v>67</v>
      </c>
      <c r="H11" s="45" t="s">
        <v>94</v>
      </c>
      <c r="I11" s="199" t="s">
        <v>95</v>
      </c>
      <c r="J11" s="47" t="s">
        <v>85</v>
      </c>
      <c r="K11" s="45" t="s">
        <v>0</v>
      </c>
      <c r="L11" s="45" t="s">
        <v>96</v>
      </c>
      <c r="M11" s="45" t="s">
        <v>72</v>
      </c>
      <c r="N11" s="45" t="s">
        <v>97</v>
      </c>
      <c r="O11" s="45" t="s">
        <v>88</v>
      </c>
      <c r="P11" s="45" t="s">
        <v>98</v>
      </c>
      <c r="Q11" s="45" t="s">
        <v>75</v>
      </c>
      <c r="R11" s="45" t="s">
        <v>99</v>
      </c>
      <c r="S11" s="45" t="s">
        <v>91</v>
      </c>
      <c r="T11" s="48">
        <v>0.95</v>
      </c>
      <c r="U11" s="49">
        <v>0</v>
      </c>
      <c r="V11" s="45" t="s">
        <v>79</v>
      </c>
      <c r="W11" s="49">
        <v>0.7</v>
      </c>
      <c r="X11" s="49">
        <v>1</v>
      </c>
      <c r="Y11" s="45" t="s">
        <v>100</v>
      </c>
      <c r="Z11" s="45"/>
      <c r="AA11" s="45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81">
        <f t="shared" ref="BJ11:BJ22" si="0">IF(SUM(AB11,AE11,AH11,AK11,AN11,AQ11,AT11,AW11,AZ11,BC11,BF11,BI11)=0,0,AVERAGE(AB11,AE11,AH11,AK11,AN11,AQ11,AT11,AW11,AZ11,BC11,BF11,BI11))</f>
        <v>0</v>
      </c>
      <c r="BK11" s="81">
        <f t="shared" ref="BK11:BK29" si="1">IF(T11=0,BJ11,BJ11/T11)</f>
        <v>0</v>
      </c>
    </row>
    <row r="12" spans="1:65" s="51" customFormat="1" ht="21" customHeight="1" outlineLevel="1" x14ac:dyDescent="0.25">
      <c r="A12" s="42">
        <v>4</v>
      </c>
      <c r="B12" s="45" t="s">
        <v>65</v>
      </c>
      <c r="C12" s="178">
        <v>1</v>
      </c>
      <c r="D12" s="178" t="s">
        <v>674</v>
      </c>
      <c r="E12" s="45" t="s">
        <v>657</v>
      </c>
      <c r="F12" s="44" t="s">
        <v>81</v>
      </c>
      <c r="G12" s="44" t="s">
        <v>82</v>
      </c>
      <c r="H12" s="45" t="s">
        <v>83</v>
      </c>
      <c r="I12" s="199" t="s">
        <v>101</v>
      </c>
      <c r="J12" s="47" t="s">
        <v>85</v>
      </c>
      <c r="K12" s="45" t="s">
        <v>11</v>
      </c>
      <c r="L12" s="45" t="s">
        <v>102</v>
      </c>
      <c r="M12" s="45" t="s">
        <v>72</v>
      </c>
      <c r="N12" s="45" t="s">
        <v>97</v>
      </c>
      <c r="O12" s="45" t="s">
        <v>88</v>
      </c>
      <c r="P12" s="45" t="s">
        <v>103</v>
      </c>
      <c r="Q12" s="45" t="s">
        <v>75</v>
      </c>
      <c r="R12" s="45" t="s">
        <v>104</v>
      </c>
      <c r="S12" s="45" t="s">
        <v>91</v>
      </c>
      <c r="T12" s="48">
        <v>0.9</v>
      </c>
      <c r="U12" s="45" t="s">
        <v>105</v>
      </c>
      <c r="V12" s="45" t="s">
        <v>79</v>
      </c>
      <c r="W12" s="49">
        <v>0.8</v>
      </c>
      <c r="X12" s="49">
        <v>1</v>
      </c>
      <c r="Y12" s="45" t="s">
        <v>106</v>
      </c>
      <c r="Z12" s="45"/>
      <c r="AA12" s="45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81">
        <f t="shared" si="0"/>
        <v>0</v>
      </c>
      <c r="BK12" s="81">
        <f t="shared" si="1"/>
        <v>0</v>
      </c>
    </row>
    <row r="13" spans="1:65" s="51" customFormat="1" ht="21" customHeight="1" outlineLevel="1" x14ac:dyDescent="0.25">
      <c r="A13" s="45">
        <v>5</v>
      </c>
      <c r="B13" s="54" t="s">
        <v>65</v>
      </c>
      <c r="C13" s="178">
        <v>1</v>
      </c>
      <c r="D13" s="178" t="s">
        <v>674</v>
      </c>
      <c r="E13" s="45" t="s">
        <v>657</v>
      </c>
      <c r="F13" s="194" t="s">
        <v>66</v>
      </c>
      <c r="G13" s="55" t="s">
        <v>67</v>
      </c>
      <c r="H13" s="54" t="s">
        <v>83</v>
      </c>
      <c r="I13" s="200" t="s">
        <v>107</v>
      </c>
      <c r="J13" s="56" t="s">
        <v>85</v>
      </c>
      <c r="K13" s="54" t="s">
        <v>0</v>
      </c>
      <c r="L13" s="54" t="s">
        <v>108</v>
      </c>
      <c r="M13" s="54" t="s">
        <v>72</v>
      </c>
      <c r="N13" s="54" t="s">
        <v>109</v>
      </c>
      <c r="O13" s="54" t="s">
        <v>109</v>
      </c>
      <c r="P13" s="54" t="s">
        <v>110</v>
      </c>
      <c r="Q13" s="54" t="s">
        <v>111</v>
      </c>
      <c r="R13" s="54" t="s">
        <v>112</v>
      </c>
      <c r="S13" s="179" t="s">
        <v>135</v>
      </c>
      <c r="T13" s="57">
        <v>0.9</v>
      </c>
      <c r="U13" s="58">
        <v>1</v>
      </c>
      <c r="V13" s="54" t="s">
        <v>79</v>
      </c>
      <c r="W13" s="58">
        <v>0.9</v>
      </c>
      <c r="X13" s="58">
        <v>0.9</v>
      </c>
      <c r="Y13" s="54" t="s">
        <v>113</v>
      </c>
      <c r="Z13" s="54">
        <v>0</v>
      </c>
      <c r="AA13" s="54">
        <v>11</v>
      </c>
      <c r="AB13" s="50"/>
      <c r="AC13" s="181">
        <v>1</v>
      </c>
      <c r="AD13" s="181">
        <v>11</v>
      </c>
      <c r="AE13" s="50">
        <f>1/11</f>
        <v>9.0909090909090912E-2</v>
      </c>
      <c r="AF13" s="181">
        <v>2</v>
      </c>
      <c r="AG13" s="181">
        <v>11</v>
      </c>
      <c r="AH13" s="50">
        <f>AF13/AG13</f>
        <v>0.18181818181818182</v>
      </c>
      <c r="AI13" s="181">
        <v>3</v>
      </c>
      <c r="AJ13" s="181">
        <v>11</v>
      </c>
      <c r="AK13" s="50">
        <f>AI13/AJ13</f>
        <v>0.27272727272727271</v>
      </c>
      <c r="AL13" s="181">
        <v>4</v>
      </c>
      <c r="AM13" s="181">
        <v>11</v>
      </c>
      <c r="AN13" s="50">
        <f>AL13/AM13</f>
        <v>0.36363636363636365</v>
      </c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81">
        <f>IF(SUM(AB13,AE13,AH13,AK13,AN13,AQ13,AT13,AW13,AZ13,BC13,BF13,BI13)=0,0,MAX(AB13,AE13,AH13,AK13,AN13,AQ13,AT13,AW13,AZ13,BC13,BF13,BI13))</f>
        <v>0.36363636363636365</v>
      </c>
      <c r="BK13" s="81">
        <f t="shared" si="1"/>
        <v>0.40404040404040403</v>
      </c>
    </row>
    <row r="14" spans="1:65" s="51" customFormat="1" ht="19.5" customHeight="1" outlineLevel="1" x14ac:dyDescent="0.25">
      <c r="A14" s="45">
        <v>6</v>
      </c>
      <c r="B14" s="45" t="s">
        <v>65</v>
      </c>
      <c r="C14" s="178">
        <v>1</v>
      </c>
      <c r="D14" s="178" t="s">
        <v>674</v>
      </c>
      <c r="E14" s="45" t="s">
        <v>657</v>
      </c>
      <c r="F14" s="55" t="s">
        <v>66</v>
      </c>
      <c r="G14" s="55" t="s">
        <v>67</v>
      </c>
      <c r="H14" s="54" t="s">
        <v>83</v>
      </c>
      <c r="I14" s="200" t="s">
        <v>789</v>
      </c>
      <c r="J14" s="183" t="s">
        <v>70</v>
      </c>
      <c r="K14" s="45" t="s">
        <v>0</v>
      </c>
      <c r="L14" s="45" t="s">
        <v>739</v>
      </c>
      <c r="M14" s="45" t="s">
        <v>72</v>
      </c>
      <c r="N14" s="45" t="s">
        <v>740</v>
      </c>
      <c r="O14" s="45" t="s">
        <v>109</v>
      </c>
      <c r="P14" s="45" t="s">
        <v>741</v>
      </c>
      <c r="Q14" s="45" t="s">
        <v>111</v>
      </c>
      <c r="R14" s="45" t="s">
        <v>112</v>
      </c>
      <c r="S14" s="184" t="s">
        <v>192</v>
      </c>
      <c r="T14" s="48">
        <v>0.93</v>
      </c>
      <c r="U14" s="49">
        <v>1</v>
      </c>
      <c r="V14" s="45" t="s">
        <v>79</v>
      </c>
      <c r="W14" s="49">
        <v>0.9</v>
      </c>
      <c r="X14" s="49">
        <v>0.95</v>
      </c>
      <c r="Y14" s="54" t="s">
        <v>113</v>
      </c>
      <c r="Z14" s="54">
        <v>0</v>
      </c>
      <c r="AA14" s="54">
        <v>11</v>
      </c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81">
        <f t="shared" si="0"/>
        <v>0</v>
      </c>
      <c r="BK14" s="81">
        <f t="shared" si="1"/>
        <v>0</v>
      </c>
    </row>
    <row r="15" spans="1:65" s="51" customFormat="1" ht="19.5" customHeight="1" outlineLevel="1" x14ac:dyDescent="0.25">
      <c r="A15" s="42">
        <v>7</v>
      </c>
      <c r="B15" s="45" t="s">
        <v>65</v>
      </c>
      <c r="C15" s="178">
        <v>1</v>
      </c>
      <c r="D15" s="178" t="s">
        <v>674</v>
      </c>
      <c r="E15" s="45" t="s">
        <v>657</v>
      </c>
      <c r="F15" s="55" t="s">
        <v>66</v>
      </c>
      <c r="G15" s="55" t="s">
        <v>67</v>
      </c>
      <c r="H15" s="54" t="s">
        <v>83</v>
      </c>
      <c r="I15" s="200" t="s">
        <v>742</v>
      </c>
      <c r="J15" s="183" t="s">
        <v>70</v>
      </c>
      <c r="K15" s="45" t="s">
        <v>0</v>
      </c>
      <c r="L15" s="45" t="s">
        <v>743</v>
      </c>
      <c r="M15" s="45" t="s">
        <v>72</v>
      </c>
      <c r="N15" s="45" t="s">
        <v>740</v>
      </c>
      <c r="O15" s="45" t="s">
        <v>109</v>
      </c>
      <c r="P15" s="45" t="s">
        <v>744</v>
      </c>
      <c r="Q15" s="45" t="s">
        <v>111</v>
      </c>
      <c r="R15" s="45" t="s">
        <v>112</v>
      </c>
      <c r="S15" s="184" t="s">
        <v>192</v>
      </c>
      <c r="T15" s="48">
        <v>0.93</v>
      </c>
      <c r="U15" s="49">
        <v>1</v>
      </c>
      <c r="V15" s="45" t="s">
        <v>79</v>
      </c>
      <c r="W15" s="49">
        <v>0.9</v>
      </c>
      <c r="X15" s="49">
        <v>0.95</v>
      </c>
      <c r="Y15" s="54" t="s">
        <v>113</v>
      </c>
      <c r="Z15" s="54">
        <v>0</v>
      </c>
      <c r="AA15" s="54">
        <v>11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81">
        <f t="shared" si="0"/>
        <v>0</v>
      </c>
      <c r="BK15" s="81">
        <f t="shared" si="1"/>
        <v>0</v>
      </c>
    </row>
    <row r="16" spans="1:65" ht="20.25" customHeight="1" outlineLevel="1" x14ac:dyDescent="0.25">
      <c r="A16" s="45">
        <v>8</v>
      </c>
      <c r="B16" s="45" t="s">
        <v>65</v>
      </c>
      <c r="C16" s="178">
        <v>1</v>
      </c>
      <c r="D16" s="178" t="s">
        <v>674</v>
      </c>
      <c r="E16" s="45" t="s">
        <v>657</v>
      </c>
      <c r="F16" s="7" t="s">
        <v>66</v>
      </c>
      <c r="G16" s="7" t="s">
        <v>383</v>
      </c>
      <c r="H16" s="6" t="s">
        <v>317</v>
      </c>
      <c r="I16" s="199" t="s">
        <v>384</v>
      </c>
      <c r="J16" s="46" t="s">
        <v>85</v>
      </c>
      <c r="K16" s="6" t="s">
        <v>0</v>
      </c>
      <c r="L16" s="6" t="s">
        <v>385</v>
      </c>
      <c r="M16" s="45" t="s">
        <v>72</v>
      </c>
      <c r="N16" s="6" t="s">
        <v>378</v>
      </c>
      <c r="O16" s="6" t="s">
        <v>379</v>
      </c>
      <c r="P16" s="6" t="s">
        <v>386</v>
      </c>
      <c r="Q16" s="6" t="s">
        <v>75</v>
      </c>
      <c r="R16" s="6" t="s">
        <v>387</v>
      </c>
      <c r="S16" s="6" t="s">
        <v>91</v>
      </c>
      <c r="T16" s="9">
        <v>0.9</v>
      </c>
      <c r="U16" s="10">
        <v>0.75</v>
      </c>
      <c r="V16" s="6" t="s">
        <v>79</v>
      </c>
      <c r="W16" s="10">
        <v>0.8</v>
      </c>
      <c r="X16" s="10">
        <v>1</v>
      </c>
      <c r="Y16" s="15" t="s">
        <v>388</v>
      </c>
      <c r="Z16" s="15"/>
      <c r="AA16" s="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81">
        <f t="shared" si="0"/>
        <v>0</v>
      </c>
      <c r="BK16" s="81">
        <f t="shared" si="1"/>
        <v>0</v>
      </c>
    </row>
    <row r="17" spans="1:63" ht="20.25" customHeight="1" outlineLevel="1" x14ac:dyDescent="0.25">
      <c r="A17" s="45">
        <v>9</v>
      </c>
      <c r="B17" s="45" t="s">
        <v>65</v>
      </c>
      <c r="C17" s="178">
        <v>1</v>
      </c>
      <c r="D17" s="178" t="s">
        <v>674</v>
      </c>
      <c r="E17" s="45" t="s">
        <v>657</v>
      </c>
      <c r="F17" s="7" t="s">
        <v>66</v>
      </c>
      <c r="G17" s="7" t="s">
        <v>383</v>
      </c>
      <c r="H17" s="6" t="s">
        <v>317</v>
      </c>
      <c r="I17" s="199" t="s">
        <v>389</v>
      </c>
      <c r="J17" s="46" t="s">
        <v>85</v>
      </c>
      <c r="K17" s="6" t="s">
        <v>0</v>
      </c>
      <c r="L17" s="6" t="s">
        <v>390</v>
      </c>
      <c r="M17" s="45" t="s">
        <v>72</v>
      </c>
      <c r="N17" s="6" t="s">
        <v>378</v>
      </c>
      <c r="O17" s="6" t="s">
        <v>379</v>
      </c>
      <c r="P17" s="6" t="s">
        <v>391</v>
      </c>
      <c r="Q17" s="6" t="s">
        <v>75</v>
      </c>
      <c r="R17" s="6" t="s">
        <v>392</v>
      </c>
      <c r="S17" s="6" t="s">
        <v>91</v>
      </c>
      <c r="T17" s="9">
        <v>0.9</v>
      </c>
      <c r="U17" s="10">
        <v>0.6</v>
      </c>
      <c r="V17" s="6" t="s">
        <v>79</v>
      </c>
      <c r="W17" s="10">
        <v>0.85</v>
      </c>
      <c r="X17" s="10">
        <v>1</v>
      </c>
      <c r="Y17" s="15" t="s">
        <v>393</v>
      </c>
      <c r="Z17" s="15"/>
      <c r="AA17" s="15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81">
        <f t="shared" si="0"/>
        <v>0</v>
      </c>
      <c r="BK17" s="81">
        <f t="shared" si="1"/>
        <v>0</v>
      </c>
    </row>
    <row r="18" spans="1:63" ht="20.25" customHeight="1" outlineLevel="1" x14ac:dyDescent="0.25">
      <c r="A18" s="42">
        <v>10</v>
      </c>
      <c r="B18" s="45" t="s">
        <v>65</v>
      </c>
      <c r="C18" s="178">
        <v>1</v>
      </c>
      <c r="D18" s="178" t="s">
        <v>674</v>
      </c>
      <c r="E18" s="45" t="s">
        <v>657</v>
      </c>
      <c r="F18" s="7" t="s">
        <v>66</v>
      </c>
      <c r="G18" s="7" t="s">
        <v>383</v>
      </c>
      <c r="H18" s="6" t="s">
        <v>227</v>
      </c>
      <c r="I18" s="199" t="s">
        <v>394</v>
      </c>
      <c r="J18" s="46" t="s">
        <v>85</v>
      </c>
      <c r="K18" s="6" t="s">
        <v>0</v>
      </c>
      <c r="L18" s="6" t="s">
        <v>395</v>
      </c>
      <c r="M18" s="45" t="s">
        <v>72</v>
      </c>
      <c r="N18" s="6" t="s">
        <v>378</v>
      </c>
      <c r="O18" s="6" t="s">
        <v>379</v>
      </c>
      <c r="P18" s="6" t="s">
        <v>396</v>
      </c>
      <c r="Q18" s="6" t="s">
        <v>75</v>
      </c>
      <c r="R18" s="6" t="s">
        <v>397</v>
      </c>
      <c r="S18" s="6" t="s">
        <v>91</v>
      </c>
      <c r="T18" s="9">
        <v>0.9</v>
      </c>
      <c r="U18" s="6">
        <v>66.599999999999994</v>
      </c>
      <c r="V18" s="6" t="s">
        <v>79</v>
      </c>
      <c r="W18" s="10">
        <v>0.85</v>
      </c>
      <c r="X18" s="10">
        <v>1</v>
      </c>
      <c r="Y18" s="15" t="s">
        <v>398</v>
      </c>
      <c r="Z18" s="15"/>
      <c r="AA18" s="15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81">
        <f t="shared" si="0"/>
        <v>0</v>
      </c>
      <c r="BK18" s="81">
        <f t="shared" si="1"/>
        <v>0</v>
      </c>
    </row>
    <row r="19" spans="1:63" ht="20.25" customHeight="1" outlineLevel="1" x14ac:dyDescent="0.25">
      <c r="A19" s="45">
        <v>11</v>
      </c>
      <c r="B19" s="45" t="s">
        <v>65</v>
      </c>
      <c r="C19" s="178">
        <v>1</v>
      </c>
      <c r="D19" s="178" t="s">
        <v>674</v>
      </c>
      <c r="E19" s="45" t="s">
        <v>657</v>
      </c>
      <c r="F19" s="7" t="s">
        <v>66</v>
      </c>
      <c r="G19" s="7" t="s">
        <v>383</v>
      </c>
      <c r="H19" s="6" t="s">
        <v>227</v>
      </c>
      <c r="I19" s="199" t="s">
        <v>399</v>
      </c>
      <c r="J19" s="46" t="s">
        <v>85</v>
      </c>
      <c r="K19" s="6" t="s">
        <v>0</v>
      </c>
      <c r="L19" s="6" t="s">
        <v>400</v>
      </c>
      <c r="M19" s="45" t="s">
        <v>72</v>
      </c>
      <c r="N19" s="6" t="s">
        <v>378</v>
      </c>
      <c r="O19" s="6" t="s">
        <v>379</v>
      </c>
      <c r="P19" s="6" t="s">
        <v>401</v>
      </c>
      <c r="Q19" s="6" t="s">
        <v>75</v>
      </c>
      <c r="R19" s="6" t="s">
        <v>402</v>
      </c>
      <c r="S19" s="6" t="s">
        <v>91</v>
      </c>
      <c r="T19" s="9">
        <v>0.9</v>
      </c>
      <c r="U19" s="6">
        <v>81</v>
      </c>
      <c r="V19" s="6" t="s">
        <v>79</v>
      </c>
      <c r="W19" s="10">
        <v>0.85</v>
      </c>
      <c r="X19" s="10">
        <v>1</v>
      </c>
      <c r="Y19" s="15" t="s">
        <v>403</v>
      </c>
      <c r="Z19" s="15"/>
      <c r="AA19" s="15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81">
        <f t="shared" si="0"/>
        <v>0</v>
      </c>
      <c r="BK19" s="81">
        <f t="shared" si="1"/>
        <v>0</v>
      </c>
    </row>
    <row r="20" spans="1:63" s="51" customFormat="1" ht="21" customHeight="1" outlineLevel="1" x14ac:dyDescent="0.25">
      <c r="A20" s="45">
        <v>12</v>
      </c>
      <c r="B20" s="45" t="s">
        <v>114</v>
      </c>
      <c r="C20" s="178">
        <v>2</v>
      </c>
      <c r="D20" s="178" t="s">
        <v>675</v>
      </c>
      <c r="E20" s="45" t="s">
        <v>649</v>
      </c>
      <c r="F20" s="44" t="s">
        <v>115</v>
      </c>
      <c r="G20" s="44" t="s">
        <v>116</v>
      </c>
      <c r="H20" s="45" t="s">
        <v>117</v>
      </c>
      <c r="I20" s="199" t="s">
        <v>746</v>
      </c>
      <c r="J20" s="47" t="s">
        <v>70</v>
      </c>
      <c r="K20" s="45" t="s">
        <v>11</v>
      </c>
      <c r="L20" s="45" t="s">
        <v>118</v>
      </c>
      <c r="M20" s="45" t="s">
        <v>1</v>
      </c>
      <c r="N20" s="45" t="s">
        <v>747</v>
      </c>
      <c r="O20" s="45" t="s">
        <v>119</v>
      </c>
      <c r="P20" s="45" t="s">
        <v>120</v>
      </c>
      <c r="Q20" s="45" t="s">
        <v>75</v>
      </c>
      <c r="R20" s="45" t="s">
        <v>121</v>
      </c>
      <c r="S20" s="45" t="s">
        <v>122</v>
      </c>
      <c r="T20" s="48">
        <v>1</v>
      </c>
      <c r="U20" s="49" t="s">
        <v>78</v>
      </c>
      <c r="V20" s="45" t="s">
        <v>79</v>
      </c>
      <c r="W20" s="49">
        <v>0.95</v>
      </c>
      <c r="X20" s="49">
        <v>1</v>
      </c>
      <c r="Y20" s="45" t="s">
        <v>123</v>
      </c>
      <c r="Z20" s="45"/>
      <c r="AA20" s="45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81">
        <f t="shared" si="0"/>
        <v>0</v>
      </c>
      <c r="BK20" s="81">
        <f t="shared" si="1"/>
        <v>0</v>
      </c>
    </row>
    <row r="21" spans="1:63" s="51" customFormat="1" ht="21" customHeight="1" outlineLevel="1" x14ac:dyDescent="0.25">
      <c r="A21" s="42">
        <v>13</v>
      </c>
      <c r="B21" s="59" t="s">
        <v>114</v>
      </c>
      <c r="C21" s="178">
        <v>2</v>
      </c>
      <c r="D21" s="178" t="s">
        <v>675</v>
      </c>
      <c r="E21" s="45" t="s">
        <v>649</v>
      </c>
      <c r="F21" s="60" t="s">
        <v>115</v>
      </c>
      <c r="G21" s="60" t="s">
        <v>116</v>
      </c>
      <c r="H21" s="59" t="s">
        <v>124</v>
      </c>
      <c r="I21" s="201" t="s">
        <v>125</v>
      </c>
      <c r="J21" s="47" t="s">
        <v>70</v>
      </c>
      <c r="K21" s="59" t="s">
        <v>0</v>
      </c>
      <c r="L21" s="59" t="s">
        <v>126</v>
      </c>
      <c r="M21" s="59" t="s">
        <v>1</v>
      </c>
      <c r="N21" s="45" t="s">
        <v>747</v>
      </c>
      <c r="O21" s="59" t="s">
        <v>127</v>
      </c>
      <c r="P21" s="59" t="s">
        <v>128</v>
      </c>
      <c r="Q21" s="59" t="s">
        <v>75</v>
      </c>
      <c r="R21" s="59" t="s">
        <v>129</v>
      </c>
      <c r="S21" s="59" t="s">
        <v>91</v>
      </c>
      <c r="T21" s="61">
        <v>0.9</v>
      </c>
      <c r="U21" s="62" t="s">
        <v>78</v>
      </c>
      <c r="V21" s="59" t="s">
        <v>79</v>
      </c>
      <c r="W21" s="62">
        <v>0.85</v>
      </c>
      <c r="X21" s="62">
        <v>1</v>
      </c>
      <c r="Y21" s="45" t="s">
        <v>130</v>
      </c>
      <c r="Z21" s="59"/>
      <c r="AA21" s="59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81">
        <f t="shared" si="0"/>
        <v>0</v>
      </c>
      <c r="BK21" s="81">
        <f t="shared" si="1"/>
        <v>0</v>
      </c>
    </row>
    <row r="22" spans="1:63" s="51" customFormat="1" ht="21" customHeight="1" outlineLevel="1" x14ac:dyDescent="0.25">
      <c r="A22" s="45">
        <v>14</v>
      </c>
      <c r="B22" s="45" t="s">
        <v>114</v>
      </c>
      <c r="C22" s="178">
        <v>2</v>
      </c>
      <c r="D22" s="178" t="s">
        <v>673</v>
      </c>
      <c r="E22" s="45" t="s">
        <v>649</v>
      </c>
      <c r="F22" s="44" t="s">
        <v>115</v>
      </c>
      <c r="G22" s="44" t="s">
        <v>116</v>
      </c>
      <c r="H22" s="45" t="s">
        <v>131</v>
      </c>
      <c r="I22" s="201" t="s">
        <v>132</v>
      </c>
      <c r="J22" s="47" t="s">
        <v>85</v>
      </c>
      <c r="K22" s="45" t="s">
        <v>11</v>
      </c>
      <c r="L22" s="45" t="s">
        <v>133</v>
      </c>
      <c r="M22" s="45" t="s">
        <v>1</v>
      </c>
      <c r="N22" s="45" t="s">
        <v>747</v>
      </c>
      <c r="O22" s="45" t="s">
        <v>119</v>
      </c>
      <c r="P22" s="45" t="s">
        <v>134</v>
      </c>
      <c r="Q22" s="45" t="s">
        <v>75</v>
      </c>
      <c r="R22" s="45" t="s">
        <v>121</v>
      </c>
      <c r="S22" s="45" t="s">
        <v>135</v>
      </c>
      <c r="T22" s="48">
        <v>1</v>
      </c>
      <c r="U22" s="63" t="s">
        <v>78</v>
      </c>
      <c r="V22" s="45" t="s">
        <v>79</v>
      </c>
      <c r="W22" s="49">
        <v>0.95</v>
      </c>
      <c r="X22" s="49">
        <v>1</v>
      </c>
      <c r="Y22" s="45" t="s">
        <v>136</v>
      </c>
      <c r="Z22" s="45"/>
      <c r="AA22" s="45"/>
      <c r="AB22" s="50">
        <v>1</v>
      </c>
      <c r="AC22" s="50"/>
      <c r="AD22" s="50"/>
      <c r="AE22" s="50">
        <v>1</v>
      </c>
      <c r="AF22" s="50"/>
      <c r="AG22" s="50"/>
      <c r="AH22" s="50">
        <v>1</v>
      </c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81">
        <f t="shared" si="0"/>
        <v>1</v>
      </c>
      <c r="BK22" s="81">
        <f t="shared" si="1"/>
        <v>1</v>
      </c>
    </row>
    <row r="23" spans="1:63" s="51" customFormat="1" ht="21" customHeight="1" outlineLevel="1" x14ac:dyDescent="0.25">
      <c r="A23" s="45">
        <v>15</v>
      </c>
      <c r="B23" s="45" t="s">
        <v>114</v>
      </c>
      <c r="C23" s="178">
        <v>2</v>
      </c>
      <c r="D23" s="178" t="s">
        <v>673</v>
      </c>
      <c r="E23" s="45" t="s">
        <v>649</v>
      </c>
      <c r="F23" s="44" t="s">
        <v>115</v>
      </c>
      <c r="G23" s="44" t="s">
        <v>116</v>
      </c>
      <c r="H23" s="45" t="s">
        <v>124</v>
      </c>
      <c r="I23" s="199" t="s">
        <v>137</v>
      </c>
      <c r="J23" s="47" t="s">
        <v>85</v>
      </c>
      <c r="K23" s="45" t="s">
        <v>6</v>
      </c>
      <c r="L23" s="45" t="s">
        <v>138</v>
      </c>
      <c r="M23" s="45" t="s">
        <v>1</v>
      </c>
      <c r="N23" s="45" t="s">
        <v>747</v>
      </c>
      <c r="O23" s="45" t="s">
        <v>127</v>
      </c>
      <c r="P23" s="45" t="s">
        <v>139</v>
      </c>
      <c r="Q23" s="45" t="s">
        <v>75</v>
      </c>
      <c r="R23" s="45" t="s">
        <v>140</v>
      </c>
      <c r="S23" s="45" t="s">
        <v>141</v>
      </c>
      <c r="T23" s="48">
        <v>0.85</v>
      </c>
      <c r="U23" s="45" t="s">
        <v>78</v>
      </c>
      <c r="V23" s="45" t="s">
        <v>79</v>
      </c>
      <c r="W23" s="49">
        <v>0.8</v>
      </c>
      <c r="X23" s="49">
        <v>1</v>
      </c>
      <c r="Y23" s="45" t="s">
        <v>130</v>
      </c>
      <c r="Z23" s="45"/>
      <c r="AA23" s="45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81">
        <f>IF(SUM(AB23,AE23,AH23,AK23,AN23,AQ23,AT23,AW23,AZ23,BC23,BF23,BI23)=0,0,AVERAGE(AB23,AE23,AH23,AK23,AN23,AQ23,AT23,AW23,AZ23,BC23,BF23,BI23))</f>
        <v>0</v>
      </c>
      <c r="BK23" s="81">
        <f t="shared" si="1"/>
        <v>0</v>
      </c>
    </row>
    <row r="24" spans="1:63" s="51" customFormat="1" ht="21" customHeight="1" outlineLevel="1" x14ac:dyDescent="0.25">
      <c r="A24" s="42">
        <v>16</v>
      </c>
      <c r="B24" s="45" t="s">
        <v>114</v>
      </c>
      <c r="C24" s="178">
        <v>2</v>
      </c>
      <c r="D24" s="178" t="s">
        <v>673</v>
      </c>
      <c r="E24" s="45" t="s">
        <v>649</v>
      </c>
      <c r="F24" s="44" t="s">
        <v>115</v>
      </c>
      <c r="G24" s="44" t="s">
        <v>116</v>
      </c>
      <c r="H24" s="45" t="s">
        <v>124</v>
      </c>
      <c r="I24" s="199" t="s">
        <v>142</v>
      </c>
      <c r="J24" s="47" t="s">
        <v>85</v>
      </c>
      <c r="K24" s="45" t="s">
        <v>6</v>
      </c>
      <c r="L24" s="45" t="s">
        <v>143</v>
      </c>
      <c r="M24" s="45" t="s">
        <v>1</v>
      </c>
      <c r="N24" s="45" t="s">
        <v>747</v>
      </c>
      <c r="O24" s="45" t="s">
        <v>127</v>
      </c>
      <c r="P24" s="45" t="s">
        <v>144</v>
      </c>
      <c r="Q24" s="45" t="s">
        <v>75</v>
      </c>
      <c r="R24" s="45" t="s">
        <v>145</v>
      </c>
      <c r="S24" s="45" t="s">
        <v>122</v>
      </c>
      <c r="T24" s="48">
        <v>0.85</v>
      </c>
      <c r="U24" s="49" t="s">
        <v>78</v>
      </c>
      <c r="V24" s="45" t="s">
        <v>79</v>
      </c>
      <c r="W24" s="49">
        <v>0.8</v>
      </c>
      <c r="X24" s="49">
        <v>1</v>
      </c>
      <c r="Y24" s="45" t="s">
        <v>130</v>
      </c>
      <c r="Z24" s="45"/>
      <c r="AA24" s="45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81">
        <f>IF(SUM(AB24,AE24,AH24,AK24,AN24,AQ24,AT24,AW24,AZ24,BC24,BF24,BI24)=0,0,AVERAGE(AB24,AE24,AH24,AK24,AN24,AQ24,AT24,AW24,AZ24,BC24,BF24,BI24))</f>
        <v>0</v>
      </c>
      <c r="BK24" s="81">
        <f t="shared" si="1"/>
        <v>0</v>
      </c>
    </row>
    <row r="25" spans="1:63" s="51" customFormat="1" ht="21" customHeight="1" outlineLevel="1" x14ac:dyDescent="0.25">
      <c r="A25" s="45">
        <v>17</v>
      </c>
      <c r="B25" s="45" t="s">
        <v>114</v>
      </c>
      <c r="C25" s="178">
        <v>2</v>
      </c>
      <c r="D25" s="178" t="s">
        <v>673</v>
      </c>
      <c r="E25" s="45" t="s">
        <v>649</v>
      </c>
      <c r="F25" s="44" t="s">
        <v>115</v>
      </c>
      <c r="G25" s="44" t="s">
        <v>116</v>
      </c>
      <c r="H25" s="45" t="s">
        <v>131</v>
      </c>
      <c r="I25" s="199" t="s">
        <v>146</v>
      </c>
      <c r="J25" s="47" t="s">
        <v>85</v>
      </c>
      <c r="K25" s="45" t="s">
        <v>11</v>
      </c>
      <c r="L25" s="45" t="s">
        <v>147</v>
      </c>
      <c r="M25" s="45" t="s">
        <v>1</v>
      </c>
      <c r="N25" s="45" t="s">
        <v>747</v>
      </c>
      <c r="O25" s="45" t="s">
        <v>119</v>
      </c>
      <c r="P25" s="45" t="s">
        <v>148</v>
      </c>
      <c r="Q25" s="45" t="s">
        <v>75</v>
      </c>
      <c r="R25" s="45" t="s">
        <v>121</v>
      </c>
      <c r="S25" s="45" t="s">
        <v>122</v>
      </c>
      <c r="T25" s="48">
        <v>1</v>
      </c>
      <c r="U25" s="49" t="s">
        <v>78</v>
      </c>
      <c r="V25" s="45" t="s">
        <v>79</v>
      </c>
      <c r="W25" s="49">
        <v>0.95</v>
      </c>
      <c r="X25" s="49">
        <v>1</v>
      </c>
      <c r="Y25" s="45" t="s">
        <v>149</v>
      </c>
      <c r="Z25" s="45"/>
      <c r="AA25" s="45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81">
        <f t="shared" ref="BJ25:BJ28" si="2">IF(SUM(AB25,AE25,AH25,AK25,AN25,AQ25,AT25,AW25,AZ25,BC25,BF25,BI25)=0,0,AVERAGE(AB25,AE25,AH25,AK25,AN25,AQ25,AT25,AW25,AZ25,BC25,BF25,BI25))</f>
        <v>0</v>
      </c>
      <c r="BK25" s="81">
        <f t="shared" si="1"/>
        <v>0</v>
      </c>
    </row>
    <row r="26" spans="1:63" s="51" customFormat="1" ht="21" customHeight="1" outlineLevel="1" x14ac:dyDescent="0.25">
      <c r="A26" s="45">
        <v>18</v>
      </c>
      <c r="B26" s="45" t="s">
        <v>114</v>
      </c>
      <c r="C26" s="178">
        <v>2</v>
      </c>
      <c r="D26" s="178" t="s">
        <v>673</v>
      </c>
      <c r="E26" s="45" t="s">
        <v>649</v>
      </c>
      <c r="F26" s="44" t="s">
        <v>115</v>
      </c>
      <c r="G26" s="44" t="s">
        <v>150</v>
      </c>
      <c r="H26" s="45" t="s">
        <v>131</v>
      </c>
      <c r="I26" s="199" t="s">
        <v>151</v>
      </c>
      <c r="J26" s="47" t="s">
        <v>85</v>
      </c>
      <c r="K26" s="45" t="s">
        <v>11</v>
      </c>
      <c r="L26" s="45" t="s">
        <v>152</v>
      </c>
      <c r="M26" s="45" t="s">
        <v>1</v>
      </c>
      <c r="N26" s="45" t="s">
        <v>747</v>
      </c>
      <c r="O26" s="45" t="s">
        <v>119</v>
      </c>
      <c r="P26" s="45" t="s">
        <v>153</v>
      </c>
      <c r="Q26" s="45" t="s">
        <v>75</v>
      </c>
      <c r="R26" s="45" t="s">
        <v>121</v>
      </c>
      <c r="S26" s="45" t="s">
        <v>122</v>
      </c>
      <c r="T26" s="48">
        <v>1</v>
      </c>
      <c r="U26" s="49" t="s">
        <v>78</v>
      </c>
      <c r="V26" s="45" t="s">
        <v>79</v>
      </c>
      <c r="W26" s="49">
        <v>0.95</v>
      </c>
      <c r="X26" s="49">
        <v>1</v>
      </c>
      <c r="Y26" s="45" t="s">
        <v>149</v>
      </c>
      <c r="Z26" s="45"/>
      <c r="AA26" s="45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>
        <v>0</v>
      </c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81">
        <f t="shared" si="2"/>
        <v>0</v>
      </c>
      <c r="BK26" s="81">
        <f t="shared" si="1"/>
        <v>0</v>
      </c>
    </row>
    <row r="27" spans="1:63" s="51" customFormat="1" ht="21" customHeight="1" outlineLevel="1" x14ac:dyDescent="0.25">
      <c r="A27" s="42">
        <v>19</v>
      </c>
      <c r="B27" s="45" t="s">
        <v>154</v>
      </c>
      <c r="C27" s="178">
        <v>3</v>
      </c>
      <c r="D27" s="178" t="s">
        <v>676</v>
      </c>
      <c r="E27" s="45" t="s">
        <v>652</v>
      </c>
      <c r="F27" s="44" t="s">
        <v>155</v>
      </c>
      <c r="G27" s="44" t="s">
        <v>156</v>
      </c>
      <c r="H27" s="45" t="s">
        <v>157</v>
      </c>
      <c r="I27" s="199" t="s">
        <v>158</v>
      </c>
      <c r="J27" s="47" t="s">
        <v>70</v>
      </c>
      <c r="K27" s="45" t="s">
        <v>0</v>
      </c>
      <c r="L27" s="45" t="s">
        <v>159</v>
      </c>
      <c r="M27" s="45" t="s">
        <v>72</v>
      </c>
      <c r="N27" s="45" t="s">
        <v>160</v>
      </c>
      <c r="O27" s="45" t="s">
        <v>161</v>
      </c>
      <c r="P27" s="45" t="s">
        <v>162</v>
      </c>
      <c r="Q27" s="45" t="s">
        <v>75</v>
      </c>
      <c r="R27" s="45" t="s">
        <v>163</v>
      </c>
      <c r="S27" s="184" t="s">
        <v>669</v>
      </c>
      <c r="T27" s="48">
        <v>0.9</v>
      </c>
      <c r="U27" s="49" t="s">
        <v>78</v>
      </c>
      <c r="V27" s="45" t="s">
        <v>79</v>
      </c>
      <c r="W27" s="49">
        <v>0.9</v>
      </c>
      <c r="X27" s="49">
        <v>1</v>
      </c>
      <c r="Y27" s="45" t="s">
        <v>164</v>
      </c>
      <c r="Z27" s="45"/>
      <c r="AA27" s="45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81">
        <f t="shared" si="2"/>
        <v>0</v>
      </c>
      <c r="BK27" s="81">
        <f t="shared" si="1"/>
        <v>0</v>
      </c>
    </row>
    <row r="28" spans="1:63" s="51" customFormat="1" ht="21" customHeight="1" outlineLevel="1" x14ac:dyDescent="0.25">
      <c r="A28" s="45">
        <v>20</v>
      </c>
      <c r="B28" s="45" t="s">
        <v>165</v>
      </c>
      <c r="C28" s="178">
        <v>4</v>
      </c>
      <c r="D28" s="178" t="s">
        <v>677</v>
      </c>
      <c r="E28" s="45" t="s">
        <v>653</v>
      </c>
      <c r="F28" s="44" t="s">
        <v>81</v>
      </c>
      <c r="G28" s="44" t="s">
        <v>166</v>
      </c>
      <c r="H28" s="45" t="s">
        <v>167</v>
      </c>
      <c r="I28" s="199" t="s">
        <v>168</v>
      </c>
      <c r="J28" s="47" t="s">
        <v>70</v>
      </c>
      <c r="K28" s="45" t="s">
        <v>0</v>
      </c>
      <c r="L28" s="45" t="s">
        <v>169</v>
      </c>
      <c r="M28" s="45" t="s">
        <v>170</v>
      </c>
      <c r="N28" s="45" t="s">
        <v>753</v>
      </c>
      <c r="O28" s="45" t="s">
        <v>171</v>
      </c>
      <c r="P28" s="45" t="s">
        <v>172</v>
      </c>
      <c r="Q28" s="45" t="s">
        <v>173</v>
      </c>
      <c r="R28" s="45" t="s">
        <v>174</v>
      </c>
      <c r="S28" s="45" t="s">
        <v>670</v>
      </c>
      <c r="T28" s="48">
        <v>0.8</v>
      </c>
      <c r="U28" s="49">
        <v>0.72</v>
      </c>
      <c r="V28" s="45" t="s">
        <v>79</v>
      </c>
      <c r="W28" s="49">
        <v>0.72</v>
      </c>
      <c r="X28" s="49">
        <v>0.82</v>
      </c>
      <c r="Y28" s="45" t="s">
        <v>175</v>
      </c>
      <c r="Z28" s="45"/>
      <c r="AA28" s="45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81">
        <f t="shared" si="2"/>
        <v>0</v>
      </c>
      <c r="BK28" s="81">
        <f t="shared" si="1"/>
        <v>0</v>
      </c>
    </row>
    <row r="29" spans="1:63" s="51" customFormat="1" ht="21" customHeight="1" outlineLevel="1" x14ac:dyDescent="0.25">
      <c r="A29" s="42">
        <v>21</v>
      </c>
      <c r="B29" s="45" t="s">
        <v>165</v>
      </c>
      <c r="C29" s="178">
        <v>4</v>
      </c>
      <c r="D29" s="178" t="s">
        <v>689</v>
      </c>
      <c r="E29" s="45" t="s">
        <v>653</v>
      </c>
      <c r="F29" s="44" t="s">
        <v>66</v>
      </c>
      <c r="G29" s="44" t="s">
        <v>176</v>
      </c>
      <c r="H29" s="45" t="s">
        <v>167</v>
      </c>
      <c r="I29" s="200" t="s">
        <v>177</v>
      </c>
      <c r="J29" s="47" t="s">
        <v>85</v>
      </c>
      <c r="K29" s="45" t="s">
        <v>0</v>
      </c>
      <c r="L29" s="45" t="s">
        <v>178</v>
      </c>
      <c r="M29" s="45" t="s">
        <v>170</v>
      </c>
      <c r="N29" s="45" t="s">
        <v>753</v>
      </c>
      <c r="O29" s="45" t="s">
        <v>179</v>
      </c>
      <c r="P29" s="45" t="s">
        <v>180</v>
      </c>
      <c r="Q29" s="45" t="s">
        <v>75</v>
      </c>
      <c r="R29" s="45" t="s">
        <v>181</v>
      </c>
      <c r="S29" s="45" t="s">
        <v>91</v>
      </c>
      <c r="T29" s="48">
        <v>0.15</v>
      </c>
      <c r="U29" s="49" t="s">
        <v>78</v>
      </c>
      <c r="V29" s="45" t="s">
        <v>79</v>
      </c>
      <c r="W29" s="49">
        <v>0.1</v>
      </c>
      <c r="X29" s="49">
        <v>0.3</v>
      </c>
      <c r="Y29" s="45" t="s">
        <v>182</v>
      </c>
      <c r="Z29" s="45"/>
      <c r="AA29" s="45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81">
        <f>IF(SUM(AB29,AE29,AH29,AK29,AN29,AQ29,AT29,AW29,AZ29,BC29,BF29,BI29)=0,0,AVERAGE(AB29,AE29,AH29,AK29,AN29,AQ29,AT29,AW29,AZ29,BC29,BF29,BI29))</f>
        <v>0</v>
      </c>
      <c r="BK29" s="81">
        <f t="shared" si="1"/>
        <v>0</v>
      </c>
    </row>
    <row r="30" spans="1:63" ht="21" customHeight="1" thickBot="1" x14ac:dyDescent="0.3">
      <c r="A30" s="34"/>
      <c r="B30" s="23"/>
      <c r="C30" s="23"/>
      <c r="D30" s="23"/>
      <c r="E30" s="23"/>
      <c r="F30" s="35"/>
      <c r="G30" s="35"/>
      <c r="H30" s="23"/>
      <c r="I30" s="195"/>
      <c r="J30" s="36"/>
      <c r="K30" s="23"/>
      <c r="L30" s="23"/>
      <c r="M30" s="23"/>
      <c r="N30" s="23"/>
      <c r="O30" s="23"/>
      <c r="P30" s="23"/>
      <c r="Q30" s="23"/>
      <c r="R30" s="23"/>
      <c r="S30" s="23"/>
      <c r="T30" s="37"/>
      <c r="U30" s="38"/>
      <c r="V30" s="23"/>
      <c r="W30" s="38"/>
      <c r="X30" s="38"/>
      <c r="Y30" s="23"/>
      <c r="Z30" s="23"/>
      <c r="AA30" s="23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82"/>
    </row>
    <row r="31" spans="1:63" s="27" customFormat="1" ht="33" thickBot="1" x14ac:dyDescent="0.3">
      <c r="A31" s="39" t="s">
        <v>23</v>
      </c>
      <c r="B31" s="40"/>
      <c r="C31" s="40"/>
      <c r="D31" s="40"/>
      <c r="E31" s="40"/>
      <c r="F31" s="41"/>
      <c r="G31" s="24"/>
      <c r="H31" s="24"/>
      <c r="I31" s="21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  <c r="Z31" s="26"/>
      <c r="AA31" s="26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</row>
    <row r="32" spans="1:63" s="51" customFormat="1" ht="21" customHeight="1" outlineLevel="1" x14ac:dyDescent="0.25">
      <c r="A32" s="45">
        <v>1</v>
      </c>
      <c r="B32" s="45" t="s">
        <v>183</v>
      </c>
      <c r="C32" s="178">
        <v>5</v>
      </c>
      <c r="D32" s="178" t="s">
        <v>678</v>
      </c>
      <c r="E32" s="45" t="s">
        <v>658</v>
      </c>
      <c r="F32" s="44" t="s">
        <v>184</v>
      </c>
      <c r="G32" s="44" t="s">
        <v>185</v>
      </c>
      <c r="H32" s="45" t="s">
        <v>94</v>
      </c>
      <c r="I32" s="199" t="s">
        <v>186</v>
      </c>
      <c r="J32" s="46" t="s">
        <v>70</v>
      </c>
      <c r="K32" s="45" t="s">
        <v>11</v>
      </c>
      <c r="L32" s="45" t="s">
        <v>187</v>
      </c>
      <c r="M32" s="45" t="s">
        <v>188</v>
      </c>
      <c r="N32" s="45" t="s">
        <v>754</v>
      </c>
      <c r="O32" s="45" t="s">
        <v>189</v>
      </c>
      <c r="P32" s="45" t="s">
        <v>190</v>
      </c>
      <c r="Q32" s="45" t="s">
        <v>75</v>
      </c>
      <c r="R32" s="45" t="s">
        <v>191</v>
      </c>
      <c r="S32" s="45" t="s">
        <v>192</v>
      </c>
      <c r="T32" s="48">
        <v>1</v>
      </c>
      <c r="U32" s="49">
        <v>0.8</v>
      </c>
      <c r="V32" s="45" t="s">
        <v>79</v>
      </c>
      <c r="W32" s="49">
        <v>0.8</v>
      </c>
      <c r="X32" s="49">
        <v>1</v>
      </c>
      <c r="Y32" s="45" t="s">
        <v>193</v>
      </c>
      <c r="Z32" s="45"/>
      <c r="AA32" s="45"/>
      <c r="AB32" s="50"/>
      <c r="AC32" s="50"/>
      <c r="AD32" s="50"/>
      <c r="AE32" s="50"/>
      <c r="AF32" s="50"/>
      <c r="AG32" s="50"/>
      <c r="AH32" s="50">
        <v>1</v>
      </c>
      <c r="AI32" s="50"/>
      <c r="AJ32" s="50"/>
      <c r="AK32" s="50"/>
      <c r="AL32" s="50"/>
      <c r="AM32" s="50"/>
      <c r="AN32" s="50"/>
      <c r="AO32" s="50"/>
      <c r="AP32" s="50"/>
      <c r="AQ32" s="50">
        <v>1</v>
      </c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81">
        <f>IF(SUM(AB32,AE32,AH32,AK32,AN32,AQ32,AT32,AW32,AZ32,BC32,BF32,BI32)=0,0,AVERAGE(AB32,AE32,AH32,AK32,AN32,AQ32,AT32,AW32,AZ32,BC32,BF32,BI32))</f>
        <v>1</v>
      </c>
      <c r="BK32" s="81">
        <f t="shared" ref="BK32:BK48" si="3">IF(T32=0,BJ32,BJ32/T32)</f>
        <v>1</v>
      </c>
    </row>
    <row r="33" spans="1:63" s="51" customFormat="1" ht="21" customHeight="1" outlineLevel="1" x14ac:dyDescent="0.25">
      <c r="A33" s="45">
        <v>2</v>
      </c>
      <c r="B33" s="45" t="s">
        <v>183</v>
      </c>
      <c r="C33" s="178">
        <v>5</v>
      </c>
      <c r="D33" s="178" t="s">
        <v>678</v>
      </c>
      <c r="E33" s="45" t="s">
        <v>658</v>
      </c>
      <c r="F33" s="44" t="s">
        <v>184</v>
      </c>
      <c r="G33" s="44" t="s">
        <v>194</v>
      </c>
      <c r="H33" s="45" t="s">
        <v>94</v>
      </c>
      <c r="I33" s="199" t="s">
        <v>202</v>
      </c>
      <c r="J33" s="46" t="s">
        <v>70</v>
      </c>
      <c r="K33" s="45" t="s">
        <v>0</v>
      </c>
      <c r="L33" s="45" t="s">
        <v>203</v>
      </c>
      <c r="M33" s="45" t="s">
        <v>188</v>
      </c>
      <c r="N33" s="45" t="s">
        <v>755</v>
      </c>
      <c r="O33" s="45" t="s">
        <v>189</v>
      </c>
      <c r="P33" s="45" t="s">
        <v>204</v>
      </c>
      <c r="Q33" s="45" t="s">
        <v>75</v>
      </c>
      <c r="R33" s="45" t="s">
        <v>205</v>
      </c>
      <c r="S33" s="45" t="s">
        <v>192</v>
      </c>
      <c r="T33" s="48">
        <v>1</v>
      </c>
      <c r="U33" s="49">
        <v>0.8</v>
      </c>
      <c r="V33" s="45" t="s">
        <v>79</v>
      </c>
      <c r="W33" s="49">
        <v>0.8</v>
      </c>
      <c r="X33" s="49">
        <v>1</v>
      </c>
      <c r="Y33" s="45" t="s">
        <v>206</v>
      </c>
      <c r="Z33" s="45"/>
      <c r="AA33" s="45"/>
      <c r="AB33" s="50"/>
      <c r="AC33" s="50"/>
      <c r="AD33" s="50"/>
      <c r="AE33" s="50"/>
      <c r="AF33" s="50"/>
      <c r="AG33" s="50"/>
      <c r="AH33" s="50">
        <v>1</v>
      </c>
      <c r="AI33" s="50"/>
      <c r="AJ33" s="50"/>
      <c r="AK33" s="50"/>
      <c r="AL33" s="50"/>
      <c r="AM33" s="50"/>
      <c r="AN33" s="50"/>
      <c r="AO33" s="50"/>
      <c r="AP33" s="50"/>
      <c r="AQ33" s="50">
        <v>1</v>
      </c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81">
        <f t="shared" ref="BJ33:BJ48" si="4">IF(SUM(AB33,AE33,AH33,AK33,AN33,AQ33,AT33,AW33,AZ33,BC33,BF33,BI33)=0,0,AVERAGE(AB33,AE33,AH33,AK33,AN33,AQ33,AT33,AW33,AZ33,BC33,BF33,BI33))</f>
        <v>1</v>
      </c>
      <c r="BK33" s="81">
        <f t="shared" si="3"/>
        <v>1</v>
      </c>
    </row>
    <row r="34" spans="1:63" s="51" customFormat="1" ht="21" customHeight="1" outlineLevel="1" x14ac:dyDescent="0.25">
      <c r="A34" s="45">
        <v>3</v>
      </c>
      <c r="B34" s="45" t="s">
        <v>183</v>
      </c>
      <c r="C34" s="178">
        <v>5</v>
      </c>
      <c r="D34" s="178" t="s">
        <v>678</v>
      </c>
      <c r="E34" s="45" t="s">
        <v>658</v>
      </c>
      <c r="F34" s="44" t="s">
        <v>184</v>
      </c>
      <c r="G34" s="44" t="s">
        <v>207</v>
      </c>
      <c r="H34" s="45" t="s">
        <v>94</v>
      </c>
      <c r="I34" s="199" t="s">
        <v>208</v>
      </c>
      <c r="J34" s="46" t="s">
        <v>70</v>
      </c>
      <c r="K34" s="45" t="s">
        <v>0</v>
      </c>
      <c r="L34" s="45" t="s">
        <v>209</v>
      </c>
      <c r="M34" s="45" t="s">
        <v>188</v>
      </c>
      <c r="N34" s="45" t="s">
        <v>756</v>
      </c>
      <c r="O34" s="45" t="s">
        <v>189</v>
      </c>
      <c r="P34" s="45" t="s">
        <v>210</v>
      </c>
      <c r="Q34" s="45" t="s">
        <v>75</v>
      </c>
      <c r="R34" s="45" t="s">
        <v>191</v>
      </c>
      <c r="S34" s="45" t="s">
        <v>192</v>
      </c>
      <c r="T34" s="48">
        <v>1</v>
      </c>
      <c r="U34" s="49">
        <v>0.8</v>
      </c>
      <c r="V34" s="45" t="s">
        <v>79</v>
      </c>
      <c r="W34" s="49">
        <v>0.8</v>
      </c>
      <c r="X34" s="49">
        <v>1</v>
      </c>
      <c r="Y34" s="45" t="s">
        <v>211</v>
      </c>
      <c r="Z34" s="45"/>
      <c r="AA34" s="45"/>
      <c r="AB34" s="50"/>
      <c r="AC34" s="50"/>
      <c r="AD34" s="50"/>
      <c r="AE34" s="50"/>
      <c r="AF34" s="50"/>
      <c r="AG34" s="50"/>
      <c r="AH34" s="50">
        <v>1</v>
      </c>
      <c r="AI34" s="50"/>
      <c r="AJ34" s="50"/>
      <c r="AK34" s="50"/>
      <c r="AL34" s="50"/>
      <c r="AM34" s="50"/>
      <c r="AN34" s="50"/>
      <c r="AO34" s="50"/>
      <c r="AP34" s="50"/>
      <c r="AQ34" s="50">
        <v>1</v>
      </c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81">
        <f t="shared" si="4"/>
        <v>1</v>
      </c>
      <c r="BK34" s="81">
        <f t="shared" si="3"/>
        <v>1</v>
      </c>
    </row>
    <row r="35" spans="1:63" s="51" customFormat="1" ht="21" customHeight="1" outlineLevel="1" x14ac:dyDescent="0.25">
      <c r="A35" s="45">
        <v>4</v>
      </c>
      <c r="B35" s="45" t="s">
        <v>183</v>
      </c>
      <c r="C35" s="178">
        <v>5</v>
      </c>
      <c r="D35" s="178" t="s">
        <v>678</v>
      </c>
      <c r="E35" s="45" t="s">
        <v>658</v>
      </c>
      <c r="F35" s="44" t="s">
        <v>184</v>
      </c>
      <c r="G35" s="44" t="s">
        <v>194</v>
      </c>
      <c r="H35" s="45" t="s">
        <v>94</v>
      </c>
      <c r="I35" s="199" t="s">
        <v>212</v>
      </c>
      <c r="J35" s="46" t="s">
        <v>70</v>
      </c>
      <c r="K35" s="45" t="s">
        <v>11</v>
      </c>
      <c r="L35" s="45" t="s">
        <v>213</v>
      </c>
      <c r="M35" s="45" t="s">
        <v>188</v>
      </c>
      <c r="N35" s="45" t="s">
        <v>754</v>
      </c>
      <c r="O35" s="45" t="s">
        <v>189</v>
      </c>
      <c r="P35" s="45" t="s">
        <v>214</v>
      </c>
      <c r="Q35" s="45" t="s">
        <v>75</v>
      </c>
      <c r="R35" s="45" t="s">
        <v>191</v>
      </c>
      <c r="S35" s="45" t="s">
        <v>192</v>
      </c>
      <c r="T35" s="48">
        <v>1</v>
      </c>
      <c r="U35" s="49">
        <v>0.8</v>
      </c>
      <c r="V35" s="45" t="s">
        <v>79</v>
      </c>
      <c r="W35" s="49">
        <v>0.8</v>
      </c>
      <c r="X35" s="49">
        <v>1</v>
      </c>
      <c r="Y35" s="45" t="s">
        <v>211</v>
      </c>
      <c r="Z35" s="45"/>
      <c r="AA35" s="45"/>
      <c r="AB35" s="50"/>
      <c r="AC35" s="50"/>
      <c r="AD35" s="50"/>
      <c r="AE35" s="50"/>
      <c r="AF35" s="50"/>
      <c r="AG35" s="50"/>
      <c r="AH35" s="50">
        <v>1</v>
      </c>
      <c r="AI35" s="50"/>
      <c r="AJ35" s="50"/>
      <c r="AK35" s="50"/>
      <c r="AL35" s="50"/>
      <c r="AM35" s="50"/>
      <c r="AN35" s="50"/>
      <c r="AO35" s="50"/>
      <c r="AP35" s="50"/>
      <c r="AQ35" s="50">
        <v>1</v>
      </c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81">
        <f t="shared" si="4"/>
        <v>1</v>
      </c>
      <c r="BK35" s="81">
        <f t="shared" si="3"/>
        <v>1</v>
      </c>
    </row>
    <row r="36" spans="1:63" s="51" customFormat="1" ht="21" customHeight="1" outlineLevel="1" x14ac:dyDescent="0.25">
      <c r="A36" s="45">
        <v>5</v>
      </c>
      <c r="B36" s="45" t="s">
        <v>183</v>
      </c>
      <c r="C36" s="178">
        <v>5</v>
      </c>
      <c r="D36" s="178" t="s">
        <v>678</v>
      </c>
      <c r="E36" s="45" t="s">
        <v>658</v>
      </c>
      <c r="F36" s="44" t="s">
        <v>184</v>
      </c>
      <c r="G36" s="44" t="s">
        <v>194</v>
      </c>
      <c r="H36" s="45" t="s">
        <v>94</v>
      </c>
      <c r="I36" s="199" t="s">
        <v>215</v>
      </c>
      <c r="J36" s="46" t="s">
        <v>70</v>
      </c>
      <c r="K36" s="45" t="s">
        <v>0</v>
      </c>
      <c r="L36" s="45" t="s">
        <v>216</v>
      </c>
      <c r="M36" s="45" t="s">
        <v>188</v>
      </c>
      <c r="N36" s="45" t="s">
        <v>757</v>
      </c>
      <c r="O36" s="45" t="s">
        <v>189</v>
      </c>
      <c r="P36" s="45" t="s">
        <v>217</v>
      </c>
      <c r="Q36" s="45" t="s">
        <v>75</v>
      </c>
      <c r="R36" s="45" t="s">
        <v>218</v>
      </c>
      <c r="S36" s="45" t="s">
        <v>192</v>
      </c>
      <c r="T36" s="48">
        <v>1</v>
      </c>
      <c r="U36" s="49">
        <v>0.8</v>
      </c>
      <c r="V36" s="45" t="s">
        <v>79</v>
      </c>
      <c r="W36" s="49">
        <v>0.8</v>
      </c>
      <c r="X36" s="49">
        <v>1</v>
      </c>
      <c r="Y36" s="45" t="s">
        <v>201</v>
      </c>
      <c r="Z36" s="45"/>
      <c r="AA36" s="45"/>
      <c r="AB36" s="50"/>
      <c r="AC36" s="50"/>
      <c r="AD36" s="50"/>
      <c r="AE36" s="50"/>
      <c r="AF36" s="50"/>
      <c r="AG36" s="50"/>
      <c r="AH36" s="50">
        <v>1</v>
      </c>
      <c r="AI36" s="50"/>
      <c r="AJ36" s="50"/>
      <c r="AK36" s="50"/>
      <c r="AL36" s="50"/>
      <c r="AM36" s="50"/>
      <c r="AN36" s="50"/>
      <c r="AO36" s="50"/>
      <c r="AP36" s="50"/>
      <c r="AQ36" s="50">
        <v>1</v>
      </c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81">
        <f t="shared" si="4"/>
        <v>1</v>
      </c>
      <c r="BK36" s="81">
        <f t="shared" si="3"/>
        <v>1</v>
      </c>
    </row>
    <row r="37" spans="1:63" s="51" customFormat="1" ht="21" customHeight="1" outlineLevel="1" x14ac:dyDescent="0.25">
      <c r="A37" s="45">
        <v>6</v>
      </c>
      <c r="B37" s="45" t="s">
        <v>183</v>
      </c>
      <c r="C37" s="178">
        <v>5</v>
      </c>
      <c r="D37" s="178" t="s">
        <v>678</v>
      </c>
      <c r="E37" s="45" t="s">
        <v>658</v>
      </c>
      <c r="F37" s="44" t="s">
        <v>184</v>
      </c>
      <c r="G37" s="44" t="s">
        <v>194</v>
      </c>
      <c r="H37" s="45" t="s">
        <v>94</v>
      </c>
      <c r="I37" s="199" t="s">
        <v>759</v>
      </c>
      <c r="J37" s="46" t="s">
        <v>70</v>
      </c>
      <c r="K37" s="45" t="s">
        <v>11</v>
      </c>
      <c r="L37" s="45" t="s">
        <v>219</v>
      </c>
      <c r="M37" s="45" t="s">
        <v>188</v>
      </c>
      <c r="N37" s="45" t="s">
        <v>755</v>
      </c>
      <c r="O37" s="45" t="s">
        <v>189</v>
      </c>
      <c r="P37" s="45" t="s">
        <v>220</v>
      </c>
      <c r="Q37" s="45" t="s">
        <v>75</v>
      </c>
      <c r="R37" s="45" t="s">
        <v>221</v>
      </c>
      <c r="S37" s="45" t="s">
        <v>91</v>
      </c>
      <c r="T37" s="48">
        <v>1</v>
      </c>
      <c r="U37" s="49">
        <v>0.8</v>
      </c>
      <c r="V37" s="45" t="s">
        <v>79</v>
      </c>
      <c r="W37" s="49">
        <v>0.8</v>
      </c>
      <c r="X37" s="49">
        <v>1</v>
      </c>
      <c r="Y37" s="45" t="s">
        <v>206</v>
      </c>
      <c r="Z37" s="45"/>
      <c r="AA37" s="45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>
        <v>1</v>
      </c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81">
        <f t="shared" si="4"/>
        <v>1</v>
      </c>
      <c r="BK37" s="81">
        <f t="shared" si="3"/>
        <v>1</v>
      </c>
    </row>
    <row r="38" spans="1:63" s="51" customFormat="1" ht="21" customHeight="1" outlineLevel="1" x14ac:dyDescent="0.25">
      <c r="A38" s="45">
        <v>7</v>
      </c>
      <c r="B38" s="45" t="s">
        <v>183</v>
      </c>
      <c r="C38" s="178">
        <v>5</v>
      </c>
      <c r="D38" s="178" t="s">
        <v>678</v>
      </c>
      <c r="E38" s="45" t="s">
        <v>658</v>
      </c>
      <c r="F38" s="44" t="s">
        <v>184</v>
      </c>
      <c r="G38" s="44" t="s">
        <v>222</v>
      </c>
      <c r="H38" s="45" t="s">
        <v>94</v>
      </c>
      <c r="I38" s="199" t="s">
        <v>223</v>
      </c>
      <c r="J38" s="46" t="s">
        <v>70</v>
      </c>
      <c r="K38" s="45" t="s">
        <v>11</v>
      </c>
      <c r="L38" s="45" t="s">
        <v>224</v>
      </c>
      <c r="M38" s="45" t="s">
        <v>188</v>
      </c>
      <c r="N38" s="45" t="s">
        <v>755</v>
      </c>
      <c r="O38" s="45" t="s">
        <v>189</v>
      </c>
      <c r="P38" s="45" t="s">
        <v>225</v>
      </c>
      <c r="Q38" s="45" t="s">
        <v>75</v>
      </c>
      <c r="R38" s="45" t="s">
        <v>205</v>
      </c>
      <c r="S38" s="45" t="s">
        <v>91</v>
      </c>
      <c r="T38" s="48">
        <v>1</v>
      </c>
      <c r="U38" s="49">
        <v>0.8</v>
      </c>
      <c r="V38" s="45" t="s">
        <v>79</v>
      </c>
      <c r="W38" s="49">
        <v>0.8</v>
      </c>
      <c r="X38" s="49">
        <v>1</v>
      </c>
      <c r="Y38" s="45" t="s">
        <v>206</v>
      </c>
      <c r="Z38" s="45"/>
      <c r="AA38" s="45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>
        <v>1</v>
      </c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81">
        <f t="shared" si="4"/>
        <v>1</v>
      </c>
      <c r="BK38" s="81">
        <f t="shared" si="3"/>
        <v>1</v>
      </c>
    </row>
    <row r="39" spans="1:63" s="51" customFormat="1" ht="21" customHeight="1" outlineLevel="1" x14ac:dyDescent="0.25">
      <c r="A39" s="45">
        <v>8</v>
      </c>
      <c r="B39" s="45" t="s">
        <v>183</v>
      </c>
      <c r="C39" s="178">
        <v>5</v>
      </c>
      <c r="D39" s="178" t="s">
        <v>678</v>
      </c>
      <c r="E39" s="45" t="s">
        <v>658</v>
      </c>
      <c r="F39" s="44" t="s">
        <v>184</v>
      </c>
      <c r="G39" s="44" t="s">
        <v>226</v>
      </c>
      <c r="H39" s="45" t="s">
        <v>227</v>
      </c>
      <c r="I39" s="199" t="s">
        <v>228</v>
      </c>
      <c r="J39" s="46" t="s">
        <v>70</v>
      </c>
      <c r="K39" s="45" t="s">
        <v>0</v>
      </c>
      <c r="L39" s="45" t="s">
        <v>229</v>
      </c>
      <c r="M39" s="45" t="s">
        <v>230</v>
      </c>
      <c r="N39" s="64" t="s">
        <v>788</v>
      </c>
      <c r="O39" s="45" t="s">
        <v>231</v>
      </c>
      <c r="P39" s="45" t="s">
        <v>232</v>
      </c>
      <c r="Q39" s="45" t="s">
        <v>75</v>
      </c>
      <c r="R39" s="45" t="s">
        <v>233</v>
      </c>
      <c r="S39" s="45" t="s">
        <v>192</v>
      </c>
      <c r="T39" s="48">
        <v>1</v>
      </c>
      <c r="U39" s="49">
        <v>1</v>
      </c>
      <c r="V39" s="45" t="s">
        <v>79</v>
      </c>
      <c r="W39" s="49">
        <v>1</v>
      </c>
      <c r="X39" s="49">
        <v>1</v>
      </c>
      <c r="Y39" s="45" t="s">
        <v>206</v>
      </c>
      <c r="Z39" s="45"/>
      <c r="AA39" s="45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>
        <v>1</v>
      </c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81">
        <f t="shared" si="4"/>
        <v>1</v>
      </c>
      <c r="BK39" s="81">
        <f t="shared" si="3"/>
        <v>1</v>
      </c>
    </row>
    <row r="40" spans="1:63" s="51" customFormat="1" ht="21" customHeight="1" outlineLevel="1" x14ac:dyDescent="0.25">
      <c r="A40" s="45">
        <v>9</v>
      </c>
      <c r="B40" s="45" t="s">
        <v>183</v>
      </c>
      <c r="C40" s="178">
        <v>5</v>
      </c>
      <c r="D40" s="178" t="s">
        <v>678</v>
      </c>
      <c r="E40" s="45" t="s">
        <v>658</v>
      </c>
      <c r="F40" s="44" t="s">
        <v>184</v>
      </c>
      <c r="G40" s="44" t="s">
        <v>226</v>
      </c>
      <c r="H40" s="45" t="s">
        <v>227</v>
      </c>
      <c r="I40" s="199" t="s">
        <v>794</v>
      </c>
      <c r="J40" s="46" t="s">
        <v>70</v>
      </c>
      <c r="K40" s="45" t="s">
        <v>11</v>
      </c>
      <c r="L40" s="45" t="s">
        <v>234</v>
      </c>
      <c r="M40" s="45" t="s">
        <v>230</v>
      </c>
      <c r="N40" s="64" t="s">
        <v>788</v>
      </c>
      <c r="O40" s="45" t="s">
        <v>235</v>
      </c>
      <c r="P40" s="45" t="s">
        <v>236</v>
      </c>
      <c r="Q40" s="45" t="s">
        <v>237</v>
      </c>
      <c r="R40" s="45" t="s">
        <v>238</v>
      </c>
      <c r="S40" s="45" t="s">
        <v>192</v>
      </c>
      <c r="T40" s="46">
        <v>45</v>
      </c>
      <c r="U40" s="49">
        <v>1.35</v>
      </c>
      <c r="V40" s="45" t="s">
        <v>79</v>
      </c>
      <c r="W40" s="45">
        <v>45</v>
      </c>
      <c r="X40" s="45">
        <v>60</v>
      </c>
      <c r="Y40" s="45" t="s">
        <v>206</v>
      </c>
      <c r="Z40" s="45"/>
      <c r="AA40" s="45"/>
      <c r="AB40" s="50"/>
      <c r="AC40" s="50"/>
      <c r="AD40" s="50"/>
      <c r="AE40" s="50"/>
      <c r="AF40" s="50"/>
      <c r="AG40" s="50"/>
      <c r="AH40" s="87">
        <v>0</v>
      </c>
      <c r="AI40" s="87"/>
      <c r="AJ40" s="87"/>
      <c r="AK40" s="87"/>
      <c r="AL40" s="87"/>
      <c r="AM40" s="87"/>
      <c r="AN40" s="87"/>
      <c r="AO40" s="87"/>
      <c r="AP40" s="87"/>
      <c r="AQ40" s="87">
        <v>28.714286000000001</v>
      </c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91">
        <f>IF(SUM(AB40,AE40,AH40,AK40,AN40,AQ40,AT40,AW40,AZ40,BC40,BF40,BI40)=0,0,AVERAGE(AB40,AE40,AH40,AK40,AN40,AQ40,AT40,AW40,AZ40,BC40,BF40,BI40))</f>
        <v>14.357143000000001</v>
      </c>
      <c r="BK40" s="81">
        <f>IF(T40&lt;=45,100%,45/BJ40)</f>
        <v>1</v>
      </c>
    </row>
    <row r="41" spans="1:63" s="51" customFormat="1" ht="21" customHeight="1" outlineLevel="1" x14ac:dyDescent="0.25">
      <c r="A41" s="45">
        <v>10</v>
      </c>
      <c r="B41" s="45" t="s">
        <v>183</v>
      </c>
      <c r="C41" s="178">
        <v>5</v>
      </c>
      <c r="D41" s="178" t="s">
        <v>678</v>
      </c>
      <c r="E41" s="45" t="s">
        <v>658</v>
      </c>
      <c r="F41" s="44" t="s">
        <v>184</v>
      </c>
      <c r="G41" s="44" t="s">
        <v>226</v>
      </c>
      <c r="H41" s="45" t="s">
        <v>227</v>
      </c>
      <c r="I41" s="199" t="s">
        <v>239</v>
      </c>
      <c r="J41" s="46" t="s">
        <v>70</v>
      </c>
      <c r="K41" s="45" t="s">
        <v>0</v>
      </c>
      <c r="L41" s="45" t="s">
        <v>240</v>
      </c>
      <c r="M41" s="45" t="s">
        <v>230</v>
      </c>
      <c r="N41" s="64" t="s">
        <v>788</v>
      </c>
      <c r="O41" s="45" t="s">
        <v>241</v>
      </c>
      <c r="P41" s="45" t="s">
        <v>242</v>
      </c>
      <c r="Q41" s="45" t="s">
        <v>75</v>
      </c>
      <c r="R41" s="45" t="s">
        <v>238</v>
      </c>
      <c r="S41" s="45" t="s">
        <v>122</v>
      </c>
      <c r="T41" s="48">
        <v>1</v>
      </c>
      <c r="U41" s="53">
        <v>0.61360000000000003</v>
      </c>
      <c r="V41" s="45" t="s">
        <v>79</v>
      </c>
      <c r="W41" s="49">
        <v>0.9</v>
      </c>
      <c r="X41" s="49">
        <v>1</v>
      </c>
      <c r="Y41" s="45" t="s">
        <v>243</v>
      </c>
      <c r="Z41" s="45"/>
      <c r="AA41" s="45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81">
        <f t="shared" si="4"/>
        <v>0</v>
      </c>
      <c r="BK41" s="81">
        <f t="shared" si="3"/>
        <v>0</v>
      </c>
    </row>
    <row r="42" spans="1:63" s="51" customFormat="1" ht="21" customHeight="1" outlineLevel="1" x14ac:dyDescent="0.25">
      <c r="A42" s="45">
        <v>11</v>
      </c>
      <c r="B42" s="45" t="s">
        <v>183</v>
      </c>
      <c r="C42" s="178">
        <v>5</v>
      </c>
      <c r="D42" s="178" t="s">
        <v>678</v>
      </c>
      <c r="E42" s="45" t="s">
        <v>658</v>
      </c>
      <c r="F42" s="44" t="s">
        <v>184</v>
      </c>
      <c r="G42" s="44" t="s">
        <v>226</v>
      </c>
      <c r="H42" s="45" t="s">
        <v>227</v>
      </c>
      <c r="I42" s="199" t="s">
        <v>244</v>
      </c>
      <c r="J42" s="46" t="s">
        <v>70</v>
      </c>
      <c r="K42" s="45" t="s">
        <v>0</v>
      </c>
      <c r="L42" s="45" t="s">
        <v>245</v>
      </c>
      <c r="M42" s="45" t="s">
        <v>230</v>
      </c>
      <c r="N42" s="64" t="s">
        <v>788</v>
      </c>
      <c r="O42" s="45" t="s">
        <v>246</v>
      </c>
      <c r="P42" s="45" t="s">
        <v>247</v>
      </c>
      <c r="Q42" s="45" t="s">
        <v>75</v>
      </c>
      <c r="R42" s="45" t="s">
        <v>248</v>
      </c>
      <c r="S42" s="45" t="s">
        <v>249</v>
      </c>
      <c r="T42" s="48">
        <v>0.95</v>
      </c>
      <c r="U42" s="53">
        <v>0.92259999999999998</v>
      </c>
      <c r="V42" s="45" t="s">
        <v>79</v>
      </c>
      <c r="W42" s="49">
        <v>0.85</v>
      </c>
      <c r="X42" s="49">
        <v>1</v>
      </c>
      <c r="Y42" s="45" t="s">
        <v>250</v>
      </c>
      <c r="Z42" s="45"/>
      <c r="AA42" s="45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v>0.94797688000000002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81">
        <f t="shared" si="4"/>
        <v>0.94797688000000002</v>
      </c>
      <c r="BK42" s="81">
        <f t="shared" si="3"/>
        <v>0.99787040000000005</v>
      </c>
    </row>
    <row r="43" spans="1:63" s="51" customFormat="1" ht="21" customHeight="1" outlineLevel="1" x14ac:dyDescent="0.25">
      <c r="A43" s="45">
        <v>12</v>
      </c>
      <c r="B43" s="45" t="s">
        <v>183</v>
      </c>
      <c r="C43" s="178">
        <v>5</v>
      </c>
      <c r="D43" s="178" t="s">
        <v>678</v>
      </c>
      <c r="E43" s="45" t="s">
        <v>658</v>
      </c>
      <c r="F43" s="44" t="s">
        <v>184</v>
      </c>
      <c r="G43" s="44" t="s">
        <v>226</v>
      </c>
      <c r="H43" s="45" t="s">
        <v>227</v>
      </c>
      <c r="I43" s="199" t="s">
        <v>251</v>
      </c>
      <c r="J43" s="46" t="s">
        <v>70</v>
      </c>
      <c r="K43" s="45" t="s">
        <v>6</v>
      </c>
      <c r="L43" s="45" t="s">
        <v>252</v>
      </c>
      <c r="M43" s="45" t="s">
        <v>230</v>
      </c>
      <c r="N43" s="64" t="s">
        <v>788</v>
      </c>
      <c r="O43" s="45" t="s">
        <v>246</v>
      </c>
      <c r="P43" s="45" t="s">
        <v>253</v>
      </c>
      <c r="Q43" s="45" t="s">
        <v>75</v>
      </c>
      <c r="R43" s="45" t="s">
        <v>254</v>
      </c>
      <c r="S43" s="45" t="s">
        <v>255</v>
      </c>
      <c r="T43" s="48">
        <v>0.2</v>
      </c>
      <c r="U43" s="53">
        <v>0.2457</v>
      </c>
      <c r="V43" s="45" t="s">
        <v>79</v>
      </c>
      <c r="W43" s="49">
        <v>0.1</v>
      </c>
      <c r="X43" s="49">
        <v>1</v>
      </c>
      <c r="Y43" s="45" t="s">
        <v>256</v>
      </c>
      <c r="Z43" s="45"/>
      <c r="AA43" s="45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81">
        <f t="shared" si="4"/>
        <v>0</v>
      </c>
      <c r="BK43" s="81">
        <f t="shared" si="3"/>
        <v>0</v>
      </c>
    </row>
    <row r="44" spans="1:63" s="51" customFormat="1" ht="21" customHeight="1" outlineLevel="1" x14ac:dyDescent="0.25">
      <c r="A44" s="45">
        <v>13</v>
      </c>
      <c r="B44" s="45" t="s">
        <v>183</v>
      </c>
      <c r="C44" s="178">
        <v>5</v>
      </c>
      <c r="D44" s="178" t="s">
        <v>690</v>
      </c>
      <c r="E44" s="45" t="s">
        <v>658</v>
      </c>
      <c r="F44" s="44" t="s">
        <v>184</v>
      </c>
      <c r="G44" s="44" t="s">
        <v>194</v>
      </c>
      <c r="H44" s="45" t="s">
        <v>94</v>
      </c>
      <c r="I44" s="199" t="s">
        <v>257</v>
      </c>
      <c r="J44" s="46" t="s">
        <v>85</v>
      </c>
      <c r="K44" s="45" t="s">
        <v>0</v>
      </c>
      <c r="L44" s="45" t="s">
        <v>258</v>
      </c>
      <c r="M44" s="45" t="s">
        <v>188</v>
      </c>
      <c r="N44" s="45" t="s">
        <v>758</v>
      </c>
      <c r="O44" s="45" t="s">
        <v>189</v>
      </c>
      <c r="P44" s="45" t="s">
        <v>259</v>
      </c>
      <c r="Q44" s="45" t="s">
        <v>75</v>
      </c>
      <c r="R44" s="45" t="s">
        <v>191</v>
      </c>
      <c r="S44" s="45" t="s">
        <v>91</v>
      </c>
      <c r="T44" s="48">
        <v>1</v>
      </c>
      <c r="U44" s="49">
        <v>1</v>
      </c>
      <c r="V44" s="45" t="s">
        <v>79</v>
      </c>
      <c r="W44" s="49">
        <v>0.9</v>
      </c>
      <c r="X44" s="49">
        <v>1</v>
      </c>
      <c r="Y44" s="45" t="s">
        <v>260</v>
      </c>
      <c r="Z44" s="45"/>
      <c r="AA44" s="45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>
        <v>1</v>
      </c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81">
        <f t="shared" si="4"/>
        <v>1</v>
      </c>
      <c r="BK44" s="81">
        <f t="shared" si="3"/>
        <v>1</v>
      </c>
    </row>
    <row r="45" spans="1:63" s="51" customFormat="1" ht="21" customHeight="1" outlineLevel="1" x14ac:dyDescent="0.25">
      <c r="A45" s="45">
        <v>14</v>
      </c>
      <c r="B45" s="45" t="s">
        <v>183</v>
      </c>
      <c r="C45" s="178">
        <v>5</v>
      </c>
      <c r="D45" s="178" t="s">
        <v>690</v>
      </c>
      <c r="E45" s="45" t="s">
        <v>658</v>
      </c>
      <c r="F45" s="44" t="s">
        <v>184</v>
      </c>
      <c r="G45" s="44" t="s">
        <v>194</v>
      </c>
      <c r="H45" s="45" t="s">
        <v>94</v>
      </c>
      <c r="I45" s="199" t="s">
        <v>261</v>
      </c>
      <c r="J45" s="46" t="s">
        <v>85</v>
      </c>
      <c r="K45" s="45" t="s">
        <v>262</v>
      </c>
      <c r="L45" s="45" t="s">
        <v>263</v>
      </c>
      <c r="M45" s="45" t="s">
        <v>188</v>
      </c>
      <c r="N45" s="45" t="s">
        <v>756</v>
      </c>
      <c r="O45" s="45" t="s">
        <v>246</v>
      </c>
      <c r="P45" s="45" t="s">
        <v>264</v>
      </c>
      <c r="Q45" s="45" t="s">
        <v>75</v>
      </c>
      <c r="R45" s="45" t="s">
        <v>191</v>
      </c>
      <c r="S45" s="45" t="s">
        <v>192</v>
      </c>
      <c r="T45" s="48">
        <v>1</v>
      </c>
      <c r="U45" s="49">
        <v>0.8</v>
      </c>
      <c r="V45" s="45" t="s">
        <v>79</v>
      </c>
      <c r="W45" s="49">
        <v>0.8</v>
      </c>
      <c r="X45" s="49">
        <v>1</v>
      </c>
      <c r="Y45" s="45" t="s">
        <v>265</v>
      </c>
      <c r="Z45" s="45"/>
      <c r="AA45" s="45"/>
      <c r="AB45" s="50"/>
      <c r="AC45" s="50"/>
      <c r="AD45" s="50"/>
      <c r="AE45" s="50"/>
      <c r="AF45" s="50"/>
      <c r="AG45" s="50"/>
      <c r="AH45" s="50">
        <v>1</v>
      </c>
      <c r="AI45" s="50"/>
      <c r="AJ45" s="50"/>
      <c r="AK45" s="50"/>
      <c r="AL45" s="50"/>
      <c r="AM45" s="50"/>
      <c r="AN45" s="50"/>
      <c r="AO45" s="50"/>
      <c r="AP45" s="50"/>
      <c r="AQ45" s="50">
        <v>1</v>
      </c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81">
        <f t="shared" si="4"/>
        <v>1</v>
      </c>
      <c r="BK45" s="81">
        <f t="shared" si="3"/>
        <v>1</v>
      </c>
    </row>
    <row r="46" spans="1:63" s="51" customFormat="1" ht="21" customHeight="1" outlineLevel="1" x14ac:dyDescent="0.25">
      <c r="A46" s="45">
        <v>15</v>
      </c>
      <c r="B46" s="45" t="s">
        <v>183</v>
      </c>
      <c r="C46" s="178">
        <v>5</v>
      </c>
      <c r="D46" s="178" t="s">
        <v>690</v>
      </c>
      <c r="E46" s="45" t="s">
        <v>658</v>
      </c>
      <c r="F46" s="44" t="s">
        <v>184</v>
      </c>
      <c r="G46" s="44" t="s">
        <v>226</v>
      </c>
      <c r="H46" s="45" t="s">
        <v>227</v>
      </c>
      <c r="I46" s="199" t="s">
        <v>266</v>
      </c>
      <c r="J46" s="46" t="s">
        <v>85</v>
      </c>
      <c r="K46" s="45" t="s">
        <v>11</v>
      </c>
      <c r="L46" s="45" t="s">
        <v>267</v>
      </c>
      <c r="M46" s="45" t="s">
        <v>230</v>
      </c>
      <c r="N46" s="64" t="s">
        <v>788</v>
      </c>
      <c r="O46" s="45" t="s">
        <v>268</v>
      </c>
      <c r="P46" s="45" t="s">
        <v>269</v>
      </c>
      <c r="Q46" s="45" t="s">
        <v>237</v>
      </c>
      <c r="R46" s="45" t="s">
        <v>270</v>
      </c>
      <c r="S46" s="45" t="s">
        <v>91</v>
      </c>
      <c r="T46" s="46">
        <v>30</v>
      </c>
      <c r="U46" s="45" t="s">
        <v>271</v>
      </c>
      <c r="V46" s="45" t="s">
        <v>79</v>
      </c>
      <c r="W46" s="45">
        <v>25</v>
      </c>
      <c r="X46" s="45">
        <v>30</v>
      </c>
      <c r="Y46" s="45" t="s">
        <v>265</v>
      </c>
      <c r="Z46" s="45"/>
      <c r="AA46" s="45"/>
      <c r="AB46" s="50"/>
      <c r="AC46" s="50"/>
      <c r="AD46" s="50"/>
      <c r="AE46" s="50"/>
      <c r="AF46" s="181">
        <v>0</v>
      </c>
      <c r="AG46" s="181">
        <v>1</v>
      </c>
      <c r="AH46" s="181">
        <f>AF46/AG46</f>
        <v>0</v>
      </c>
      <c r="AI46" s="50"/>
      <c r="AJ46" s="50"/>
      <c r="AK46" s="50"/>
      <c r="AL46" s="50"/>
      <c r="AM46" s="50"/>
      <c r="AN46" s="50"/>
      <c r="AO46" s="181">
        <v>201</v>
      </c>
      <c r="AP46" s="181">
        <v>7</v>
      </c>
      <c r="AQ46" s="181">
        <f>AO46/AP46</f>
        <v>28.714285714285715</v>
      </c>
      <c r="AR46" s="88"/>
      <c r="AS46" s="88"/>
      <c r="AT46" s="88"/>
      <c r="AU46" s="88"/>
      <c r="AV46" s="88"/>
      <c r="AW46" s="88"/>
      <c r="AX46" s="88"/>
      <c r="AY46" s="88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91">
        <f>IF(SUM(AB46,AE46,AH46,AK46,AN46,AQ46,AT46,AW46,AZ46,BC46,BF46,BI46)=0,0,AVERAGE(AB46,AE46,AH46,AK46,AN46,AQ46,AT46,AW46,AZ46,BC46,BF46,BI46))</f>
        <v>14.357142857142858</v>
      </c>
      <c r="BK46" s="81">
        <f>IF(T46&lt;=30,100%,30/BJ46)</f>
        <v>1</v>
      </c>
    </row>
    <row r="47" spans="1:63" s="51" customFormat="1" ht="21" customHeight="1" outlineLevel="1" x14ac:dyDescent="0.25">
      <c r="A47" s="45">
        <v>16</v>
      </c>
      <c r="B47" s="45" t="s">
        <v>183</v>
      </c>
      <c r="C47" s="178">
        <v>5</v>
      </c>
      <c r="D47" s="178" t="s">
        <v>690</v>
      </c>
      <c r="E47" s="45" t="s">
        <v>658</v>
      </c>
      <c r="F47" s="44" t="s">
        <v>184</v>
      </c>
      <c r="G47" s="44" t="s">
        <v>226</v>
      </c>
      <c r="H47" s="45" t="s">
        <v>227</v>
      </c>
      <c r="I47" s="188" t="s">
        <v>272</v>
      </c>
      <c r="J47" s="46" t="s">
        <v>85</v>
      </c>
      <c r="K47" s="45" t="s">
        <v>0</v>
      </c>
      <c r="L47" s="45" t="s">
        <v>273</v>
      </c>
      <c r="M47" s="45" t="s">
        <v>230</v>
      </c>
      <c r="N47" s="64" t="s">
        <v>788</v>
      </c>
      <c r="O47" s="45" t="s">
        <v>268</v>
      </c>
      <c r="P47" s="45" t="s">
        <v>274</v>
      </c>
      <c r="Q47" s="45" t="s">
        <v>75</v>
      </c>
      <c r="R47" s="45" t="s">
        <v>275</v>
      </c>
      <c r="S47" s="45" t="s">
        <v>91</v>
      </c>
      <c r="T47" s="48">
        <v>0.95</v>
      </c>
      <c r="U47" s="53">
        <v>0.84899999999999998</v>
      </c>
      <c r="V47" s="45" t="s">
        <v>79</v>
      </c>
      <c r="W47" s="49">
        <v>0.9</v>
      </c>
      <c r="X47" s="49">
        <v>1</v>
      </c>
      <c r="Y47" s="45" t="s">
        <v>276</v>
      </c>
      <c r="Z47" s="45"/>
      <c r="AA47" s="45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81">
        <f t="shared" si="4"/>
        <v>0</v>
      </c>
      <c r="BK47" s="81">
        <f t="shared" si="3"/>
        <v>0</v>
      </c>
    </row>
    <row r="48" spans="1:63" s="51" customFormat="1" ht="21" customHeight="1" outlineLevel="1" x14ac:dyDescent="0.25">
      <c r="A48" s="45">
        <v>17</v>
      </c>
      <c r="B48" s="45" t="s">
        <v>183</v>
      </c>
      <c r="C48" s="178">
        <v>5</v>
      </c>
      <c r="D48" s="178" t="s">
        <v>690</v>
      </c>
      <c r="E48" s="45" t="s">
        <v>658</v>
      </c>
      <c r="F48" s="44" t="s">
        <v>184</v>
      </c>
      <c r="G48" s="44" t="s">
        <v>226</v>
      </c>
      <c r="H48" s="45" t="s">
        <v>227</v>
      </c>
      <c r="I48" s="200" t="s">
        <v>760</v>
      </c>
      <c r="J48" s="46" t="s">
        <v>85</v>
      </c>
      <c r="K48" s="45" t="s">
        <v>0</v>
      </c>
      <c r="L48" s="45" t="s">
        <v>273</v>
      </c>
      <c r="M48" s="45" t="s">
        <v>230</v>
      </c>
      <c r="N48" s="64" t="s">
        <v>788</v>
      </c>
      <c r="O48" s="45" t="s">
        <v>268</v>
      </c>
      <c r="P48" s="45" t="s">
        <v>274</v>
      </c>
      <c r="Q48" s="45" t="s">
        <v>75</v>
      </c>
      <c r="R48" s="45" t="s">
        <v>275</v>
      </c>
      <c r="S48" s="45" t="s">
        <v>91</v>
      </c>
      <c r="T48" s="48">
        <v>0.95</v>
      </c>
      <c r="U48" s="53">
        <v>0.84899999999999998</v>
      </c>
      <c r="V48" s="45" t="s">
        <v>79</v>
      </c>
      <c r="W48" s="49">
        <v>0.9</v>
      </c>
      <c r="X48" s="49">
        <v>1</v>
      </c>
      <c r="Y48" s="45" t="s">
        <v>276</v>
      </c>
      <c r="Z48" s="45"/>
      <c r="AA48" s="45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>
        <v>0.94237287999999997</v>
      </c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81">
        <f t="shared" si="4"/>
        <v>0.94237287999999997</v>
      </c>
      <c r="BK48" s="81">
        <f t="shared" si="3"/>
        <v>0.99197145263157893</v>
      </c>
    </row>
    <row r="49" spans="1:63" ht="21" customHeight="1" thickBot="1" x14ac:dyDescent="0.3">
      <c r="A49" s="34"/>
      <c r="B49" s="23"/>
      <c r="C49" s="23"/>
      <c r="D49" s="23"/>
      <c r="E49" s="23"/>
      <c r="F49" s="35"/>
      <c r="G49" s="35"/>
      <c r="H49" s="23"/>
      <c r="I49" s="195"/>
      <c r="J49" s="36"/>
      <c r="K49" s="23"/>
      <c r="L49" s="23"/>
      <c r="M49" s="23"/>
      <c r="N49" s="23"/>
      <c r="O49" s="23"/>
      <c r="P49" s="23"/>
      <c r="Q49" s="23"/>
      <c r="R49" s="23"/>
      <c r="S49" s="23"/>
      <c r="T49" s="37"/>
      <c r="U49" s="38"/>
      <c r="V49" s="23"/>
      <c r="W49" s="38"/>
      <c r="X49" s="38"/>
      <c r="Y49" s="23"/>
      <c r="Z49" s="23"/>
      <c r="AA49" s="23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82"/>
    </row>
    <row r="50" spans="1:63" s="27" customFormat="1" ht="33" thickBot="1" x14ac:dyDescent="0.3">
      <c r="A50" s="39" t="s">
        <v>24</v>
      </c>
      <c r="B50" s="40"/>
      <c r="C50" s="40"/>
      <c r="D50" s="40"/>
      <c r="E50" s="40"/>
      <c r="F50" s="41"/>
      <c r="G50" s="24"/>
      <c r="H50" s="24"/>
      <c r="I50" s="21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5"/>
      <c r="Z50" s="26"/>
      <c r="AA50" s="26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</row>
    <row r="51" spans="1:63" ht="21" customHeight="1" outlineLevel="1" x14ac:dyDescent="0.25">
      <c r="A51" s="5">
        <v>1</v>
      </c>
      <c r="B51" s="6" t="s">
        <v>277</v>
      </c>
      <c r="C51" s="189">
        <v>6</v>
      </c>
      <c r="D51" s="189" t="s">
        <v>679</v>
      </c>
      <c r="E51" s="6" t="s">
        <v>654</v>
      </c>
      <c r="F51" s="7" t="s">
        <v>66</v>
      </c>
      <c r="G51" s="7" t="s">
        <v>278</v>
      </c>
      <c r="H51" s="6" t="s">
        <v>279</v>
      </c>
      <c r="I51" s="199" t="s">
        <v>762</v>
      </c>
      <c r="J51" s="8" t="s">
        <v>70</v>
      </c>
      <c r="K51" s="6" t="s">
        <v>6</v>
      </c>
      <c r="L51" s="14" t="s">
        <v>280</v>
      </c>
      <c r="M51" s="6" t="s">
        <v>170</v>
      </c>
      <c r="N51" s="6" t="s">
        <v>761</v>
      </c>
      <c r="O51" s="6" t="s">
        <v>281</v>
      </c>
      <c r="P51" s="6" t="s">
        <v>282</v>
      </c>
      <c r="Q51" s="6" t="s">
        <v>75</v>
      </c>
      <c r="R51" s="6" t="s">
        <v>283</v>
      </c>
      <c r="S51" s="6" t="s">
        <v>135</v>
      </c>
      <c r="T51" s="16">
        <v>4.0000000000000001E-3</v>
      </c>
      <c r="U51" s="11">
        <v>4.8999999999999998E-3</v>
      </c>
      <c r="V51" s="6" t="s">
        <v>92</v>
      </c>
      <c r="W51" s="11">
        <v>4.8999999999999998E-3</v>
      </c>
      <c r="X51" s="11">
        <v>5.0000000000000001E-3</v>
      </c>
      <c r="Y51" s="6" t="s">
        <v>284</v>
      </c>
      <c r="Z51" s="6"/>
      <c r="AA51" s="6"/>
      <c r="AB51" s="50">
        <v>3.6241300000000001E-3</v>
      </c>
      <c r="AC51" s="50"/>
      <c r="AD51" s="50"/>
      <c r="AE51" s="50">
        <v>4.2384900000000001E-3</v>
      </c>
      <c r="AF51" s="50"/>
      <c r="AG51" s="50"/>
      <c r="AH51" s="50">
        <v>1.94477E-3</v>
      </c>
      <c r="AI51" s="50"/>
      <c r="AJ51" s="50"/>
      <c r="AK51" s="50">
        <v>3.64613E-3</v>
      </c>
      <c r="AL51" s="50"/>
      <c r="AM51" s="50"/>
      <c r="AN51" s="50">
        <v>8.0645200000000004E-3</v>
      </c>
      <c r="AO51" s="50"/>
      <c r="AP51" s="50"/>
      <c r="AQ51" s="50">
        <v>2.2089000000000002E-3</v>
      </c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81">
        <f t="shared" ref="BJ51:BJ94" si="5">IF(SUM(AB51,AE51,AH51,AK51,AN51,AQ51,AT51,AW51,AZ51,BC51,BF51,BI51)=0,0,AVERAGE(AB51,AE51,AH51,AK51,AN51,AQ51,AT51,AW51,AZ51,BC51,BF51,BI51))</f>
        <v>3.9544900000000006E-3</v>
      </c>
      <c r="BK51" s="81">
        <f t="shared" ref="BK51:BK94" si="6">IF(T51=0,BJ51,BJ51/T51)</f>
        <v>0.98862250000000018</v>
      </c>
    </row>
    <row r="52" spans="1:63" ht="21" customHeight="1" outlineLevel="1" x14ac:dyDescent="0.25">
      <c r="A52" s="5">
        <v>2</v>
      </c>
      <c r="B52" s="6" t="s">
        <v>277</v>
      </c>
      <c r="C52" s="189">
        <v>6</v>
      </c>
      <c r="D52" s="189" t="s">
        <v>679</v>
      </c>
      <c r="E52" s="6" t="s">
        <v>654</v>
      </c>
      <c r="F52" s="7" t="s">
        <v>66</v>
      </c>
      <c r="G52" s="7" t="s">
        <v>278</v>
      </c>
      <c r="H52" s="6" t="s">
        <v>279</v>
      </c>
      <c r="I52" s="200" t="s">
        <v>285</v>
      </c>
      <c r="J52" s="8" t="s">
        <v>70</v>
      </c>
      <c r="K52" s="6" t="s">
        <v>21</v>
      </c>
      <c r="L52" s="14" t="s">
        <v>280</v>
      </c>
      <c r="M52" s="6" t="s">
        <v>170</v>
      </c>
      <c r="N52" s="6" t="s">
        <v>761</v>
      </c>
      <c r="O52" s="6" t="s">
        <v>281</v>
      </c>
      <c r="P52" s="6" t="s">
        <v>286</v>
      </c>
      <c r="Q52" s="6" t="s">
        <v>75</v>
      </c>
      <c r="R52" s="6" t="s">
        <v>287</v>
      </c>
      <c r="S52" s="6" t="s">
        <v>135</v>
      </c>
      <c r="T52" s="9">
        <v>0.8</v>
      </c>
      <c r="U52" s="10">
        <v>0.77</v>
      </c>
      <c r="V52" s="6" t="s">
        <v>79</v>
      </c>
      <c r="W52" s="10">
        <v>0.77</v>
      </c>
      <c r="X52" s="10">
        <v>1</v>
      </c>
      <c r="Y52" s="6" t="s">
        <v>288</v>
      </c>
      <c r="Z52" s="6"/>
      <c r="AA52" s="6"/>
      <c r="AB52" s="50">
        <v>1</v>
      </c>
      <c r="AC52" s="50"/>
      <c r="AD52" s="50"/>
      <c r="AE52" s="50">
        <v>1</v>
      </c>
      <c r="AF52" s="50"/>
      <c r="AG52" s="50"/>
      <c r="AH52" s="50">
        <v>1</v>
      </c>
      <c r="AI52" s="50"/>
      <c r="AJ52" s="50"/>
      <c r="AK52" s="50">
        <v>1</v>
      </c>
      <c r="AL52" s="50"/>
      <c r="AM52" s="50"/>
      <c r="AN52" s="50">
        <v>1</v>
      </c>
      <c r="AO52" s="50"/>
      <c r="AP52" s="50"/>
      <c r="AQ52" s="50">
        <v>1</v>
      </c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81">
        <f t="shared" si="5"/>
        <v>1</v>
      </c>
      <c r="BK52" s="81">
        <f>IF(T52=0,BJ52,BJ52/(T52+20%))</f>
        <v>1</v>
      </c>
    </row>
    <row r="53" spans="1:63" ht="21" customHeight="1" outlineLevel="1" x14ac:dyDescent="0.25">
      <c r="A53" s="5">
        <v>3</v>
      </c>
      <c r="B53" s="6" t="s">
        <v>277</v>
      </c>
      <c r="C53" s="189">
        <v>6</v>
      </c>
      <c r="D53" s="189" t="s">
        <v>691</v>
      </c>
      <c r="E53" s="6" t="s">
        <v>654</v>
      </c>
      <c r="F53" s="7" t="s">
        <v>66</v>
      </c>
      <c r="G53" s="7" t="s">
        <v>289</v>
      </c>
      <c r="H53" s="6" t="s">
        <v>279</v>
      </c>
      <c r="I53" s="200" t="s">
        <v>290</v>
      </c>
      <c r="J53" s="8" t="s">
        <v>85</v>
      </c>
      <c r="K53" s="6" t="s">
        <v>196</v>
      </c>
      <c r="L53" s="14" t="s">
        <v>291</v>
      </c>
      <c r="M53" s="6" t="s">
        <v>170</v>
      </c>
      <c r="N53" s="6" t="s">
        <v>761</v>
      </c>
      <c r="O53" s="6" t="s">
        <v>281</v>
      </c>
      <c r="P53" s="6" t="s">
        <v>292</v>
      </c>
      <c r="Q53" s="6" t="s">
        <v>75</v>
      </c>
      <c r="R53" s="6" t="s">
        <v>293</v>
      </c>
      <c r="S53" s="6" t="s">
        <v>135</v>
      </c>
      <c r="T53" s="9">
        <v>1</v>
      </c>
      <c r="U53" s="6" t="s">
        <v>78</v>
      </c>
      <c r="V53" s="6" t="s">
        <v>79</v>
      </c>
      <c r="W53" s="10">
        <v>0.9</v>
      </c>
      <c r="X53" s="10">
        <v>1</v>
      </c>
      <c r="Y53" s="6" t="s">
        <v>294</v>
      </c>
      <c r="Z53" s="6"/>
      <c r="AA53" s="6"/>
      <c r="AB53" s="50">
        <v>0</v>
      </c>
      <c r="AC53" s="50"/>
      <c r="AD53" s="50"/>
      <c r="AE53" s="50">
        <v>0</v>
      </c>
      <c r="AF53" s="50"/>
      <c r="AG53" s="50"/>
      <c r="AH53" s="50">
        <v>0</v>
      </c>
      <c r="AI53" s="50"/>
      <c r="AJ53" s="50"/>
      <c r="AK53" s="50">
        <v>0.66666669999999995</v>
      </c>
      <c r="AL53" s="50"/>
      <c r="AM53" s="50"/>
      <c r="AN53" s="50">
        <v>1</v>
      </c>
      <c r="AO53" s="50"/>
      <c r="AP53" s="50"/>
      <c r="AQ53" s="50">
        <v>0</v>
      </c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81">
        <f t="shared" si="5"/>
        <v>0.27777778333333331</v>
      </c>
      <c r="BK53" s="81">
        <f t="shared" si="6"/>
        <v>0.27777778333333331</v>
      </c>
    </row>
    <row r="54" spans="1:63" ht="21" customHeight="1" outlineLevel="1" x14ac:dyDescent="0.25">
      <c r="A54" s="5">
        <v>4</v>
      </c>
      <c r="B54" s="6" t="s">
        <v>277</v>
      </c>
      <c r="C54" s="189">
        <v>6</v>
      </c>
      <c r="D54" s="189" t="s">
        <v>691</v>
      </c>
      <c r="E54" s="6" t="s">
        <v>654</v>
      </c>
      <c r="F54" s="17" t="s">
        <v>295</v>
      </c>
      <c r="G54" s="6" t="s">
        <v>296</v>
      </c>
      <c r="H54" s="6" t="s">
        <v>279</v>
      </c>
      <c r="I54" s="199" t="s">
        <v>297</v>
      </c>
      <c r="J54" s="8" t="s">
        <v>85</v>
      </c>
      <c r="K54" s="6" t="s">
        <v>0</v>
      </c>
      <c r="L54" s="6" t="s">
        <v>298</v>
      </c>
      <c r="M54" s="6" t="s">
        <v>170</v>
      </c>
      <c r="N54" s="6" t="s">
        <v>763</v>
      </c>
      <c r="O54" s="6" t="s">
        <v>281</v>
      </c>
      <c r="P54" s="6" t="s">
        <v>299</v>
      </c>
      <c r="Q54" s="6" t="s">
        <v>75</v>
      </c>
      <c r="R54" s="6" t="s">
        <v>300</v>
      </c>
      <c r="S54" s="6" t="s">
        <v>135</v>
      </c>
      <c r="T54" s="9">
        <v>1</v>
      </c>
      <c r="U54" s="10">
        <v>1</v>
      </c>
      <c r="V54" s="6" t="s">
        <v>79</v>
      </c>
      <c r="W54" s="10">
        <v>1</v>
      </c>
      <c r="X54" s="10">
        <v>1</v>
      </c>
      <c r="Y54" s="6" t="s">
        <v>301</v>
      </c>
      <c r="Z54" s="6"/>
      <c r="AA54" s="6"/>
      <c r="AB54" s="50">
        <v>1</v>
      </c>
      <c r="AC54" s="50"/>
      <c r="AD54" s="50"/>
      <c r="AE54" s="50">
        <v>1</v>
      </c>
      <c r="AF54" s="50"/>
      <c r="AG54" s="50"/>
      <c r="AH54" s="50">
        <v>1</v>
      </c>
      <c r="AI54" s="50"/>
      <c r="AJ54" s="50"/>
      <c r="AK54" s="50">
        <v>1</v>
      </c>
      <c r="AL54" s="50"/>
      <c r="AM54" s="50"/>
      <c r="AN54" s="50">
        <v>1</v>
      </c>
      <c r="AO54" s="50"/>
      <c r="AP54" s="50"/>
      <c r="AQ54" s="50">
        <v>1</v>
      </c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81">
        <f t="shared" si="5"/>
        <v>1</v>
      </c>
      <c r="BK54" s="81">
        <f t="shared" si="6"/>
        <v>1</v>
      </c>
    </row>
    <row r="55" spans="1:63" ht="21" customHeight="1" outlineLevel="1" x14ac:dyDescent="0.25">
      <c r="A55" s="5">
        <v>5</v>
      </c>
      <c r="B55" s="6" t="s">
        <v>277</v>
      </c>
      <c r="C55" s="189">
        <v>6</v>
      </c>
      <c r="D55" s="189" t="s">
        <v>691</v>
      </c>
      <c r="E55" s="6" t="s">
        <v>654</v>
      </c>
      <c r="F55" s="17" t="s">
        <v>295</v>
      </c>
      <c r="G55" s="6" t="s">
        <v>296</v>
      </c>
      <c r="H55" s="6" t="s">
        <v>279</v>
      </c>
      <c r="I55" s="200" t="s">
        <v>302</v>
      </c>
      <c r="J55" s="8" t="s">
        <v>85</v>
      </c>
      <c r="K55" s="6" t="s">
        <v>0</v>
      </c>
      <c r="L55" s="6" t="s">
        <v>303</v>
      </c>
      <c r="M55" s="6" t="s">
        <v>170</v>
      </c>
      <c r="N55" s="6" t="s">
        <v>761</v>
      </c>
      <c r="O55" s="6" t="s">
        <v>281</v>
      </c>
      <c r="P55" s="6" t="s">
        <v>304</v>
      </c>
      <c r="Q55" s="6" t="s">
        <v>75</v>
      </c>
      <c r="R55" s="6" t="s">
        <v>305</v>
      </c>
      <c r="S55" s="6" t="s">
        <v>306</v>
      </c>
      <c r="T55" s="9">
        <v>0</v>
      </c>
      <c r="U55" s="10">
        <v>2.0000000000000001E-4</v>
      </c>
      <c r="V55" s="6" t="s">
        <v>92</v>
      </c>
      <c r="W55" s="10">
        <v>0</v>
      </c>
      <c r="X55" s="10">
        <v>0</v>
      </c>
      <c r="Y55" s="6"/>
      <c r="Z55" s="6"/>
      <c r="AA55" s="6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>
        <v>9.4562599999999993E-3</v>
      </c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81">
        <f t="shared" si="5"/>
        <v>9.4562599999999993E-3</v>
      </c>
      <c r="BK55" s="81">
        <f>1-BJ55</f>
        <v>0.99054374000000001</v>
      </c>
    </row>
    <row r="56" spans="1:63" ht="21" customHeight="1" outlineLevel="1" x14ac:dyDescent="0.25">
      <c r="A56" s="5">
        <v>6</v>
      </c>
      <c r="B56" s="6" t="s">
        <v>307</v>
      </c>
      <c r="C56" s="178">
        <v>7</v>
      </c>
      <c r="D56" s="178" t="s">
        <v>680</v>
      </c>
      <c r="E56" s="6" t="s">
        <v>648</v>
      </c>
      <c r="F56" s="7" t="s">
        <v>66</v>
      </c>
      <c r="G56" s="7" t="s">
        <v>308</v>
      </c>
      <c r="H56" s="6" t="s">
        <v>94</v>
      </c>
      <c r="I56" s="199" t="s">
        <v>309</v>
      </c>
      <c r="J56" s="8" t="s">
        <v>70</v>
      </c>
      <c r="K56" s="6" t="s">
        <v>11</v>
      </c>
      <c r="L56" s="6" t="s">
        <v>310</v>
      </c>
      <c r="M56" s="6" t="s">
        <v>170</v>
      </c>
      <c r="N56" s="6" t="s">
        <v>764</v>
      </c>
      <c r="O56" s="6" t="s">
        <v>311</v>
      </c>
      <c r="P56" s="6" t="s">
        <v>312</v>
      </c>
      <c r="Q56" s="6" t="s">
        <v>75</v>
      </c>
      <c r="R56" s="6" t="s">
        <v>313</v>
      </c>
      <c r="S56" s="6" t="s">
        <v>192</v>
      </c>
      <c r="T56" s="9">
        <v>0.75</v>
      </c>
      <c r="U56" s="10">
        <v>0.8</v>
      </c>
      <c r="V56" s="6" t="s">
        <v>79</v>
      </c>
      <c r="W56" s="10">
        <v>0.7</v>
      </c>
      <c r="X56" s="10">
        <v>1</v>
      </c>
      <c r="Y56" s="6" t="s">
        <v>314</v>
      </c>
      <c r="Z56" s="6"/>
      <c r="AA56" s="6"/>
      <c r="AB56" s="50"/>
      <c r="AC56" s="50"/>
      <c r="AD56" s="50"/>
      <c r="AE56" s="50"/>
      <c r="AF56" s="50"/>
      <c r="AG56" s="50"/>
      <c r="AH56" s="50">
        <v>1</v>
      </c>
      <c r="AI56" s="50"/>
      <c r="AJ56" s="50"/>
      <c r="AK56" s="50"/>
      <c r="AL56" s="50"/>
      <c r="AM56" s="50"/>
      <c r="AN56" s="50"/>
      <c r="AO56" s="50"/>
      <c r="AP56" s="50"/>
      <c r="AQ56" s="50">
        <v>1</v>
      </c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81">
        <f t="shared" si="5"/>
        <v>1</v>
      </c>
      <c r="BK56" s="81">
        <f>IF(T56=0,BJ56,BJ56/(T56+25%))</f>
        <v>1</v>
      </c>
    </row>
    <row r="57" spans="1:63" ht="21" customHeight="1" outlineLevel="1" x14ac:dyDescent="0.25">
      <c r="A57" s="5">
        <v>7</v>
      </c>
      <c r="B57" s="6" t="s">
        <v>307</v>
      </c>
      <c r="C57" s="178">
        <v>7</v>
      </c>
      <c r="D57" s="178" t="s">
        <v>692</v>
      </c>
      <c r="E57" s="6" t="s">
        <v>648</v>
      </c>
      <c r="F57" s="7" t="s">
        <v>315</v>
      </c>
      <c r="G57" s="7" t="s">
        <v>316</v>
      </c>
      <c r="H57" s="6" t="s">
        <v>317</v>
      </c>
      <c r="I57" s="202" t="s">
        <v>318</v>
      </c>
      <c r="J57" s="8" t="s">
        <v>85</v>
      </c>
      <c r="K57" s="6" t="s">
        <v>0</v>
      </c>
      <c r="L57" s="13" t="s">
        <v>319</v>
      </c>
      <c r="M57" s="6" t="s">
        <v>170</v>
      </c>
      <c r="N57" s="6" t="s">
        <v>764</v>
      </c>
      <c r="O57" s="6" t="s">
        <v>311</v>
      </c>
      <c r="P57" s="6" t="s">
        <v>320</v>
      </c>
      <c r="Q57" s="6" t="s">
        <v>75</v>
      </c>
      <c r="R57" s="6" t="s">
        <v>321</v>
      </c>
      <c r="S57" s="6" t="s">
        <v>306</v>
      </c>
      <c r="T57" s="9">
        <v>0.6</v>
      </c>
      <c r="U57" s="6" t="s">
        <v>105</v>
      </c>
      <c r="V57" s="6" t="s">
        <v>79</v>
      </c>
      <c r="W57" s="10">
        <v>0.5</v>
      </c>
      <c r="X57" s="10">
        <v>1</v>
      </c>
      <c r="Y57" s="15"/>
      <c r="Z57" s="15"/>
      <c r="AA57" s="15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>
        <v>1</v>
      </c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81">
        <f t="shared" si="5"/>
        <v>1</v>
      </c>
      <c r="BK57" s="81">
        <f>IF(T57=0,BJ57,BJ57/(T57+40%))</f>
        <v>1</v>
      </c>
    </row>
    <row r="58" spans="1:63" ht="21" customHeight="1" outlineLevel="1" x14ac:dyDescent="0.25">
      <c r="A58" s="5">
        <v>8</v>
      </c>
      <c r="B58" s="6" t="s">
        <v>307</v>
      </c>
      <c r="C58" s="178">
        <v>7</v>
      </c>
      <c r="D58" s="178" t="s">
        <v>692</v>
      </c>
      <c r="E58" s="6" t="s">
        <v>648</v>
      </c>
      <c r="F58" s="7" t="s">
        <v>315</v>
      </c>
      <c r="G58" s="7" t="s">
        <v>316</v>
      </c>
      <c r="H58" s="6" t="s">
        <v>317</v>
      </c>
      <c r="I58" s="202" t="s">
        <v>322</v>
      </c>
      <c r="J58" s="8" t="s">
        <v>85</v>
      </c>
      <c r="K58" s="6" t="s">
        <v>0</v>
      </c>
      <c r="L58" s="13" t="s">
        <v>323</v>
      </c>
      <c r="M58" s="6" t="s">
        <v>170</v>
      </c>
      <c r="N58" s="6" t="s">
        <v>764</v>
      </c>
      <c r="O58" s="6" t="s">
        <v>311</v>
      </c>
      <c r="P58" s="6" t="s">
        <v>324</v>
      </c>
      <c r="Q58" s="6" t="s">
        <v>75</v>
      </c>
      <c r="R58" s="6" t="s">
        <v>325</v>
      </c>
      <c r="S58" s="6" t="s">
        <v>306</v>
      </c>
      <c r="T58" s="9">
        <v>0.65</v>
      </c>
      <c r="U58" s="6" t="s">
        <v>105</v>
      </c>
      <c r="V58" s="6" t="s">
        <v>79</v>
      </c>
      <c r="W58" s="10">
        <v>0.5</v>
      </c>
      <c r="X58" s="10">
        <v>1</v>
      </c>
      <c r="Y58" s="15"/>
      <c r="Z58" s="15"/>
      <c r="AA58" s="1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>
        <v>0.87192117999999996</v>
      </c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81">
        <f t="shared" si="5"/>
        <v>0.87192117999999996</v>
      </c>
      <c r="BK58" s="81">
        <f>IF(T58=0,BJ58,BJ58/(T58+35%))</f>
        <v>0.87192117999999996</v>
      </c>
    </row>
    <row r="59" spans="1:63" ht="21" customHeight="1" outlineLevel="1" x14ac:dyDescent="0.25">
      <c r="A59" s="5">
        <v>9</v>
      </c>
      <c r="B59" s="6" t="s">
        <v>307</v>
      </c>
      <c r="C59" s="178">
        <v>7</v>
      </c>
      <c r="D59" s="178" t="s">
        <v>692</v>
      </c>
      <c r="E59" s="6" t="s">
        <v>648</v>
      </c>
      <c r="F59" s="7" t="s">
        <v>315</v>
      </c>
      <c r="G59" s="7" t="s">
        <v>316</v>
      </c>
      <c r="H59" s="6" t="s">
        <v>317</v>
      </c>
      <c r="I59" s="202" t="s">
        <v>326</v>
      </c>
      <c r="J59" s="8" t="s">
        <v>85</v>
      </c>
      <c r="K59" s="6" t="s">
        <v>0</v>
      </c>
      <c r="L59" s="13" t="s">
        <v>327</v>
      </c>
      <c r="M59" s="6" t="s">
        <v>170</v>
      </c>
      <c r="N59" s="6" t="s">
        <v>764</v>
      </c>
      <c r="O59" s="6" t="s">
        <v>311</v>
      </c>
      <c r="P59" s="6" t="s">
        <v>328</v>
      </c>
      <c r="Q59" s="6" t="s">
        <v>75</v>
      </c>
      <c r="R59" s="6" t="s">
        <v>329</v>
      </c>
      <c r="S59" s="6" t="s">
        <v>306</v>
      </c>
      <c r="T59" s="9">
        <v>0.8</v>
      </c>
      <c r="U59" s="6" t="s">
        <v>105</v>
      </c>
      <c r="V59" s="6" t="s">
        <v>79</v>
      </c>
      <c r="W59" s="10">
        <v>0.7</v>
      </c>
      <c r="X59" s="10">
        <v>1</v>
      </c>
      <c r="Y59" s="15"/>
      <c r="Z59" s="15"/>
      <c r="AA59" s="1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>
        <v>1</v>
      </c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81">
        <f t="shared" si="5"/>
        <v>1</v>
      </c>
      <c r="BK59" s="81">
        <f>IF(T59=0,BJ59,BJ59/(T59+20%))</f>
        <v>1</v>
      </c>
    </row>
    <row r="60" spans="1:63" ht="21" customHeight="1" outlineLevel="1" x14ac:dyDescent="0.25">
      <c r="A60" s="5">
        <v>10</v>
      </c>
      <c r="B60" s="6" t="s">
        <v>330</v>
      </c>
      <c r="C60" s="178">
        <v>8</v>
      </c>
      <c r="D60" s="178" t="s">
        <v>681</v>
      </c>
      <c r="E60" s="6" t="s">
        <v>651</v>
      </c>
      <c r="F60" s="7" t="s">
        <v>155</v>
      </c>
      <c r="G60" s="7" t="s">
        <v>331</v>
      </c>
      <c r="H60" s="6" t="s">
        <v>332</v>
      </c>
      <c r="I60" s="203" t="s">
        <v>765</v>
      </c>
      <c r="J60" s="8" t="s">
        <v>70</v>
      </c>
      <c r="K60" s="6" t="s">
        <v>6</v>
      </c>
      <c r="L60" s="13" t="s">
        <v>333</v>
      </c>
      <c r="M60" s="6" t="s">
        <v>72</v>
      </c>
      <c r="N60" s="6" t="s">
        <v>160</v>
      </c>
      <c r="O60" s="6" t="s">
        <v>334</v>
      </c>
      <c r="P60" s="6" t="s">
        <v>335</v>
      </c>
      <c r="Q60" s="6" t="s">
        <v>75</v>
      </c>
      <c r="R60" s="6" t="s">
        <v>336</v>
      </c>
      <c r="S60" s="6" t="s">
        <v>192</v>
      </c>
      <c r="T60" s="9">
        <v>1</v>
      </c>
      <c r="U60" s="6" t="s">
        <v>78</v>
      </c>
      <c r="V60" s="6" t="s">
        <v>79</v>
      </c>
      <c r="W60" s="10">
        <v>0.9</v>
      </c>
      <c r="X60" s="10">
        <v>1</v>
      </c>
      <c r="Y60" s="15" t="s">
        <v>337</v>
      </c>
      <c r="Z60" s="15"/>
      <c r="AA60" s="15"/>
      <c r="AB60" s="50"/>
      <c r="AC60" s="50"/>
      <c r="AD60" s="50"/>
      <c r="AE60" s="50"/>
      <c r="AF60" s="50"/>
      <c r="AG60" s="50"/>
      <c r="AH60" s="50">
        <v>1</v>
      </c>
      <c r="AI60" s="50"/>
      <c r="AJ60" s="50"/>
      <c r="AK60" s="50"/>
      <c r="AL60" s="50"/>
      <c r="AM60" s="50"/>
      <c r="AN60" s="50"/>
      <c r="AO60" s="50"/>
      <c r="AP60" s="50"/>
      <c r="AQ60" s="50">
        <v>1</v>
      </c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81">
        <f t="shared" si="5"/>
        <v>1</v>
      </c>
      <c r="BK60" s="81">
        <f t="shared" si="6"/>
        <v>1</v>
      </c>
    </row>
    <row r="61" spans="1:63" ht="21" customHeight="1" outlineLevel="1" x14ac:dyDescent="0.25">
      <c r="A61" s="5">
        <v>11</v>
      </c>
      <c r="B61" s="6" t="s">
        <v>330</v>
      </c>
      <c r="C61" s="178">
        <v>8</v>
      </c>
      <c r="D61" s="178" t="s">
        <v>681</v>
      </c>
      <c r="E61" s="6" t="s">
        <v>651</v>
      </c>
      <c r="F61" s="7" t="s">
        <v>155</v>
      </c>
      <c r="G61" s="7" t="s">
        <v>331</v>
      </c>
      <c r="H61" s="6" t="s">
        <v>332</v>
      </c>
      <c r="I61" s="204" t="s">
        <v>338</v>
      </c>
      <c r="J61" s="8" t="s">
        <v>70</v>
      </c>
      <c r="K61" s="6" t="s">
        <v>0</v>
      </c>
      <c r="L61" s="13" t="s">
        <v>339</v>
      </c>
      <c r="M61" s="6" t="s">
        <v>72</v>
      </c>
      <c r="N61" s="6" t="s">
        <v>160</v>
      </c>
      <c r="O61" s="6" t="s">
        <v>334</v>
      </c>
      <c r="P61" s="6" t="s">
        <v>340</v>
      </c>
      <c r="Q61" s="6" t="s">
        <v>75</v>
      </c>
      <c r="R61" s="6" t="s">
        <v>341</v>
      </c>
      <c r="S61" s="6" t="s">
        <v>192</v>
      </c>
      <c r="T61" s="9">
        <v>0.6</v>
      </c>
      <c r="U61" s="6" t="s">
        <v>78</v>
      </c>
      <c r="V61" s="6" t="s">
        <v>92</v>
      </c>
      <c r="W61" s="10">
        <v>0.7</v>
      </c>
      <c r="X61" s="10">
        <v>0.5</v>
      </c>
      <c r="Y61" s="6" t="s">
        <v>342</v>
      </c>
      <c r="Z61" s="6"/>
      <c r="AA61" s="6"/>
      <c r="AB61" s="50"/>
      <c r="AC61" s="50"/>
      <c r="AD61" s="50"/>
      <c r="AE61" s="50"/>
      <c r="AF61" s="50"/>
      <c r="AG61" s="50"/>
      <c r="AH61" s="50">
        <v>0.59634145999999999</v>
      </c>
      <c r="AI61" s="50"/>
      <c r="AJ61" s="50"/>
      <c r="AK61" s="50"/>
      <c r="AL61" s="50"/>
      <c r="AM61" s="50"/>
      <c r="AN61" s="50"/>
      <c r="AO61" s="50"/>
      <c r="AP61" s="50"/>
      <c r="AQ61" s="50">
        <v>0.29629630000000001</v>
      </c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81">
        <f t="shared" si="5"/>
        <v>0.44631887999999997</v>
      </c>
      <c r="BK61" s="81">
        <f t="shared" si="6"/>
        <v>0.74386479999999999</v>
      </c>
    </row>
    <row r="62" spans="1:63" ht="21" customHeight="1" outlineLevel="1" x14ac:dyDescent="0.25">
      <c r="A62" s="5">
        <v>12</v>
      </c>
      <c r="B62" s="6" t="s">
        <v>330</v>
      </c>
      <c r="C62" s="178">
        <v>8</v>
      </c>
      <c r="D62" s="178" t="s">
        <v>693</v>
      </c>
      <c r="E62" s="6" t="s">
        <v>651</v>
      </c>
      <c r="F62" s="7" t="s">
        <v>155</v>
      </c>
      <c r="G62" s="7" t="s">
        <v>331</v>
      </c>
      <c r="H62" s="6" t="s">
        <v>332</v>
      </c>
      <c r="I62" s="203" t="s">
        <v>766</v>
      </c>
      <c r="J62" s="8" t="s">
        <v>85</v>
      </c>
      <c r="K62" s="6" t="s">
        <v>0</v>
      </c>
      <c r="L62" s="13" t="s">
        <v>343</v>
      </c>
      <c r="M62" s="6" t="s">
        <v>72</v>
      </c>
      <c r="N62" s="6" t="s">
        <v>344</v>
      </c>
      <c r="O62" s="6" t="s">
        <v>334</v>
      </c>
      <c r="P62" s="6" t="s">
        <v>345</v>
      </c>
      <c r="Q62" s="6" t="s">
        <v>75</v>
      </c>
      <c r="R62" s="6" t="s">
        <v>346</v>
      </c>
      <c r="S62" s="6" t="s">
        <v>192</v>
      </c>
      <c r="T62" s="9">
        <v>1</v>
      </c>
      <c r="U62" s="10">
        <v>0.95</v>
      </c>
      <c r="V62" s="6" t="s">
        <v>79</v>
      </c>
      <c r="W62" s="10">
        <v>0.9</v>
      </c>
      <c r="X62" s="10">
        <v>1</v>
      </c>
      <c r="Y62" s="6" t="s">
        <v>347</v>
      </c>
      <c r="Z62" s="6"/>
      <c r="AA62" s="6"/>
      <c r="AB62" s="50"/>
      <c r="AC62" s="50"/>
      <c r="AD62" s="50"/>
      <c r="AE62" s="50"/>
      <c r="AF62" s="50"/>
      <c r="AG62" s="50"/>
      <c r="AH62" s="50">
        <v>1</v>
      </c>
      <c r="AI62" s="50"/>
      <c r="AJ62" s="50"/>
      <c r="AK62" s="50"/>
      <c r="AL62" s="50"/>
      <c r="AM62" s="50"/>
      <c r="AN62" s="50"/>
      <c r="AO62" s="50"/>
      <c r="AP62" s="50"/>
      <c r="AQ62" s="50">
        <v>1</v>
      </c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81">
        <f t="shared" si="5"/>
        <v>1</v>
      </c>
      <c r="BK62" s="81">
        <f t="shared" si="6"/>
        <v>1</v>
      </c>
    </row>
    <row r="63" spans="1:63" ht="21" customHeight="1" outlineLevel="1" x14ac:dyDescent="0.25">
      <c r="A63" s="5">
        <v>13</v>
      </c>
      <c r="B63" s="6" t="s">
        <v>330</v>
      </c>
      <c r="C63" s="178">
        <v>8</v>
      </c>
      <c r="D63" s="178" t="s">
        <v>693</v>
      </c>
      <c r="E63" s="6" t="s">
        <v>651</v>
      </c>
      <c r="F63" s="7" t="s">
        <v>155</v>
      </c>
      <c r="G63" s="7" t="s">
        <v>348</v>
      </c>
      <c r="H63" s="6" t="s">
        <v>332</v>
      </c>
      <c r="I63" s="203" t="s">
        <v>349</v>
      </c>
      <c r="J63" s="8" t="s">
        <v>85</v>
      </c>
      <c r="K63" s="6" t="s">
        <v>0</v>
      </c>
      <c r="L63" s="13" t="s">
        <v>350</v>
      </c>
      <c r="M63" s="6" t="s">
        <v>72</v>
      </c>
      <c r="N63" s="6" t="s">
        <v>344</v>
      </c>
      <c r="O63" s="6" t="s">
        <v>334</v>
      </c>
      <c r="P63" s="6" t="s">
        <v>351</v>
      </c>
      <c r="Q63" s="6" t="s">
        <v>75</v>
      </c>
      <c r="R63" s="6" t="s">
        <v>352</v>
      </c>
      <c r="S63" s="6" t="s">
        <v>192</v>
      </c>
      <c r="T63" s="9">
        <v>1</v>
      </c>
      <c r="U63" s="10">
        <v>0.95</v>
      </c>
      <c r="V63" s="6" t="s">
        <v>79</v>
      </c>
      <c r="W63" s="10">
        <v>0.8</v>
      </c>
      <c r="X63" s="10">
        <v>1</v>
      </c>
      <c r="Y63" s="15" t="s">
        <v>353</v>
      </c>
      <c r="Z63" s="15"/>
      <c r="AA63" s="15"/>
      <c r="AB63" s="50"/>
      <c r="AC63" s="50"/>
      <c r="AD63" s="50"/>
      <c r="AE63" s="50"/>
      <c r="AF63" s="50"/>
      <c r="AG63" s="50"/>
      <c r="AH63" s="50">
        <v>1</v>
      </c>
      <c r="AI63" s="50"/>
      <c r="AJ63" s="50"/>
      <c r="AK63" s="50"/>
      <c r="AL63" s="50"/>
      <c r="AM63" s="50"/>
      <c r="AN63" s="50"/>
      <c r="AO63" s="50"/>
      <c r="AP63" s="50"/>
      <c r="AQ63" s="50">
        <v>1</v>
      </c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81">
        <f t="shared" si="5"/>
        <v>1</v>
      </c>
      <c r="BK63" s="81">
        <f t="shared" si="6"/>
        <v>1</v>
      </c>
    </row>
    <row r="64" spans="1:63" ht="21" customHeight="1" outlineLevel="1" x14ac:dyDescent="0.25">
      <c r="A64" s="5">
        <v>14</v>
      </c>
      <c r="B64" s="6" t="s">
        <v>354</v>
      </c>
      <c r="C64" s="178">
        <v>9</v>
      </c>
      <c r="D64" s="178" t="s">
        <v>682</v>
      </c>
      <c r="E64" s="6" t="s">
        <v>655</v>
      </c>
      <c r="F64" s="7" t="s">
        <v>81</v>
      </c>
      <c r="G64" s="7" t="s">
        <v>355</v>
      </c>
      <c r="H64" s="6" t="s">
        <v>356</v>
      </c>
      <c r="I64" s="199" t="s">
        <v>357</v>
      </c>
      <c r="J64" s="8" t="s">
        <v>70</v>
      </c>
      <c r="K64" s="6" t="s">
        <v>11</v>
      </c>
      <c r="L64" s="14" t="s">
        <v>358</v>
      </c>
      <c r="M64" s="6" t="s">
        <v>170</v>
      </c>
      <c r="N64" s="6" t="s">
        <v>770</v>
      </c>
      <c r="O64" s="6" t="s">
        <v>281</v>
      </c>
      <c r="P64" s="6" t="s">
        <v>359</v>
      </c>
      <c r="Q64" s="6" t="s">
        <v>75</v>
      </c>
      <c r="R64" s="6" t="s">
        <v>360</v>
      </c>
      <c r="S64" s="6" t="s">
        <v>122</v>
      </c>
      <c r="T64" s="9">
        <v>0.95</v>
      </c>
      <c r="U64" s="10">
        <v>0.87</v>
      </c>
      <c r="V64" s="6" t="s">
        <v>79</v>
      </c>
      <c r="W64" s="10">
        <v>0.87</v>
      </c>
      <c r="X64" s="10">
        <v>1</v>
      </c>
      <c r="Y64" s="6" t="s">
        <v>361</v>
      </c>
      <c r="Z64" s="6"/>
      <c r="AA64" s="6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81">
        <f t="shared" si="5"/>
        <v>0</v>
      </c>
      <c r="BK64" s="81">
        <f t="shared" si="6"/>
        <v>0</v>
      </c>
    </row>
    <row r="65" spans="1:63" ht="21" customHeight="1" outlineLevel="1" x14ac:dyDescent="0.25">
      <c r="A65" s="5">
        <v>15</v>
      </c>
      <c r="B65" s="6" t="s">
        <v>354</v>
      </c>
      <c r="C65" s="178">
        <v>9</v>
      </c>
      <c r="D65" s="178" t="s">
        <v>694</v>
      </c>
      <c r="E65" s="6" t="s">
        <v>655</v>
      </c>
      <c r="F65" s="7" t="s">
        <v>81</v>
      </c>
      <c r="G65" s="7" t="s">
        <v>362</v>
      </c>
      <c r="H65" s="6" t="s">
        <v>356</v>
      </c>
      <c r="I65" s="199" t="s">
        <v>363</v>
      </c>
      <c r="J65" s="8" t="s">
        <v>85</v>
      </c>
      <c r="K65" s="6" t="s">
        <v>0</v>
      </c>
      <c r="L65" s="14" t="s">
        <v>364</v>
      </c>
      <c r="M65" s="6" t="s">
        <v>170</v>
      </c>
      <c r="N65" s="6" t="s">
        <v>770</v>
      </c>
      <c r="O65" s="6" t="s">
        <v>365</v>
      </c>
      <c r="P65" s="6" t="s">
        <v>366</v>
      </c>
      <c r="Q65" s="6" t="s">
        <v>75</v>
      </c>
      <c r="R65" s="6" t="s">
        <v>367</v>
      </c>
      <c r="S65" s="6" t="s">
        <v>192</v>
      </c>
      <c r="T65" s="9">
        <v>0.95</v>
      </c>
      <c r="U65" s="10">
        <v>1</v>
      </c>
      <c r="V65" s="6" t="s">
        <v>79</v>
      </c>
      <c r="W65" s="10">
        <v>0.9</v>
      </c>
      <c r="X65" s="10">
        <v>1</v>
      </c>
      <c r="Y65" s="6" t="s">
        <v>368</v>
      </c>
      <c r="Z65" s="6"/>
      <c r="AA65" s="6"/>
      <c r="AB65" s="50"/>
      <c r="AC65" s="50"/>
      <c r="AD65" s="50"/>
      <c r="AE65" s="50"/>
      <c r="AF65" s="50"/>
      <c r="AG65" s="50"/>
      <c r="AH65" s="50">
        <v>1</v>
      </c>
      <c r="AI65" s="50"/>
      <c r="AJ65" s="50"/>
      <c r="AK65" s="50"/>
      <c r="AL65" s="50"/>
      <c r="AM65" s="50"/>
      <c r="AN65" s="50"/>
      <c r="AO65" s="50"/>
      <c r="AP65" s="50"/>
      <c r="AQ65" s="50">
        <v>1</v>
      </c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81">
        <f t="shared" si="5"/>
        <v>1</v>
      </c>
      <c r="BK65" s="81">
        <f t="shared" si="6"/>
        <v>1.0526315789473684</v>
      </c>
    </row>
    <row r="66" spans="1:63" ht="21" customHeight="1" outlineLevel="1" x14ac:dyDescent="0.25">
      <c r="A66" s="5">
        <v>16</v>
      </c>
      <c r="B66" s="6" t="s">
        <v>354</v>
      </c>
      <c r="C66" s="178">
        <v>9</v>
      </c>
      <c r="D66" s="178" t="s">
        <v>694</v>
      </c>
      <c r="E66" s="6" t="s">
        <v>655</v>
      </c>
      <c r="F66" s="7" t="s">
        <v>81</v>
      </c>
      <c r="G66" s="7" t="s">
        <v>369</v>
      </c>
      <c r="H66" s="6" t="s">
        <v>356</v>
      </c>
      <c r="I66" s="199" t="s">
        <v>370</v>
      </c>
      <c r="J66" s="8" t="s">
        <v>85</v>
      </c>
      <c r="K66" s="6" t="s">
        <v>0</v>
      </c>
      <c r="L66" s="14" t="s">
        <v>371</v>
      </c>
      <c r="M66" s="6" t="s">
        <v>170</v>
      </c>
      <c r="N66" s="6" t="s">
        <v>770</v>
      </c>
      <c r="O66" s="6" t="s">
        <v>365</v>
      </c>
      <c r="P66" s="6" t="s">
        <v>372</v>
      </c>
      <c r="Q66" s="6" t="s">
        <v>75</v>
      </c>
      <c r="R66" s="6" t="s">
        <v>373</v>
      </c>
      <c r="S66" s="6" t="s">
        <v>91</v>
      </c>
      <c r="T66" s="9">
        <v>1</v>
      </c>
      <c r="U66" s="10">
        <v>1</v>
      </c>
      <c r="V66" s="6" t="s">
        <v>79</v>
      </c>
      <c r="W66" s="10">
        <v>0.9</v>
      </c>
      <c r="X66" s="10">
        <v>1</v>
      </c>
      <c r="Y66" s="15" t="s">
        <v>374</v>
      </c>
      <c r="Z66" s="15"/>
      <c r="AA66" s="15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>
        <v>1</v>
      </c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81">
        <f t="shared" si="5"/>
        <v>1</v>
      </c>
      <c r="BK66" s="81">
        <f t="shared" si="6"/>
        <v>1</v>
      </c>
    </row>
    <row r="67" spans="1:63" ht="21" customHeight="1" outlineLevel="1" x14ac:dyDescent="0.25">
      <c r="A67" s="5">
        <v>17</v>
      </c>
      <c r="B67" s="6" t="s">
        <v>354</v>
      </c>
      <c r="C67" s="178">
        <v>9</v>
      </c>
      <c r="D67" s="178" t="s">
        <v>694</v>
      </c>
      <c r="E67" s="6" t="s">
        <v>655</v>
      </c>
      <c r="F67" s="7" t="s">
        <v>81</v>
      </c>
      <c r="G67" s="7" t="s">
        <v>471</v>
      </c>
      <c r="H67" s="6" t="s">
        <v>356</v>
      </c>
      <c r="I67" s="199" t="s">
        <v>497</v>
      </c>
      <c r="J67" s="8" t="s">
        <v>85</v>
      </c>
      <c r="K67" s="6" t="s">
        <v>196</v>
      </c>
      <c r="L67" s="6" t="s">
        <v>498</v>
      </c>
      <c r="M67" s="6" t="s">
        <v>170</v>
      </c>
      <c r="N67" s="6" t="s">
        <v>771</v>
      </c>
      <c r="O67" s="6" t="s">
        <v>474</v>
      </c>
      <c r="P67" s="6" t="s">
        <v>499</v>
      </c>
      <c r="Q67" s="6" t="s">
        <v>75</v>
      </c>
      <c r="R67" s="6" t="s">
        <v>500</v>
      </c>
      <c r="S67" s="6" t="s">
        <v>135</v>
      </c>
      <c r="T67" s="9">
        <v>0.02</v>
      </c>
      <c r="U67" s="10">
        <v>0.02</v>
      </c>
      <c r="V67" s="6" t="s">
        <v>92</v>
      </c>
      <c r="W67" s="10">
        <v>0.01</v>
      </c>
      <c r="X67" s="10">
        <v>0.04</v>
      </c>
      <c r="Y67" s="6" t="s">
        <v>501</v>
      </c>
      <c r="Z67" s="6">
        <v>50</v>
      </c>
      <c r="AA67" s="6">
        <v>2877</v>
      </c>
      <c r="AB67" s="50">
        <f>Z67/AA67</f>
        <v>1.737921445950643E-2</v>
      </c>
      <c r="AC67" s="6">
        <v>93</v>
      </c>
      <c r="AD67" s="6">
        <v>2877</v>
      </c>
      <c r="AE67" s="50">
        <f>AC67/AD67</f>
        <v>3.2325338894681963E-2</v>
      </c>
      <c r="AF67" s="6">
        <v>73</v>
      </c>
      <c r="AG67" s="6">
        <v>2358</v>
      </c>
      <c r="AH67" s="50">
        <f>AF67/AG67</f>
        <v>3.0958439355385919E-2</v>
      </c>
      <c r="AI67" s="6">
        <v>37</v>
      </c>
      <c r="AJ67" s="6">
        <v>2793</v>
      </c>
      <c r="AK67" s="50">
        <f>AI67/AJ67</f>
        <v>1.3247404224847834E-2</v>
      </c>
      <c r="AL67" s="6">
        <v>70</v>
      </c>
      <c r="AM67" s="6">
        <v>2814</v>
      </c>
      <c r="AN67" s="50">
        <f>AL67/AM67</f>
        <v>2.4875621890547265E-2</v>
      </c>
      <c r="AO67" s="6">
        <v>74</v>
      </c>
      <c r="AP67" s="6">
        <v>2448</v>
      </c>
      <c r="AQ67" s="50">
        <f>AO67/AP67</f>
        <v>3.0228758169934641E-2</v>
      </c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81">
        <f t="shared" si="5"/>
        <v>2.4835796165817339E-2</v>
      </c>
      <c r="BK67" s="81">
        <f t="shared" si="6"/>
        <v>1.2417898082908669</v>
      </c>
    </row>
    <row r="68" spans="1:63" ht="21" customHeight="1" outlineLevel="1" x14ac:dyDescent="0.25">
      <c r="A68" s="5">
        <v>18</v>
      </c>
      <c r="B68" s="6" t="s">
        <v>354</v>
      </c>
      <c r="C68" s="178">
        <v>9</v>
      </c>
      <c r="D68" s="178" t="s">
        <v>694</v>
      </c>
      <c r="E68" s="6" t="s">
        <v>655</v>
      </c>
      <c r="F68" s="7" t="s">
        <v>81</v>
      </c>
      <c r="G68" s="7" t="s">
        <v>471</v>
      </c>
      <c r="H68" s="6" t="s">
        <v>356</v>
      </c>
      <c r="I68" s="199" t="s">
        <v>502</v>
      </c>
      <c r="J68" s="8" t="s">
        <v>85</v>
      </c>
      <c r="K68" s="6" t="s">
        <v>0</v>
      </c>
      <c r="L68" s="6" t="s">
        <v>503</v>
      </c>
      <c r="M68" s="6" t="s">
        <v>170</v>
      </c>
      <c r="N68" s="6" t="s">
        <v>771</v>
      </c>
      <c r="O68" s="6" t="s">
        <v>474</v>
      </c>
      <c r="P68" s="6" t="s">
        <v>504</v>
      </c>
      <c r="Q68" s="6" t="s">
        <v>75</v>
      </c>
      <c r="R68" s="6" t="s">
        <v>505</v>
      </c>
      <c r="S68" s="6" t="s">
        <v>91</v>
      </c>
      <c r="T68" s="9">
        <v>1</v>
      </c>
      <c r="U68" s="10">
        <v>0.98</v>
      </c>
      <c r="V68" s="6" t="s">
        <v>79</v>
      </c>
      <c r="W68" s="10">
        <v>0.98</v>
      </c>
      <c r="X68" s="10">
        <v>1</v>
      </c>
      <c r="Y68" s="6" t="s">
        <v>506</v>
      </c>
      <c r="Z68" s="6"/>
      <c r="AA68" s="6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6">
        <v>23</v>
      </c>
      <c r="AP68" s="6">
        <v>23</v>
      </c>
      <c r="AQ68" s="50">
        <f>AO68/AP68</f>
        <v>1</v>
      </c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81">
        <f t="shared" si="5"/>
        <v>1</v>
      </c>
      <c r="BK68" s="81">
        <f t="shared" si="6"/>
        <v>1</v>
      </c>
    </row>
    <row r="69" spans="1:63" ht="21" customHeight="1" outlineLevel="1" x14ac:dyDescent="0.25">
      <c r="A69" s="5">
        <v>19</v>
      </c>
      <c r="B69" s="6" t="s">
        <v>354</v>
      </c>
      <c r="C69" s="178">
        <v>9</v>
      </c>
      <c r="D69" s="178" t="s">
        <v>694</v>
      </c>
      <c r="E69" s="6" t="s">
        <v>655</v>
      </c>
      <c r="F69" s="7" t="s">
        <v>81</v>
      </c>
      <c r="G69" s="7" t="s">
        <v>471</v>
      </c>
      <c r="H69" s="6" t="s">
        <v>540</v>
      </c>
      <c r="I69" s="199" t="s">
        <v>567</v>
      </c>
      <c r="J69" s="8" t="s">
        <v>85</v>
      </c>
      <c r="K69" s="6" t="s">
        <v>551</v>
      </c>
      <c r="L69" s="6" t="s">
        <v>568</v>
      </c>
      <c r="M69" s="6" t="s">
        <v>170</v>
      </c>
      <c r="N69" s="6" t="s">
        <v>771</v>
      </c>
      <c r="O69" s="6" t="s">
        <v>556</v>
      </c>
      <c r="P69" s="6" t="s">
        <v>569</v>
      </c>
      <c r="Q69" s="6" t="s">
        <v>111</v>
      </c>
      <c r="R69" s="6" t="s">
        <v>570</v>
      </c>
      <c r="S69" s="6" t="s">
        <v>192</v>
      </c>
      <c r="T69" s="9">
        <v>0.9</v>
      </c>
      <c r="U69" s="6" t="s">
        <v>105</v>
      </c>
      <c r="V69" s="6" t="s">
        <v>79</v>
      </c>
      <c r="W69" s="10">
        <v>0.8</v>
      </c>
      <c r="X69" s="10">
        <v>1</v>
      </c>
      <c r="Y69" s="6"/>
      <c r="Z69" s="6"/>
      <c r="AA69" s="6"/>
      <c r="AB69" s="50"/>
      <c r="AC69" s="50"/>
      <c r="AD69" s="50"/>
      <c r="AE69" s="50"/>
      <c r="AF69" s="50"/>
      <c r="AG69" s="50"/>
      <c r="AH69" s="50">
        <v>0.89855072000000002</v>
      </c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81">
        <f t="shared" si="5"/>
        <v>0.89855072000000002</v>
      </c>
      <c r="BK69" s="81">
        <f t="shared" si="6"/>
        <v>0.9983896888888889</v>
      </c>
    </row>
    <row r="70" spans="1:63" ht="21" customHeight="1" outlineLevel="1" x14ac:dyDescent="0.25">
      <c r="A70" s="5">
        <v>20</v>
      </c>
      <c r="B70" s="6" t="s">
        <v>354</v>
      </c>
      <c r="C70" s="178">
        <v>9</v>
      </c>
      <c r="D70" s="178" t="s">
        <v>694</v>
      </c>
      <c r="E70" s="6" t="s">
        <v>655</v>
      </c>
      <c r="F70" s="7" t="s">
        <v>81</v>
      </c>
      <c r="G70" s="7" t="s">
        <v>471</v>
      </c>
      <c r="H70" s="6" t="s">
        <v>540</v>
      </c>
      <c r="I70" s="199" t="s">
        <v>541</v>
      </c>
      <c r="J70" s="8" t="s">
        <v>85</v>
      </c>
      <c r="K70" s="6" t="s">
        <v>0</v>
      </c>
      <c r="L70" s="6" t="s">
        <v>542</v>
      </c>
      <c r="M70" s="6" t="s">
        <v>170</v>
      </c>
      <c r="N70" s="6" t="s">
        <v>771</v>
      </c>
      <c r="O70" s="6" t="s">
        <v>474</v>
      </c>
      <c r="P70" s="6" t="s">
        <v>543</v>
      </c>
      <c r="Q70" s="6" t="s">
        <v>75</v>
      </c>
      <c r="R70" s="6" t="s">
        <v>544</v>
      </c>
      <c r="S70" s="6" t="s">
        <v>122</v>
      </c>
      <c r="T70" s="9">
        <v>1</v>
      </c>
      <c r="U70" s="10">
        <v>0.9</v>
      </c>
      <c r="V70" s="6" t="s">
        <v>79</v>
      </c>
      <c r="W70" s="10">
        <v>0.9</v>
      </c>
      <c r="X70" s="10">
        <v>1</v>
      </c>
      <c r="Y70" s="6" t="s">
        <v>545</v>
      </c>
      <c r="Z70" s="6"/>
      <c r="AA70" s="6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81">
        <f t="shared" si="5"/>
        <v>0</v>
      </c>
      <c r="BK70" s="81">
        <f t="shared" si="6"/>
        <v>0</v>
      </c>
    </row>
    <row r="71" spans="1:63" ht="21" customHeight="1" outlineLevel="1" x14ac:dyDescent="0.25">
      <c r="A71" s="5">
        <v>21</v>
      </c>
      <c r="B71" s="6" t="s">
        <v>354</v>
      </c>
      <c r="C71" s="178">
        <v>9</v>
      </c>
      <c r="D71" s="178" t="s">
        <v>694</v>
      </c>
      <c r="E71" s="6" t="s">
        <v>655</v>
      </c>
      <c r="F71" s="7" t="s">
        <v>81</v>
      </c>
      <c r="G71" s="7" t="s">
        <v>471</v>
      </c>
      <c r="H71" s="6" t="s">
        <v>431</v>
      </c>
      <c r="I71" s="199" t="s">
        <v>507</v>
      </c>
      <c r="J71" s="8" t="s">
        <v>85</v>
      </c>
      <c r="K71" s="6" t="s">
        <v>0</v>
      </c>
      <c r="L71" s="6" t="s">
        <v>508</v>
      </c>
      <c r="M71" s="6" t="s">
        <v>170</v>
      </c>
      <c r="N71" s="6" t="s">
        <v>771</v>
      </c>
      <c r="O71" s="6" t="s">
        <v>474</v>
      </c>
      <c r="P71" s="6" t="s">
        <v>509</v>
      </c>
      <c r="Q71" s="6" t="s">
        <v>75</v>
      </c>
      <c r="R71" s="6" t="s">
        <v>476</v>
      </c>
      <c r="S71" s="6" t="s">
        <v>122</v>
      </c>
      <c r="T71" s="9">
        <v>1</v>
      </c>
      <c r="U71" s="10">
        <v>0.85</v>
      </c>
      <c r="V71" s="6" t="s">
        <v>79</v>
      </c>
      <c r="W71" s="10">
        <v>0.85</v>
      </c>
      <c r="X71" s="10">
        <v>1</v>
      </c>
      <c r="Y71" s="6" t="s">
        <v>510</v>
      </c>
      <c r="Z71" s="6"/>
      <c r="AA71" s="6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81">
        <f t="shared" si="5"/>
        <v>0</v>
      </c>
      <c r="BK71" s="81">
        <f t="shared" si="6"/>
        <v>0</v>
      </c>
    </row>
    <row r="72" spans="1:63" ht="21" customHeight="1" outlineLevel="1" x14ac:dyDescent="0.25">
      <c r="A72" s="5">
        <v>22</v>
      </c>
      <c r="B72" s="6" t="s">
        <v>354</v>
      </c>
      <c r="C72" s="178">
        <v>9</v>
      </c>
      <c r="D72" s="178" t="s">
        <v>694</v>
      </c>
      <c r="E72" s="6" t="s">
        <v>655</v>
      </c>
      <c r="F72" s="7" t="s">
        <v>81</v>
      </c>
      <c r="G72" s="7" t="s">
        <v>471</v>
      </c>
      <c r="H72" s="6" t="s">
        <v>356</v>
      </c>
      <c r="I72" s="199" t="s">
        <v>493</v>
      </c>
      <c r="J72" s="8" t="s">
        <v>85</v>
      </c>
      <c r="K72" s="6" t="s">
        <v>0</v>
      </c>
      <c r="L72" s="6" t="s">
        <v>664</v>
      </c>
      <c r="M72" s="6" t="s">
        <v>170</v>
      </c>
      <c r="N72" s="6" t="s">
        <v>771</v>
      </c>
      <c r="O72" s="6" t="s">
        <v>474</v>
      </c>
      <c r="P72" s="6" t="s">
        <v>494</v>
      </c>
      <c r="Q72" s="6" t="s">
        <v>173</v>
      </c>
      <c r="R72" s="6" t="s">
        <v>495</v>
      </c>
      <c r="S72" s="6" t="s">
        <v>122</v>
      </c>
      <c r="T72" s="9">
        <v>1</v>
      </c>
      <c r="U72" s="10">
        <v>1</v>
      </c>
      <c r="V72" s="6" t="s">
        <v>79</v>
      </c>
      <c r="W72" s="10">
        <v>1</v>
      </c>
      <c r="X72" s="10">
        <v>1</v>
      </c>
      <c r="Y72" s="6" t="s">
        <v>496</v>
      </c>
      <c r="Z72" s="6"/>
      <c r="AA72" s="6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81">
        <f t="shared" si="5"/>
        <v>0</v>
      </c>
      <c r="BK72" s="81">
        <f t="shared" si="6"/>
        <v>0</v>
      </c>
    </row>
    <row r="73" spans="1:63" ht="21" customHeight="1" outlineLevel="1" x14ac:dyDescent="0.25">
      <c r="A73" s="5">
        <v>23</v>
      </c>
      <c r="B73" s="6" t="s">
        <v>354</v>
      </c>
      <c r="C73" s="178">
        <v>9</v>
      </c>
      <c r="D73" s="178" t="s">
        <v>694</v>
      </c>
      <c r="E73" s="6" t="s">
        <v>655</v>
      </c>
      <c r="F73" s="7" t="s">
        <v>81</v>
      </c>
      <c r="G73" s="7" t="s">
        <v>471</v>
      </c>
      <c r="H73" s="6" t="s">
        <v>540</v>
      </c>
      <c r="I73" s="199" t="s">
        <v>576</v>
      </c>
      <c r="J73" s="8" t="s">
        <v>572</v>
      </c>
      <c r="K73" s="6" t="s">
        <v>0</v>
      </c>
      <c r="L73" s="6" t="s">
        <v>577</v>
      </c>
      <c r="M73" s="6" t="s">
        <v>170</v>
      </c>
      <c r="N73" s="6" t="s">
        <v>771</v>
      </c>
      <c r="O73" s="6" t="s">
        <v>556</v>
      </c>
      <c r="P73" s="6" t="s">
        <v>561</v>
      </c>
      <c r="Q73" s="6" t="s">
        <v>111</v>
      </c>
      <c r="R73" s="6" t="s">
        <v>578</v>
      </c>
      <c r="S73" s="6" t="s">
        <v>192</v>
      </c>
      <c r="T73" s="9">
        <v>0.8</v>
      </c>
      <c r="U73" s="6" t="s">
        <v>105</v>
      </c>
      <c r="V73" s="6" t="s">
        <v>79</v>
      </c>
      <c r="W73" s="10">
        <v>1</v>
      </c>
      <c r="X73" s="10">
        <v>0.7</v>
      </c>
      <c r="Y73" s="6"/>
      <c r="Z73" s="6"/>
      <c r="AA73" s="6"/>
      <c r="AB73" s="50"/>
      <c r="AC73" s="50"/>
      <c r="AD73" s="50"/>
      <c r="AE73" s="50"/>
      <c r="AF73" s="6">
        <v>4</v>
      </c>
      <c r="AG73" s="6">
        <v>4</v>
      </c>
      <c r="AH73" s="50">
        <f>AF73/AG73</f>
        <v>1</v>
      </c>
      <c r="AI73" s="50"/>
      <c r="AJ73" s="50"/>
      <c r="AK73" s="50"/>
      <c r="AL73" s="50"/>
      <c r="AM73" s="50"/>
      <c r="AN73" s="50"/>
      <c r="AO73" s="6">
        <v>6</v>
      </c>
      <c r="AP73" s="6">
        <v>6</v>
      </c>
      <c r="AQ73" s="50">
        <f>AO73/AP73</f>
        <v>1</v>
      </c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81">
        <f t="shared" si="5"/>
        <v>1</v>
      </c>
      <c r="BK73" s="81">
        <f>IF(T73=0,BJ73,BJ73/(T73+20%))</f>
        <v>1</v>
      </c>
    </row>
    <row r="74" spans="1:63" ht="21" customHeight="1" outlineLevel="1" x14ac:dyDescent="0.25">
      <c r="A74" s="5">
        <v>24</v>
      </c>
      <c r="B74" s="6" t="s">
        <v>354</v>
      </c>
      <c r="C74" s="178">
        <v>9</v>
      </c>
      <c r="D74" s="178" t="s">
        <v>694</v>
      </c>
      <c r="E74" s="6" t="s">
        <v>655</v>
      </c>
      <c r="F74" s="7" t="s">
        <v>81</v>
      </c>
      <c r="G74" s="7" t="s">
        <v>471</v>
      </c>
      <c r="H74" s="6" t="s">
        <v>540</v>
      </c>
      <c r="I74" s="199" t="s">
        <v>550</v>
      </c>
      <c r="J74" s="8" t="s">
        <v>85</v>
      </c>
      <c r="K74" s="6" t="s">
        <v>551</v>
      </c>
      <c r="L74" s="6" t="s">
        <v>552</v>
      </c>
      <c r="M74" s="6" t="s">
        <v>170</v>
      </c>
      <c r="N74" s="6" t="s">
        <v>771</v>
      </c>
      <c r="O74" s="6" t="s">
        <v>281</v>
      </c>
      <c r="P74" s="6" t="s">
        <v>553</v>
      </c>
      <c r="Q74" s="6" t="s">
        <v>75</v>
      </c>
      <c r="R74" s="6" t="s">
        <v>554</v>
      </c>
      <c r="S74" s="6" t="s">
        <v>91</v>
      </c>
      <c r="T74" s="9">
        <v>0.8</v>
      </c>
      <c r="U74" s="6" t="s">
        <v>105</v>
      </c>
      <c r="V74" s="6" t="s">
        <v>79</v>
      </c>
      <c r="W74" s="10">
        <v>0.7</v>
      </c>
      <c r="X74" s="10">
        <v>0.9</v>
      </c>
      <c r="Y74" s="6"/>
      <c r="Z74" s="6"/>
      <c r="AA74" s="6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6">
        <v>2</v>
      </c>
      <c r="AP74" s="6">
        <v>2</v>
      </c>
      <c r="AQ74" s="50">
        <f>AO74/AP74</f>
        <v>1</v>
      </c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81">
        <f t="shared" si="5"/>
        <v>1</v>
      </c>
      <c r="BK74" s="81">
        <f>IF(T74=0,BJ74,BJ74/(T74+20%))</f>
        <v>1</v>
      </c>
    </row>
    <row r="75" spans="1:63" ht="21" customHeight="1" outlineLevel="1" x14ac:dyDescent="0.25">
      <c r="A75" s="5">
        <v>25</v>
      </c>
      <c r="B75" s="6" t="s">
        <v>354</v>
      </c>
      <c r="C75" s="178">
        <v>9</v>
      </c>
      <c r="D75" s="178" t="s">
        <v>694</v>
      </c>
      <c r="E75" s="6" t="s">
        <v>655</v>
      </c>
      <c r="F75" s="7" t="s">
        <v>81</v>
      </c>
      <c r="G75" s="7" t="s">
        <v>471</v>
      </c>
      <c r="H75" s="6" t="s">
        <v>540</v>
      </c>
      <c r="I75" s="199" t="s">
        <v>571</v>
      </c>
      <c r="J75" s="8" t="s">
        <v>572</v>
      </c>
      <c r="K75" s="6" t="s">
        <v>551</v>
      </c>
      <c r="L75" s="6" t="s">
        <v>573</v>
      </c>
      <c r="M75" s="6" t="s">
        <v>170</v>
      </c>
      <c r="N75" s="6" t="s">
        <v>771</v>
      </c>
      <c r="O75" s="6" t="s">
        <v>556</v>
      </c>
      <c r="P75" s="6" t="s">
        <v>574</v>
      </c>
      <c r="Q75" s="6" t="s">
        <v>111</v>
      </c>
      <c r="R75" s="6" t="s">
        <v>575</v>
      </c>
      <c r="S75" s="6" t="s">
        <v>91</v>
      </c>
      <c r="T75" s="9">
        <v>0.8</v>
      </c>
      <c r="U75" s="6" t="s">
        <v>105</v>
      </c>
      <c r="V75" s="6" t="s">
        <v>79</v>
      </c>
      <c r="W75" s="10">
        <v>0.7</v>
      </c>
      <c r="X75" s="10">
        <v>0.9</v>
      </c>
      <c r="Y75" s="6"/>
      <c r="Z75" s="6"/>
      <c r="AA75" s="6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6">
        <v>10</v>
      </c>
      <c r="AP75" s="6">
        <v>10</v>
      </c>
      <c r="AQ75" s="50">
        <f>AO75/AP75</f>
        <v>1</v>
      </c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81">
        <f t="shared" si="5"/>
        <v>1</v>
      </c>
      <c r="BK75" s="81">
        <f>IF(T75=0,BJ75,BJ75/(T75+20%))</f>
        <v>1</v>
      </c>
    </row>
    <row r="76" spans="1:63" ht="21" customHeight="1" outlineLevel="1" x14ac:dyDescent="0.25">
      <c r="A76" s="5">
        <v>26</v>
      </c>
      <c r="B76" s="6" t="s">
        <v>354</v>
      </c>
      <c r="C76" s="178">
        <v>9</v>
      </c>
      <c r="D76" s="178" t="s">
        <v>694</v>
      </c>
      <c r="E76" s="6" t="s">
        <v>655</v>
      </c>
      <c r="F76" s="7" t="s">
        <v>81</v>
      </c>
      <c r="G76" s="7" t="s">
        <v>471</v>
      </c>
      <c r="H76" s="6" t="s">
        <v>540</v>
      </c>
      <c r="I76" s="199" t="s">
        <v>559</v>
      </c>
      <c r="J76" s="8" t="s">
        <v>85</v>
      </c>
      <c r="K76" s="6" t="s">
        <v>0</v>
      </c>
      <c r="L76" s="6" t="s">
        <v>560</v>
      </c>
      <c r="M76" s="6" t="s">
        <v>170</v>
      </c>
      <c r="N76" s="6" t="s">
        <v>771</v>
      </c>
      <c r="O76" s="6" t="s">
        <v>556</v>
      </c>
      <c r="P76" s="6" t="s">
        <v>561</v>
      </c>
      <c r="Q76" s="6" t="s">
        <v>111</v>
      </c>
      <c r="R76" s="6" t="s">
        <v>562</v>
      </c>
      <c r="S76" s="6" t="s">
        <v>558</v>
      </c>
      <c r="T76" s="9">
        <v>0.8</v>
      </c>
      <c r="U76" s="6" t="s">
        <v>563</v>
      </c>
      <c r="V76" s="6" t="s">
        <v>79</v>
      </c>
      <c r="W76" s="10">
        <v>0.7</v>
      </c>
      <c r="X76" s="10">
        <v>1</v>
      </c>
      <c r="Y76" s="6"/>
      <c r="Z76" s="6"/>
      <c r="AA76" s="6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81">
        <f t="shared" si="5"/>
        <v>0</v>
      </c>
      <c r="BK76" s="81">
        <f t="shared" si="6"/>
        <v>0</v>
      </c>
    </row>
    <row r="77" spans="1:63" ht="21" customHeight="1" outlineLevel="1" x14ac:dyDescent="0.25">
      <c r="A77" s="5">
        <v>27</v>
      </c>
      <c r="B77" s="6" t="s">
        <v>354</v>
      </c>
      <c r="C77" s="178">
        <v>9</v>
      </c>
      <c r="D77" s="178" t="s">
        <v>694</v>
      </c>
      <c r="E77" s="6" t="s">
        <v>655</v>
      </c>
      <c r="F77" s="7" t="s">
        <v>81</v>
      </c>
      <c r="G77" s="7" t="s">
        <v>471</v>
      </c>
      <c r="H77" s="6" t="s">
        <v>356</v>
      </c>
      <c r="I77" s="199" t="s">
        <v>790</v>
      </c>
      <c r="J77" s="8" t="s">
        <v>85</v>
      </c>
      <c r="K77" s="6" t="s">
        <v>0</v>
      </c>
      <c r="L77" s="6" t="s">
        <v>511</v>
      </c>
      <c r="M77" s="6" t="s">
        <v>170</v>
      </c>
      <c r="N77" s="6" t="s">
        <v>771</v>
      </c>
      <c r="O77" s="6" t="s">
        <v>474</v>
      </c>
      <c r="P77" s="6" t="s">
        <v>512</v>
      </c>
      <c r="Q77" s="6" t="s">
        <v>75</v>
      </c>
      <c r="R77" s="6" t="s">
        <v>513</v>
      </c>
      <c r="S77" s="6" t="s">
        <v>192</v>
      </c>
      <c r="T77" s="9">
        <v>1</v>
      </c>
      <c r="U77" s="10">
        <v>0.9</v>
      </c>
      <c r="V77" s="6" t="s">
        <v>79</v>
      </c>
      <c r="W77" s="10">
        <v>0.9</v>
      </c>
      <c r="X77" s="10">
        <v>1</v>
      </c>
      <c r="Y77" s="6" t="s">
        <v>514</v>
      </c>
      <c r="Z77" s="6"/>
      <c r="AA77" s="6"/>
      <c r="AB77" s="50"/>
      <c r="AC77" s="50"/>
      <c r="AD77" s="50"/>
      <c r="AE77" s="50"/>
      <c r="AF77" s="6">
        <v>62</v>
      </c>
      <c r="AG77" s="6">
        <v>69</v>
      </c>
      <c r="AH77" s="50">
        <f>AF77/AG77</f>
        <v>0.89855072463768115</v>
      </c>
      <c r="AI77" s="50"/>
      <c r="AJ77" s="50"/>
      <c r="AK77" s="50"/>
      <c r="AL77" s="50"/>
      <c r="AM77" s="50"/>
      <c r="AN77" s="50"/>
      <c r="AO77" s="6">
        <v>67</v>
      </c>
      <c r="AP77" s="6">
        <v>74</v>
      </c>
      <c r="AQ77" s="50">
        <f>AO77/AP77</f>
        <v>0.90540540540540537</v>
      </c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81">
        <f t="shared" si="5"/>
        <v>0.90197806502154321</v>
      </c>
      <c r="BK77" s="81">
        <f t="shared" si="6"/>
        <v>0.90197806502154321</v>
      </c>
    </row>
    <row r="78" spans="1:63" ht="21" customHeight="1" outlineLevel="1" x14ac:dyDescent="0.25">
      <c r="A78" s="5">
        <v>28</v>
      </c>
      <c r="B78" s="6" t="s">
        <v>354</v>
      </c>
      <c r="C78" s="178">
        <v>9</v>
      </c>
      <c r="D78" s="178" t="s">
        <v>694</v>
      </c>
      <c r="E78" s="6" t="s">
        <v>655</v>
      </c>
      <c r="F78" s="7" t="s">
        <v>81</v>
      </c>
      <c r="G78" s="7" t="s">
        <v>471</v>
      </c>
      <c r="H78" s="6" t="s">
        <v>540</v>
      </c>
      <c r="I78" s="205" t="s">
        <v>795</v>
      </c>
      <c r="J78" s="8" t="s">
        <v>85</v>
      </c>
      <c r="K78" s="6" t="s">
        <v>551</v>
      </c>
      <c r="L78" s="6" t="s">
        <v>564</v>
      </c>
      <c r="M78" s="6" t="s">
        <v>170</v>
      </c>
      <c r="N78" s="6" t="s">
        <v>771</v>
      </c>
      <c r="O78" s="6" t="s">
        <v>556</v>
      </c>
      <c r="P78" s="6" t="s">
        <v>565</v>
      </c>
      <c r="Q78" s="6" t="s">
        <v>111</v>
      </c>
      <c r="R78" s="6" t="s">
        <v>566</v>
      </c>
      <c r="S78" s="6" t="s">
        <v>192</v>
      </c>
      <c r="T78" s="9">
        <v>0.9</v>
      </c>
      <c r="U78" s="6" t="s">
        <v>105</v>
      </c>
      <c r="V78" s="6" t="s">
        <v>79</v>
      </c>
      <c r="W78" s="10">
        <v>0.85</v>
      </c>
      <c r="X78" s="10">
        <v>1</v>
      </c>
      <c r="Y78" s="6"/>
      <c r="Z78" s="6"/>
      <c r="AA78" s="6"/>
      <c r="AB78" s="50"/>
      <c r="AC78" s="50"/>
      <c r="AD78" s="50"/>
      <c r="AE78" s="50"/>
      <c r="AF78" s="50"/>
      <c r="AG78" s="50"/>
      <c r="AH78" s="50">
        <v>0</v>
      </c>
      <c r="AI78" s="50"/>
      <c r="AJ78" s="50"/>
      <c r="AK78" s="50"/>
      <c r="AL78" s="50"/>
      <c r="AM78" s="50"/>
      <c r="AN78" s="50"/>
      <c r="AO78" s="50"/>
      <c r="AP78" s="50"/>
      <c r="AQ78" s="50">
        <v>0</v>
      </c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81">
        <f t="shared" si="5"/>
        <v>0</v>
      </c>
      <c r="BK78" s="81">
        <f t="shared" si="6"/>
        <v>0</v>
      </c>
    </row>
    <row r="79" spans="1:63" ht="21" customHeight="1" outlineLevel="1" x14ac:dyDescent="0.25">
      <c r="A79" s="5">
        <v>29</v>
      </c>
      <c r="B79" s="6" t="s">
        <v>354</v>
      </c>
      <c r="C79" s="178">
        <v>9</v>
      </c>
      <c r="D79" s="178" t="s">
        <v>694</v>
      </c>
      <c r="E79" s="6" t="s">
        <v>655</v>
      </c>
      <c r="F79" s="7" t="s">
        <v>81</v>
      </c>
      <c r="G79" s="7" t="s">
        <v>471</v>
      </c>
      <c r="H79" s="6" t="s">
        <v>356</v>
      </c>
      <c r="I79" s="199" t="s">
        <v>472</v>
      </c>
      <c r="J79" s="8" t="s">
        <v>70</v>
      </c>
      <c r="K79" s="6" t="s">
        <v>0</v>
      </c>
      <c r="L79" s="6" t="s">
        <v>473</v>
      </c>
      <c r="M79" s="6" t="s">
        <v>170</v>
      </c>
      <c r="N79" s="6" t="s">
        <v>771</v>
      </c>
      <c r="O79" s="6" t="s">
        <v>474</v>
      </c>
      <c r="P79" s="6" t="s">
        <v>475</v>
      </c>
      <c r="Q79" s="6" t="s">
        <v>75</v>
      </c>
      <c r="R79" s="6" t="s">
        <v>476</v>
      </c>
      <c r="S79" s="6" t="s">
        <v>663</v>
      </c>
      <c r="T79" s="9">
        <v>1</v>
      </c>
      <c r="U79" s="10">
        <v>0.85</v>
      </c>
      <c r="V79" s="6" t="s">
        <v>79</v>
      </c>
      <c r="W79" s="10">
        <v>0.85</v>
      </c>
      <c r="X79" s="10">
        <v>1</v>
      </c>
      <c r="Y79" s="6" t="s">
        <v>477</v>
      </c>
      <c r="Z79" s="6"/>
      <c r="AA79" s="6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81">
        <f t="shared" si="5"/>
        <v>0</v>
      </c>
      <c r="BK79" s="81">
        <f t="shared" si="6"/>
        <v>0</v>
      </c>
    </row>
    <row r="80" spans="1:63" ht="21" customHeight="1" outlineLevel="1" x14ac:dyDescent="0.25">
      <c r="A80" s="5">
        <v>30</v>
      </c>
      <c r="B80" s="6" t="s">
        <v>354</v>
      </c>
      <c r="C80" s="178">
        <v>9</v>
      </c>
      <c r="D80" s="178" t="s">
        <v>694</v>
      </c>
      <c r="E80" s="6" t="s">
        <v>655</v>
      </c>
      <c r="F80" s="7" t="s">
        <v>81</v>
      </c>
      <c r="G80" s="7" t="s">
        <v>471</v>
      </c>
      <c r="H80" s="6" t="s">
        <v>356</v>
      </c>
      <c r="I80" s="199" t="s">
        <v>523</v>
      </c>
      <c r="J80" s="8" t="s">
        <v>85</v>
      </c>
      <c r="K80" s="6" t="s">
        <v>196</v>
      </c>
      <c r="L80" s="6" t="s">
        <v>524</v>
      </c>
      <c r="M80" s="6" t="s">
        <v>170</v>
      </c>
      <c r="N80" s="6" t="s">
        <v>771</v>
      </c>
      <c r="O80" s="6" t="s">
        <v>474</v>
      </c>
      <c r="P80" s="6" t="s">
        <v>525</v>
      </c>
      <c r="Q80" s="6" t="s">
        <v>75</v>
      </c>
      <c r="R80" s="6" t="s">
        <v>526</v>
      </c>
      <c r="S80" s="6" t="s">
        <v>135</v>
      </c>
      <c r="T80" s="9">
        <v>0</v>
      </c>
      <c r="U80" s="10">
        <v>0.02</v>
      </c>
      <c r="V80" s="6" t="s">
        <v>92</v>
      </c>
      <c r="W80" s="10">
        <v>0</v>
      </c>
      <c r="X80" s="10">
        <v>0.02</v>
      </c>
      <c r="Y80" s="6" t="s">
        <v>492</v>
      </c>
      <c r="Z80" s="6">
        <v>0</v>
      </c>
      <c r="AA80" s="6">
        <v>137</v>
      </c>
      <c r="AB80" s="50">
        <f>Z80/AA80</f>
        <v>0</v>
      </c>
      <c r="AC80" s="6">
        <v>0</v>
      </c>
      <c r="AD80" s="6">
        <v>137</v>
      </c>
      <c r="AE80" s="50">
        <f>AC80/AD80</f>
        <v>0</v>
      </c>
      <c r="AF80" s="6">
        <v>0</v>
      </c>
      <c r="AG80" s="6">
        <v>132</v>
      </c>
      <c r="AH80" s="50">
        <f>AF80/AG80</f>
        <v>0</v>
      </c>
      <c r="AI80" s="6">
        <v>0</v>
      </c>
      <c r="AJ80" s="6">
        <v>133</v>
      </c>
      <c r="AK80" s="50">
        <f>AI80/AJ80</f>
        <v>0</v>
      </c>
      <c r="AL80" s="6">
        <v>0</v>
      </c>
      <c r="AM80" s="6">
        <v>134</v>
      </c>
      <c r="AN80" s="50">
        <f>AL80/AM80</f>
        <v>0</v>
      </c>
      <c r="AO80" s="6">
        <v>0</v>
      </c>
      <c r="AP80" s="6">
        <v>134</v>
      </c>
      <c r="AQ80" s="50">
        <f>AO80/AP80</f>
        <v>0</v>
      </c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81">
        <f t="shared" si="5"/>
        <v>0</v>
      </c>
      <c r="BK80" s="81">
        <f t="shared" si="6"/>
        <v>0</v>
      </c>
    </row>
    <row r="81" spans="1:63" ht="21" customHeight="1" outlineLevel="1" x14ac:dyDescent="0.25">
      <c r="A81" s="5">
        <v>31</v>
      </c>
      <c r="B81" s="6" t="s">
        <v>354</v>
      </c>
      <c r="C81" s="178">
        <v>9</v>
      </c>
      <c r="D81" s="178" t="s">
        <v>694</v>
      </c>
      <c r="E81" s="6" t="s">
        <v>655</v>
      </c>
      <c r="F81" s="7" t="s">
        <v>81</v>
      </c>
      <c r="G81" s="7" t="s">
        <v>471</v>
      </c>
      <c r="H81" s="6" t="s">
        <v>356</v>
      </c>
      <c r="I81" s="199" t="s">
        <v>527</v>
      </c>
      <c r="J81" s="8" t="s">
        <v>85</v>
      </c>
      <c r="K81" s="6" t="s">
        <v>196</v>
      </c>
      <c r="L81" s="6" t="s">
        <v>528</v>
      </c>
      <c r="M81" s="6" t="s">
        <v>170</v>
      </c>
      <c r="N81" s="6" t="s">
        <v>771</v>
      </c>
      <c r="O81" s="6" t="s">
        <v>474</v>
      </c>
      <c r="P81" s="6" t="s">
        <v>529</v>
      </c>
      <c r="Q81" s="6" t="s">
        <v>173</v>
      </c>
      <c r="R81" s="6" t="s">
        <v>530</v>
      </c>
      <c r="S81" s="6" t="s">
        <v>122</v>
      </c>
      <c r="T81" s="9">
        <v>0</v>
      </c>
      <c r="U81" s="12">
        <v>0</v>
      </c>
      <c r="V81" s="6" t="s">
        <v>92</v>
      </c>
      <c r="W81" s="12">
        <v>0</v>
      </c>
      <c r="X81" s="12">
        <v>0</v>
      </c>
      <c r="Y81" s="6" t="s">
        <v>506</v>
      </c>
      <c r="Z81" s="6"/>
      <c r="AA81" s="6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81">
        <f t="shared" si="5"/>
        <v>0</v>
      </c>
      <c r="BK81" s="81">
        <f t="shared" si="6"/>
        <v>0</v>
      </c>
    </row>
    <row r="82" spans="1:63" ht="21" customHeight="1" outlineLevel="1" x14ac:dyDescent="0.25">
      <c r="A82" s="5">
        <v>32</v>
      </c>
      <c r="B82" s="6" t="s">
        <v>354</v>
      </c>
      <c r="C82" s="178">
        <v>9</v>
      </c>
      <c r="D82" s="178" t="s">
        <v>694</v>
      </c>
      <c r="E82" s="6" t="s">
        <v>655</v>
      </c>
      <c r="F82" s="7" t="s">
        <v>81</v>
      </c>
      <c r="G82" s="7" t="s">
        <v>471</v>
      </c>
      <c r="H82" s="6" t="s">
        <v>540</v>
      </c>
      <c r="I82" s="199" t="s">
        <v>546</v>
      </c>
      <c r="J82" s="8" t="s">
        <v>85</v>
      </c>
      <c r="K82" s="6" t="s">
        <v>17</v>
      </c>
      <c r="L82" s="6" t="s">
        <v>547</v>
      </c>
      <c r="M82" s="6" t="s">
        <v>170</v>
      </c>
      <c r="N82" s="6" t="s">
        <v>771</v>
      </c>
      <c r="O82" s="6" t="s">
        <v>281</v>
      </c>
      <c r="P82" s="6" t="s">
        <v>548</v>
      </c>
      <c r="Q82" s="6" t="s">
        <v>75</v>
      </c>
      <c r="R82" s="6" t="s">
        <v>549</v>
      </c>
      <c r="S82" s="6" t="s">
        <v>91</v>
      </c>
      <c r="T82" s="9">
        <v>0.8</v>
      </c>
      <c r="U82" s="6" t="s">
        <v>105</v>
      </c>
      <c r="V82" s="6" t="s">
        <v>79</v>
      </c>
      <c r="W82" s="10">
        <v>0.7</v>
      </c>
      <c r="X82" s="10">
        <v>0.9</v>
      </c>
      <c r="Y82" s="6"/>
      <c r="Z82" s="6"/>
      <c r="AA82" s="6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6">
        <v>21</v>
      </c>
      <c r="AP82" s="6">
        <v>21</v>
      </c>
      <c r="AQ82" s="50">
        <f>AO82/AP82</f>
        <v>1</v>
      </c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81">
        <f t="shared" si="5"/>
        <v>1</v>
      </c>
      <c r="BK82" s="81">
        <f>IF(T82=0,BJ82,BJ82/(T82+20%))</f>
        <v>1</v>
      </c>
    </row>
    <row r="83" spans="1:63" ht="21" customHeight="1" outlineLevel="1" x14ac:dyDescent="0.25">
      <c r="A83" s="5">
        <v>33</v>
      </c>
      <c r="B83" s="6" t="s">
        <v>354</v>
      </c>
      <c r="C83" s="178">
        <v>9</v>
      </c>
      <c r="D83" s="178" t="s">
        <v>694</v>
      </c>
      <c r="E83" s="6" t="s">
        <v>655</v>
      </c>
      <c r="F83" s="7" t="s">
        <v>81</v>
      </c>
      <c r="G83" s="7" t="s">
        <v>471</v>
      </c>
      <c r="H83" s="6" t="s">
        <v>356</v>
      </c>
      <c r="I83" s="205" t="s">
        <v>767</v>
      </c>
      <c r="J83" s="8" t="s">
        <v>85</v>
      </c>
      <c r="K83" s="6" t="s">
        <v>196</v>
      </c>
      <c r="L83" s="6" t="s">
        <v>531</v>
      </c>
      <c r="M83" s="6" t="s">
        <v>170</v>
      </c>
      <c r="N83" s="6" t="s">
        <v>771</v>
      </c>
      <c r="O83" s="6" t="s">
        <v>474</v>
      </c>
      <c r="P83" s="6" t="s">
        <v>532</v>
      </c>
      <c r="Q83" s="6" t="s">
        <v>173</v>
      </c>
      <c r="R83" s="6" t="s">
        <v>533</v>
      </c>
      <c r="S83" s="6" t="s">
        <v>122</v>
      </c>
      <c r="T83" s="9">
        <v>0</v>
      </c>
      <c r="U83" s="10">
        <v>0</v>
      </c>
      <c r="V83" s="6" t="s">
        <v>92</v>
      </c>
      <c r="W83" s="12">
        <v>0</v>
      </c>
      <c r="X83" s="12">
        <v>0</v>
      </c>
      <c r="Y83" s="6" t="s">
        <v>506</v>
      </c>
      <c r="Z83" s="6"/>
      <c r="AA83" s="6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81">
        <f t="shared" si="5"/>
        <v>0</v>
      </c>
      <c r="BK83" s="81">
        <f t="shared" si="6"/>
        <v>0</v>
      </c>
    </row>
    <row r="84" spans="1:63" ht="21" customHeight="1" outlineLevel="1" x14ac:dyDescent="0.25">
      <c r="A84" s="5">
        <v>34</v>
      </c>
      <c r="B84" s="6" t="s">
        <v>354</v>
      </c>
      <c r="C84" s="178">
        <v>9</v>
      </c>
      <c r="D84" s="178" t="s">
        <v>694</v>
      </c>
      <c r="E84" s="6" t="s">
        <v>655</v>
      </c>
      <c r="F84" s="7" t="s">
        <v>81</v>
      </c>
      <c r="G84" s="7" t="s">
        <v>471</v>
      </c>
      <c r="H84" s="6" t="s">
        <v>356</v>
      </c>
      <c r="I84" s="199" t="s">
        <v>768</v>
      </c>
      <c r="J84" s="8" t="s">
        <v>85</v>
      </c>
      <c r="K84" s="6" t="s">
        <v>196</v>
      </c>
      <c r="L84" s="6" t="s">
        <v>534</v>
      </c>
      <c r="M84" s="6" t="s">
        <v>170</v>
      </c>
      <c r="N84" s="6" t="s">
        <v>771</v>
      </c>
      <c r="O84" s="6" t="s">
        <v>474</v>
      </c>
      <c r="P84" s="6" t="s">
        <v>535</v>
      </c>
      <c r="Q84" s="6" t="s">
        <v>75</v>
      </c>
      <c r="R84" s="6" t="s">
        <v>536</v>
      </c>
      <c r="S84" s="6" t="s">
        <v>122</v>
      </c>
      <c r="T84" s="9">
        <v>0</v>
      </c>
      <c r="U84" s="10">
        <v>0</v>
      </c>
      <c r="V84" s="6" t="s">
        <v>92</v>
      </c>
      <c r="W84" s="10">
        <v>0</v>
      </c>
      <c r="X84" s="10">
        <v>0</v>
      </c>
      <c r="Y84" s="6" t="s">
        <v>492</v>
      </c>
      <c r="Z84" s="6"/>
      <c r="AA84" s="6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81">
        <f t="shared" si="5"/>
        <v>0</v>
      </c>
      <c r="BK84" s="81">
        <f t="shared" si="6"/>
        <v>0</v>
      </c>
    </row>
    <row r="85" spans="1:63" ht="21" customHeight="1" outlineLevel="1" x14ac:dyDescent="0.25">
      <c r="A85" s="5">
        <v>35</v>
      </c>
      <c r="B85" s="6" t="s">
        <v>354</v>
      </c>
      <c r="C85" s="178">
        <v>9</v>
      </c>
      <c r="D85" s="178" t="s">
        <v>694</v>
      </c>
      <c r="E85" s="6" t="s">
        <v>655</v>
      </c>
      <c r="F85" s="7" t="s">
        <v>81</v>
      </c>
      <c r="G85" s="7" t="s">
        <v>471</v>
      </c>
      <c r="H85" s="6" t="s">
        <v>540</v>
      </c>
      <c r="I85" s="199" t="s">
        <v>769</v>
      </c>
      <c r="J85" s="8" t="s">
        <v>85</v>
      </c>
      <c r="K85" s="6" t="s">
        <v>0</v>
      </c>
      <c r="L85" s="6" t="s">
        <v>555</v>
      </c>
      <c r="M85" s="6" t="s">
        <v>170</v>
      </c>
      <c r="N85" s="6" t="s">
        <v>771</v>
      </c>
      <c r="O85" s="6" t="s">
        <v>556</v>
      </c>
      <c r="P85" s="6" t="s">
        <v>557</v>
      </c>
      <c r="Q85" s="6" t="s">
        <v>75</v>
      </c>
      <c r="R85" s="6" t="s">
        <v>491</v>
      </c>
      <c r="S85" s="6" t="s">
        <v>558</v>
      </c>
      <c r="T85" s="9">
        <v>1</v>
      </c>
      <c r="U85" s="10">
        <v>1</v>
      </c>
      <c r="V85" s="6" t="s">
        <v>79</v>
      </c>
      <c r="W85" s="10">
        <v>1</v>
      </c>
      <c r="X85" s="10">
        <v>1</v>
      </c>
      <c r="Y85" s="6"/>
      <c r="Z85" s="6"/>
      <c r="AA85" s="6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81">
        <f t="shared" si="5"/>
        <v>0</v>
      </c>
      <c r="BK85" s="81">
        <f t="shared" si="6"/>
        <v>0</v>
      </c>
    </row>
    <row r="86" spans="1:63" ht="21" customHeight="1" outlineLevel="1" x14ac:dyDescent="0.25">
      <c r="A86" s="5">
        <v>36</v>
      </c>
      <c r="B86" s="6" t="s">
        <v>354</v>
      </c>
      <c r="C86" s="178">
        <v>9</v>
      </c>
      <c r="D86" s="178" t="s">
        <v>694</v>
      </c>
      <c r="E86" s="6" t="s">
        <v>655</v>
      </c>
      <c r="F86" s="7" t="s">
        <v>81</v>
      </c>
      <c r="G86" s="7" t="s">
        <v>471</v>
      </c>
      <c r="H86" s="6" t="s">
        <v>356</v>
      </c>
      <c r="I86" s="199" t="s">
        <v>791</v>
      </c>
      <c r="J86" s="8" t="s">
        <v>85</v>
      </c>
      <c r="K86" s="6" t="s">
        <v>196</v>
      </c>
      <c r="L86" s="6" t="s">
        <v>537</v>
      </c>
      <c r="M86" s="6" t="s">
        <v>170</v>
      </c>
      <c r="N86" s="6" t="s">
        <v>771</v>
      </c>
      <c r="O86" s="6" t="s">
        <v>474</v>
      </c>
      <c r="P86" s="6" t="s">
        <v>538</v>
      </c>
      <c r="Q86" s="6" t="s">
        <v>75</v>
      </c>
      <c r="R86" s="6" t="s">
        <v>539</v>
      </c>
      <c r="S86" s="6" t="s">
        <v>135</v>
      </c>
      <c r="T86" s="9">
        <v>0</v>
      </c>
      <c r="U86" s="10">
        <v>0.09</v>
      </c>
      <c r="V86" s="6" t="s">
        <v>92</v>
      </c>
      <c r="W86" s="10">
        <v>0</v>
      </c>
      <c r="X86" s="10">
        <v>0.09</v>
      </c>
      <c r="Y86" s="6" t="s">
        <v>492</v>
      </c>
      <c r="Z86" s="6">
        <v>0</v>
      </c>
      <c r="AA86" s="6">
        <v>137</v>
      </c>
      <c r="AB86" s="50">
        <f>Z86/AA86</f>
        <v>0</v>
      </c>
      <c r="AC86" s="6">
        <v>0</v>
      </c>
      <c r="AD86" s="6">
        <v>137</v>
      </c>
      <c r="AE86" s="50">
        <f>AC86/AD86</f>
        <v>0</v>
      </c>
      <c r="AF86" s="6">
        <v>0</v>
      </c>
      <c r="AG86" s="6">
        <v>132</v>
      </c>
      <c r="AH86" s="50">
        <f>AF86/AG86</f>
        <v>0</v>
      </c>
      <c r="AI86" s="6">
        <v>0</v>
      </c>
      <c r="AJ86" s="6">
        <v>133</v>
      </c>
      <c r="AK86" s="50">
        <f>AI86/AJ86</f>
        <v>0</v>
      </c>
      <c r="AL86" s="6">
        <v>0</v>
      </c>
      <c r="AM86" s="6">
        <v>134</v>
      </c>
      <c r="AN86" s="50">
        <f>AL86/AM86</f>
        <v>0</v>
      </c>
      <c r="AO86" s="6">
        <v>0</v>
      </c>
      <c r="AP86" s="6">
        <v>136</v>
      </c>
      <c r="AQ86" s="50">
        <f>AO86/AP86</f>
        <v>0</v>
      </c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81">
        <f t="shared" si="5"/>
        <v>0</v>
      </c>
      <c r="BK86" s="81">
        <f t="shared" si="6"/>
        <v>0</v>
      </c>
    </row>
    <row r="87" spans="1:63" ht="21" customHeight="1" outlineLevel="1" x14ac:dyDescent="0.25">
      <c r="A87" s="5">
        <v>37</v>
      </c>
      <c r="B87" s="6" t="s">
        <v>375</v>
      </c>
      <c r="C87" s="178">
        <v>10</v>
      </c>
      <c r="D87" s="178" t="s">
        <v>683</v>
      </c>
      <c r="E87" s="6" t="s">
        <v>647</v>
      </c>
      <c r="F87" s="7" t="s">
        <v>773</v>
      </c>
      <c r="G87" s="7" t="s">
        <v>383</v>
      </c>
      <c r="H87" s="6" t="s">
        <v>94</v>
      </c>
      <c r="I87" s="188" t="s">
        <v>772</v>
      </c>
      <c r="J87" s="8" t="s">
        <v>70</v>
      </c>
      <c r="K87" s="6" t="s">
        <v>0</v>
      </c>
      <c r="L87" s="6" t="s">
        <v>774</v>
      </c>
      <c r="M87" s="6" t="s">
        <v>170</v>
      </c>
      <c r="N87" s="190" t="s">
        <v>775</v>
      </c>
      <c r="O87" s="6" t="s">
        <v>379</v>
      </c>
      <c r="P87" s="6" t="s">
        <v>380</v>
      </c>
      <c r="Q87" s="6" t="s">
        <v>75</v>
      </c>
      <c r="R87" s="6" t="s">
        <v>381</v>
      </c>
      <c r="S87" s="6" t="s">
        <v>192</v>
      </c>
      <c r="T87" s="9">
        <v>0.7</v>
      </c>
      <c r="U87" s="6" t="s">
        <v>78</v>
      </c>
      <c r="V87" s="6" t="s">
        <v>79</v>
      </c>
      <c r="W87" s="10">
        <v>0.6</v>
      </c>
      <c r="X87" s="10">
        <v>1</v>
      </c>
      <c r="Y87" s="6" t="s">
        <v>382</v>
      </c>
      <c r="Z87" s="6"/>
      <c r="AA87" s="6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81">
        <f t="shared" si="5"/>
        <v>0</v>
      </c>
      <c r="BK87" s="81">
        <f t="shared" si="6"/>
        <v>0</v>
      </c>
    </row>
    <row r="88" spans="1:63" ht="21" customHeight="1" outlineLevel="1" x14ac:dyDescent="0.25">
      <c r="A88" s="5">
        <v>38</v>
      </c>
      <c r="B88" s="6" t="s">
        <v>375</v>
      </c>
      <c r="C88" s="178">
        <v>10</v>
      </c>
      <c r="D88" s="178" t="s">
        <v>683</v>
      </c>
      <c r="E88" s="6" t="s">
        <v>647</v>
      </c>
      <c r="F88" s="7" t="s">
        <v>66</v>
      </c>
      <c r="G88" s="7" t="s">
        <v>376</v>
      </c>
      <c r="H88" s="6" t="s">
        <v>94</v>
      </c>
      <c r="I88" s="188" t="s">
        <v>792</v>
      </c>
      <c r="J88" s="8" t="s">
        <v>70</v>
      </c>
      <c r="K88" s="6" t="s">
        <v>0</v>
      </c>
      <c r="L88" s="6" t="s">
        <v>377</v>
      </c>
      <c r="M88" s="6" t="s">
        <v>170</v>
      </c>
      <c r="N88" s="6" t="s">
        <v>776</v>
      </c>
      <c r="O88" s="6" t="s">
        <v>379</v>
      </c>
      <c r="P88" s="6" t="s">
        <v>380</v>
      </c>
      <c r="Q88" s="6" t="s">
        <v>75</v>
      </c>
      <c r="R88" s="6" t="s">
        <v>381</v>
      </c>
      <c r="S88" s="6" t="s">
        <v>192</v>
      </c>
      <c r="T88" s="9">
        <v>0.7</v>
      </c>
      <c r="U88" s="6" t="s">
        <v>78</v>
      </c>
      <c r="V88" s="6" t="s">
        <v>79</v>
      </c>
      <c r="W88" s="10">
        <v>0.6</v>
      </c>
      <c r="X88" s="10">
        <v>1</v>
      </c>
      <c r="Y88" s="6" t="s">
        <v>382</v>
      </c>
      <c r="Z88" s="6"/>
      <c r="AA88" s="6"/>
      <c r="AB88" s="50"/>
      <c r="AC88" s="50"/>
      <c r="AD88" s="50"/>
      <c r="AE88" s="50"/>
      <c r="AF88" s="6">
        <v>13</v>
      </c>
      <c r="AG88" s="6">
        <v>17.5</v>
      </c>
      <c r="AH88" s="50">
        <f>AF88/AG88</f>
        <v>0.74285714285714288</v>
      </c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81">
        <f t="shared" si="5"/>
        <v>0.74285714285714288</v>
      </c>
      <c r="BK88" s="81">
        <f t="shared" si="6"/>
        <v>1.0612244897959184</v>
      </c>
    </row>
    <row r="89" spans="1:63" ht="21" customHeight="1" outlineLevel="1" x14ac:dyDescent="0.25">
      <c r="A89" s="5">
        <v>39</v>
      </c>
      <c r="B89" s="6" t="s">
        <v>420</v>
      </c>
      <c r="C89" s="178">
        <v>11</v>
      </c>
      <c r="D89" s="178" t="s">
        <v>684</v>
      </c>
      <c r="E89" s="6" t="s">
        <v>656</v>
      </c>
      <c r="F89" s="7" t="s">
        <v>66</v>
      </c>
      <c r="G89" s="7" t="s">
        <v>421</v>
      </c>
      <c r="H89" s="6" t="s">
        <v>422</v>
      </c>
      <c r="I89" s="199" t="s">
        <v>423</v>
      </c>
      <c r="J89" s="8" t="s">
        <v>70</v>
      </c>
      <c r="K89" s="6" t="s">
        <v>6</v>
      </c>
      <c r="L89" s="6" t="s">
        <v>424</v>
      </c>
      <c r="M89" s="6" t="s">
        <v>425</v>
      </c>
      <c r="N89" s="6" t="s">
        <v>778</v>
      </c>
      <c r="O89" s="6" t="s">
        <v>281</v>
      </c>
      <c r="P89" s="6" t="s">
        <v>426</v>
      </c>
      <c r="Q89" s="6" t="s">
        <v>75</v>
      </c>
      <c r="R89" s="6" t="s">
        <v>427</v>
      </c>
      <c r="S89" s="6" t="s">
        <v>122</v>
      </c>
      <c r="T89" s="9">
        <v>1</v>
      </c>
      <c r="U89" s="6" t="s">
        <v>78</v>
      </c>
      <c r="V89" s="6" t="s">
        <v>79</v>
      </c>
      <c r="W89" s="10">
        <v>1</v>
      </c>
      <c r="X89" s="10">
        <v>1</v>
      </c>
      <c r="Y89" s="6" t="s">
        <v>428</v>
      </c>
      <c r="Z89" s="23"/>
      <c r="AA89" s="23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81">
        <f t="shared" si="5"/>
        <v>0</v>
      </c>
      <c r="BK89" s="81">
        <f t="shared" si="6"/>
        <v>0</v>
      </c>
    </row>
    <row r="90" spans="1:63" ht="21" customHeight="1" outlineLevel="1" x14ac:dyDescent="0.25">
      <c r="A90" s="5">
        <v>40</v>
      </c>
      <c r="B90" s="6" t="s">
        <v>420</v>
      </c>
      <c r="C90" s="178">
        <v>11</v>
      </c>
      <c r="D90" s="178" t="s">
        <v>684</v>
      </c>
      <c r="E90" s="6" t="s">
        <v>656</v>
      </c>
      <c r="F90" s="7" t="s">
        <v>429</v>
      </c>
      <c r="G90" s="7" t="s">
        <v>430</v>
      </c>
      <c r="H90" s="6" t="s">
        <v>431</v>
      </c>
      <c r="I90" s="199" t="s">
        <v>432</v>
      </c>
      <c r="J90" s="8" t="s">
        <v>70</v>
      </c>
      <c r="K90" s="6" t="s">
        <v>19</v>
      </c>
      <c r="L90" s="6" t="s">
        <v>433</v>
      </c>
      <c r="M90" s="6" t="s">
        <v>425</v>
      </c>
      <c r="N90" s="6" t="s">
        <v>778</v>
      </c>
      <c r="O90" s="6" t="s">
        <v>281</v>
      </c>
      <c r="P90" s="6" t="s">
        <v>434</v>
      </c>
      <c r="Q90" s="6" t="s">
        <v>75</v>
      </c>
      <c r="R90" s="6" t="s">
        <v>435</v>
      </c>
      <c r="S90" s="6" t="s">
        <v>122</v>
      </c>
      <c r="T90" s="9">
        <v>0.7</v>
      </c>
      <c r="U90" s="6" t="s">
        <v>78</v>
      </c>
      <c r="V90" s="6" t="s">
        <v>79</v>
      </c>
      <c r="W90" s="10">
        <v>0.6</v>
      </c>
      <c r="X90" s="10">
        <v>1</v>
      </c>
      <c r="Y90" s="6" t="s">
        <v>436</v>
      </c>
      <c r="Z90" s="6"/>
      <c r="AA90" s="6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81">
        <f t="shared" si="5"/>
        <v>0</v>
      </c>
      <c r="BK90" s="81">
        <f t="shared" si="6"/>
        <v>0</v>
      </c>
    </row>
    <row r="91" spans="1:63" ht="21" customHeight="1" outlineLevel="1" x14ac:dyDescent="0.25">
      <c r="A91" s="5">
        <v>41</v>
      </c>
      <c r="B91" s="6" t="s">
        <v>420</v>
      </c>
      <c r="C91" s="178">
        <v>11</v>
      </c>
      <c r="D91" s="178" t="s">
        <v>695</v>
      </c>
      <c r="E91" s="6" t="s">
        <v>656</v>
      </c>
      <c r="F91" s="7" t="s">
        <v>66</v>
      </c>
      <c r="G91" s="7" t="s">
        <v>437</v>
      </c>
      <c r="H91" s="6" t="s">
        <v>438</v>
      </c>
      <c r="I91" s="199" t="s">
        <v>439</v>
      </c>
      <c r="J91" s="8" t="s">
        <v>85</v>
      </c>
      <c r="K91" s="6" t="s">
        <v>6</v>
      </c>
      <c r="L91" s="6" t="s">
        <v>440</v>
      </c>
      <c r="M91" s="6" t="s">
        <v>425</v>
      </c>
      <c r="N91" s="6" t="s">
        <v>778</v>
      </c>
      <c r="O91" s="6" t="s">
        <v>281</v>
      </c>
      <c r="P91" s="6" t="s">
        <v>441</v>
      </c>
      <c r="Q91" s="6" t="s">
        <v>75</v>
      </c>
      <c r="R91" s="6" t="s">
        <v>442</v>
      </c>
      <c r="S91" s="6" t="s">
        <v>192</v>
      </c>
      <c r="T91" s="9">
        <v>1</v>
      </c>
      <c r="U91" s="6" t="s">
        <v>78</v>
      </c>
      <c r="V91" s="6" t="s">
        <v>79</v>
      </c>
      <c r="W91" s="10">
        <v>1</v>
      </c>
      <c r="X91" s="10">
        <v>1</v>
      </c>
      <c r="Y91" s="6" t="s">
        <v>443</v>
      </c>
      <c r="Z91" s="6"/>
      <c r="AA91" s="6"/>
      <c r="AB91" s="50"/>
      <c r="AC91" s="50"/>
      <c r="AD91" s="50"/>
      <c r="AE91" s="50"/>
      <c r="AF91" s="50"/>
      <c r="AG91" s="50"/>
      <c r="AH91" s="50">
        <v>1</v>
      </c>
      <c r="AI91" s="50"/>
      <c r="AJ91" s="50"/>
      <c r="AK91" s="50"/>
      <c r="AL91" s="50"/>
      <c r="AM91" s="50"/>
      <c r="AN91" s="50"/>
      <c r="AO91" s="50"/>
      <c r="AP91" s="50"/>
      <c r="AQ91" s="50">
        <v>1</v>
      </c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81">
        <f t="shared" si="5"/>
        <v>1</v>
      </c>
      <c r="BK91" s="81">
        <f t="shared" si="6"/>
        <v>1</v>
      </c>
    </row>
    <row r="92" spans="1:63" ht="21" customHeight="1" outlineLevel="1" x14ac:dyDescent="0.25">
      <c r="A92" s="5">
        <v>42</v>
      </c>
      <c r="B92" s="6" t="s">
        <v>420</v>
      </c>
      <c r="C92" s="178">
        <v>11</v>
      </c>
      <c r="D92" s="178" t="s">
        <v>695</v>
      </c>
      <c r="E92" s="6" t="s">
        <v>656</v>
      </c>
      <c r="F92" s="7" t="s">
        <v>66</v>
      </c>
      <c r="G92" s="7" t="s">
        <v>437</v>
      </c>
      <c r="H92" s="6" t="s">
        <v>438</v>
      </c>
      <c r="I92" s="199" t="s">
        <v>777</v>
      </c>
      <c r="J92" s="8" t="s">
        <v>85</v>
      </c>
      <c r="K92" s="6" t="s">
        <v>11</v>
      </c>
      <c r="L92" s="6" t="s">
        <v>11</v>
      </c>
      <c r="M92" s="6" t="s">
        <v>425</v>
      </c>
      <c r="N92" s="6" t="s">
        <v>780</v>
      </c>
      <c r="O92" s="6" t="s">
        <v>281</v>
      </c>
      <c r="P92" s="6" t="s">
        <v>441</v>
      </c>
      <c r="Q92" s="6" t="s">
        <v>75</v>
      </c>
      <c r="R92" s="6" t="s">
        <v>442</v>
      </c>
      <c r="S92" s="6" t="s">
        <v>192</v>
      </c>
      <c r="T92" s="9">
        <v>1</v>
      </c>
      <c r="U92" s="6" t="s">
        <v>78</v>
      </c>
      <c r="V92" s="6" t="s">
        <v>79</v>
      </c>
      <c r="W92" s="10">
        <v>1</v>
      </c>
      <c r="X92" s="10">
        <v>1</v>
      </c>
      <c r="Y92" s="6" t="s">
        <v>443</v>
      </c>
      <c r="Z92" s="6"/>
      <c r="AA92" s="6"/>
      <c r="AB92" s="50"/>
      <c r="AC92" s="50"/>
      <c r="AD92" s="50"/>
      <c r="AE92" s="50"/>
      <c r="AF92" s="50"/>
      <c r="AG92" s="50"/>
      <c r="AH92" s="50">
        <v>1</v>
      </c>
      <c r="AI92" s="50"/>
      <c r="AJ92" s="50"/>
      <c r="AK92" s="50"/>
      <c r="AL92" s="50"/>
      <c r="AM92" s="50"/>
      <c r="AN92" s="50"/>
      <c r="AO92" s="50"/>
      <c r="AP92" s="50"/>
      <c r="AQ92" s="50">
        <v>1</v>
      </c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81">
        <f t="shared" si="5"/>
        <v>1</v>
      </c>
      <c r="BK92" s="81">
        <f t="shared" si="6"/>
        <v>1</v>
      </c>
    </row>
    <row r="93" spans="1:63" ht="21" customHeight="1" outlineLevel="1" x14ac:dyDescent="0.25">
      <c r="A93" s="5">
        <v>43</v>
      </c>
      <c r="B93" s="6" t="s">
        <v>444</v>
      </c>
      <c r="C93" s="178">
        <v>12</v>
      </c>
      <c r="D93" s="178" t="s">
        <v>685</v>
      </c>
      <c r="E93" s="6" t="s">
        <v>650</v>
      </c>
      <c r="F93" s="7" t="s">
        <v>66</v>
      </c>
      <c r="G93" s="7" t="s">
        <v>445</v>
      </c>
      <c r="H93" s="6" t="s">
        <v>317</v>
      </c>
      <c r="I93" s="199" t="s">
        <v>446</v>
      </c>
      <c r="J93" s="8" t="s">
        <v>70</v>
      </c>
      <c r="K93" s="6" t="s">
        <v>11</v>
      </c>
      <c r="L93" s="6" t="s">
        <v>447</v>
      </c>
      <c r="M93" s="6" t="s">
        <v>170</v>
      </c>
      <c r="N93" s="6" t="s">
        <v>779</v>
      </c>
      <c r="O93" s="6" t="s">
        <v>448</v>
      </c>
      <c r="P93" s="6" t="s">
        <v>449</v>
      </c>
      <c r="Q93" s="6" t="s">
        <v>75</v>
      </c>
      <c r="R93" s="6" t="s">
        <v>450</v>
      </c>
      <c r="S93" s="6" t="s">
        <v>122</v>
      </c>
      <c r="T93" s="9">
        <v>0.85</v>
      </c>
      <c r="U93" s="10">
        <v>0.85</v>
      </c>
      <c r="V93" s="6" t="s">
        <v>79</v>
      </c>
      <c r="W93" s="10">
        <v>0.85</v>
      </c>
      <c r="X93" s="10">
        <v>1</v>
      </c>
      <c r="Y93" s="6" t="s">
        <v>451</v>
      </c>
      <c r="Z93" s="6"/>
      <c r="AA93" s="6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81">
        <f t="shared" si="5"/>
        <v>0</v>
      </c>
      <c r="BK93" s="81">
        <f t="shared" si="6"/>
        <v>0</v>
      </c>
    </row>
    <row r="94" spans="1:63" ht="21" customHeight="1" outlineLevel="1" x14ac:dyDescent="0.25">
      <c r="A94" s="5">
        <v>44</v>
      </c>
      <c r="B94" s="6" t="s">
        <v>444</v>
      </c>
      <c r="C94" s="178">
        <v>12</v>
      </c>
      <c r="D94" s="178" t="s">
        <v>685</v>
      </c>
      <c r="E94" s="6" t="s">
        <v>650</v>
      </c>
      <c r="F94" s="7" t="s">
        <v>66</v>
      </c>
      <c r="G94" s="7" t="s">
        <v>452</v>
      </c>
      <c r="H94" s="6" t="s">
        <v>317</v>
      </c>
      <c r="I94" s="199" t="s">
        <v>453</v>
      </c>
      <c r="J94" s="8" t="s">
        <v>70</v>
      </c>
      <c r="K94" s="6" t="s">
        <v>11</v>
      </c>
      <c r="L94" s="6" t="s">
        <v>454</v>
      </c>
      <c r="M94" s="6" t="s">
        <v>170</v>
      </c>
      <c r="N94" s="6" t="s">
        <v>779</v>
      </c>
      <c r="O94" s="6" t="s">
        <v>448</v>
      </c>
      <c r="P94" s="6" t="s">
        <v>455</v>
      </c>
      <c r="Q94" s="6" t="s">
        <v>75</v>
      </c>
      <c r="R94" s="6" t="s">
        <v>456</v>
      </c>
      <c r="S94" s="6" t="s">
        <v>122</v>
      </c>
      <c r="T94" s="9">
        <v>0.8</v>
      </c>
      <c r="U94" s="10">
        <v>0.8</v>
      </c>
      <c r="V94" s="6" t="s">
        <v>79</v>
      </c>
      <c r="W94" s="10">
        <v>0.8</v>
      </c>
      <c r="X94" s="10">
        <v>1</v>
      </c>
      <c r="Y94" s="6" t="s">
        <v>457</v>
      </c>
      <c r="Z94" s="6"/>
      <c r="AA94" s="6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81">
        <f t="shared" si="5"/>
        <v>0</v>
      </c>
      <c r="BK94" s="81">
        <f t="shared" si="6"/>
        <v>0</v>
      </c>
    </row>
    <row r="95" spans="1:63" ht="21" customHeight="1" thickBot="1" x14ac:dyDescent="0.3">
      <c r="A95" s="34"/>
      <c r="B95" s="23"/>
      <c r="C95" s="23"/>
      <c r="D95" s="23"/>
      <c r="E95" s="23"/>
      <c r="F95" s="35"/>
      <c r="G95" s="35"/>
      <c r="H95" s="23"/>
      <c r="I95" s="195"/>
      <c r="J95" s="36"/>
      <c r="K95" s="23"/>
      <c r="L95" s="23"/>
      <c r="M95" s="23"/>
      <c r="N95" s="23"/>
      <c r="O95" s="23"/>
      <c r="P95" s="23"/>
      <c r="Q95" s="23"/>
      <c r="R95" s="23"/>
      <c r="S95" s="23"/>
      <c r="T95" s="37"/>
      <c r="U95" s="38"/>
      <c r="V95" s="23"/>
      <c r="W95" s="38"/>
      <c r="X95" s="38"/>
      <c r="Y95" s="23"/>
      <c r="Z95" s="23"/>
      <c r="AA95" s="23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</row>
    <row r="96" spans="1:63" s="27" customFormat="1" ht="33" thickBot="1" x14ac:dyDescent="0.3">
      <c r="A96" s="39" t="s">
        <v>25</v>
      </c>
      <c r="B96" s="40"/>
      <c r="C96" s="40"/>
      <c r="D96" s="40"/>
      <c r="E96" s="40"/>
      <c r="F96" s="41"/>
      <c r="G96" s="24"/>
      <c r="H96" s="24"/>
      <c r="I96" s="21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5"/>
      <c r="Z96" s="26"/>
      <c r="AA96" s="26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</row>
    <row r="97" spans="1:63" ht="21" customHeight="1" outlineLevel="1" x14ac:dyDescent="0.25">
      <c r="A97" s="5">
        <v>1</v>
      </c>
      <c r="B97" s="6" t="s">
        <v>458</v>
      </c>
      <c r="C97" s="178">
        <v>13</v>
      </c>
      <c r="D97" s="178" t="s">
        <v>686</v>
      </c>
      <c r="E97" s="6" t="s">
        <v>644</v>
      </c>
      <c r="F97" s="7" t="s">
        <v>81</v>
      </c>
      <c r="G97" s="7" t="s">
        <v>459</v>
      </c>
      <c r="H97" s="6" t="s">
        <v>460</v>
      </c>
      <c r="I97" s="199" t="s">
        <v>793</v>
      </c>
      <c r="J97" s="8" t="s">
        <v>70</v>
      </c>
      <c r="K97" s="6" t="s">
        <v>6</v>
      </c>
      <c r="L97" s="6" t="s">
        <v>461</v>
      </c>
      <c r="M97" s="6" t="s">
        <v>170</v>
      </c>
      <c r="N97" s="6" t="s">
        <v>462</v>
      </c>
      <c r="O97" s="6" t="s">
        <v>281</v>
      </c>
      <c r="P97" s="6" t="s">
        <v>463</v>
      </c>
      <c r="Q97" s="6" t="s">
        <v>75</v>
      </c>
      <c r="R97" s="6" t="s">
        <v>464</v>
      </c>
      <c r="S97" s="6" t="s">
        <v>91</v>
      </c>
      <c r="T97" s="9">
        <v>0.85</v>
      </c>
      <c r="U97" s="6" t="s">
        <v>78</v>
      </c>
      <c r="V97" s="6" t="s">
        <v>465</v>
      </c>
      <c r="W97" s="10">
        <v>0.75</v>
      </c>
      <c r="X97" s="10">
        <v>1</v>
      </c>
      <c r="Y97" s="6" t="s">
        <v>466</v>
      </c>
      <c r="Z97" s="6"/>
      <c r="AA97" s="6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6">
        <v>17</v>
      </c>
      <c r="AP97" s="6">
        <v>17</v>
      </c>
      <c r="AQ97" s="50">
        <f>AO97/AP97</f>
        <v>1</v>
      </c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81">
        <f t="shared" ref="BJ97:BJ101" si="7">IF(SUM(AB97,AE97,AH97,AK97,AN97,AQ97,AT97,AW97,AZ97,BC97,BF97,BI97)=0,0,AVERAGE(AB97,AE97,AH97,AK97,AN97,AQ97,AT97,AW97,AZ97,BC97,BF97,BI97))</f>
        <v>1</v>
      </c>
      <c r="BK97" s="81">
        <f>IF(T97=0,BJ97,BJ97/(T97+15%))</f>
        <v>1</v>
      </c>
    </row>
    <row r="98" spans="1:63" ht="21" customHeight="1" outlineLevel="1" x14ac:dyDescent="0.25">
      <c r="A98" s="5">
        <v>2</v>
      </c>
      <c r="B98" s="6" t="s">
        <v>467</v>
      </c>
      <c r="C98" s="178">
        <v>14</v>
      </c>
      <c r="D98" s="178" t="s">
        <v>687</v>
      </c>
      <c r="E98" s="6" t="s">
        <v>645</v>
      </c>
      <c r="F98" s="7" t="s">
        <v>782</v>
      </c>
      <c r="G98" s="7" t="s">
        <v>783</v>
      </c>
      <c r="H98" s="6" t="s">
        <v>68</v>
      </c>
      <c r="I98" s="188" t="s">
        <v>781</v>
      </c>
      <c r="J98" s="8" t="s">
        <v>70</v>
      </c>
      <c r="K98" s="6" t="s">
        <v>0</v>
      </c>
      <c r="L98" s="6" t="s">
        <v>784</v>
      </c>
      <c r="M98" s="6" t="s">
        <v>2</v>
      </c>
      <c r="N98" s="6" t="s">
        <v>785</v>
      </c>
      <c r="O98" s="6" t="s">
        <v>468</v>
      </c>
      <c r="P98" s="6" t="s">
        <v>786</v>
      </c>
      <c r="Q98" s="6" t="s">
        <v>75</v>
      </c>
      <c r="R98" s="190" t="s">
        <v>787</v>
      </c>
      <c r="S98" s="6" t="s">
        <v>192</v>
      </c>
      <c r="T98" s="9">
        <v>0.15</v>
      </c>
      <c r="U98" s="10">
        <v>0.9</v>
      </c>
      <c r="V98" s="6" t="s">
        <v>79</v>
      </c>
      <c r="W98" s="10">
        <v>0.15</v>
      </c>
      <c r="X98" s="10">
        <v>1</v>
      </c>
      <c r="Y98" s="6" t="s">
        <v>469</v>
      </c>
      <c r="Z98" s="6"/>
      <c r="AA98" s="6"/>
      <c r="AB98" s="50"/>
      <c r="AC98" s="50"/>
      <c r="AD98" s="50"/>
      <c r="AE98" s="50"/>
      <c r="AF98" s="50"/>
      <c r="AG98" s="50"/>
      <c r="AH98" s="50">
        <v>0.14893600000000001</v>
      </c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81">
        <f t="shared" si="7"/>
        <v>0.14893600000000001</v>
      </c>
      <c r="BK98" s="81">
        <f t="shared" ref="BK98:BK101" si="8">IF(T98=0,BJ98,BJ98/T98)</f>
        <v>0.99290666666666683</v>
      </c>
    </row>
    <row r="99" spans="1:63" ht="21" customHeight="1" outlineLevel="1" x14ac:dyDescent="0.25">
      <c r="A99" s="5">
        <v>5</v>
      </c>
      <c r="B99" s="6" t="s">
        <v>470</v>
      </c>
      <c r="C99" s="178">
        <v>15</v>
      </c>
      <c r="D99" s="178" t="s">
        <v>688</v>
      </c>
      <c r="E99" s="6" t="s">
        <v>800</v>
      </c>
      <c r="F99" s="7" t="s">
        <v>66</v>
      </c>
      <c r="G99" s="7" t="s">
        <v>479</v>
      </c>
      <c r="H99" s="6" t="s">
        <v>94</v>
      </c>
      <c r="I99" s="199" t="s">
        <v>480</v>
      </c>
      <c r="J99" s="8" t="s">
        <v>70</v>
      </c>
      <c r="K99" s="6" t="s">
        <v>0</v>
      </c>
      <c r="L99" s="13" t="s">
        <v>481</v>
      </c>
      <c r="M99" s="6" t="s">
        <v>72</v>
      </c>
      <c r="N99" s="6" t="s">
        <v>478</v>
      </c>
      <c r="O99" s="6" t="s">
        <v>88</v>
      </c>
      <c r="P99" s="6" t="s">
        <v>482</v>
      </c>
      <c r="Q99" s="6" t="s">
        <v>75</v>
      </c>
      <c r="R99" s="6" t="s">
        <v>483</v>
      </c>
      <c r="S99" s="6" t="s">
        <v>192</v>
      </c>
      <c r="T99" s="9">
        <v>0.9</v>
      </c>
      <c r="U99" s="6" t="s">
        <v>78</v>
      </c>
      <c r="V99" s="6" t="s">
        <v>79</v>
      </c>
      <c r="W99" s="10">
        <v>0.8</v>
      </c>
      <c r="X99" s="10">
        <v>1</v>
      </c>
      <c r="Y99" s="6" t="s">
        <v>484</v>
      </c>
      <c r="Z99" s="6"/>
      <c r="AA99" s="6"/>
      <c r="AB99" s="50"/>
      <c r="AC99" s="50"/>
      <c r="AD99" s="50"/>
      <c r="AE99" s="50"/>
      <c r="AF99" s="6">
        <v>0</v>
      </c>
      <c r="AG99" s="6">
        <v>1</v>
      </c>
      <c r="AH99" s="50">
        <f>AF99/AG99</f>
        <v>0</v>
      </c>
      <c r="AI99" s="50"/>
      <c r="AJ99" s="50"/>
      <c r="AK99" s="50"/>
      <c r="AL99" s="50"/>
      <c r="AM99" s="50"/>
      <c r="AN99" s="50"/>
      <c r="AO99" s="6">
        <v>0</v>
      </c>
      <c r="AP99" s="6">
        <v>1</v>
      </c>
      <c r="AQ99" s="50">
        <f>AO99/AP99</f>
        <v>0</v>
      </c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81">
        <f t="shared" si="7"/>
        <v>0</v>
      </c>
      <c r="BK99" s="81">
        <f>1-IF(T99=0,BJ99,BJ99/T99)</f>
        <v>1</v>
      </c>
    </row>
    <row r="100" spans="1:63" ht="21" customHeight="1" outlineLevel="1" x14ac:dyDescent="0.25">
      <c r="A100" s="5">
        <v>6</v>
      </c>
      <c r="B100" s="6" t="s">
        <v>470</v>
      </c>
      <c r="C100" s="178">
        <v>15</v>
      </c>
      <c r="D100" s="178" t="s">
        <v>688</v>
      </c>
      <c r="E100" s="6" t="s">
        <v>800</v>
      </c>
      <c r="F100" s="7" t="s">
        <v>66</v>
      </c>
      <c r="G100" s="7" t="s">
        <v>485</v>
      </c>
      <c r="H100" s="6" t="s">
        <v>94</v>
      </c>
      <c r="I100" s="199" t="s">
        <v>486</v>
      </c>
      <c r="J100" s="8" t="s">
        <v>70</v>
      </c>
      <c r="K100" s="6" t="s">
        <v>0</v>
      </c>
      <c r="L100" s="6" t="s">
        <v>487</v>
      </c>
      <c r="M100" s="6" t="s">
        <v>72</v>
      </c>
      <c r="N100" s="190" t="s">
        <v>796</v>
      </c>
      <c r="O100" s="6" t="s">
        <v>88</v>
      </c>
      <c r="P100" s="6" t="s">
        <v>488</v>
      </c>
      <c r="Q100" s="6" t="s">
        <v>75</v>
      </c>
      <c r="R100" s="6" t="s">
        <v>489</v>
      </c>
      <c r="S100" s="6" t="s">
        <v>192</v>
      </c>
      <c r="T100" s="9">
        <v>0.9</v>
      </c>
      <c r="U100" s="10">
        <v>0.8</v>
      </c>
      <c r="V100" s="6" t="s">
        <v>79</v>
      </c>
      <c r="W100" s="10">
        <v>0.8</v>
      </c>
      <c r="X100" s="10">
        <v>1</v>
      </c>
      <c r="Y100" s="6" t="s">
        <v>490</v>
      </c>
      <c r="Z100" s="6"/>
      <c r="AA100" s="6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6">
        <v>57</v>
      </c>
      <c r="AP100" s="6">
        <v>61</v>
      </c>
      <c r="AQ100" s="50">
        <f>AO100/AP100</f>
        <v>0.93442622950819676</v>
      </c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81">
        <f t="shared" si="7"/>
        <v>0.93442622950819676</v>
      </c>
      <c r="BK100" s="81">
        <f>IF(T100=0,BJ100,BJ100/(T100+10%))</f>
        <v>0.93442622950819676</v>
      </c>
    </row>
    <row r="101" spans="1:63" ht="21" customHeight="1" outlineLevel="1" x14ac:dyDescent="0.25">
      <c r="A101" s="5">
        <v>13</v>
      </c>
      <c r="B101" s="6" t="s">
        <v>470</v>
      </c>
      <c r="C101" s="178">
        <v>15</v>
      </c>
      <c r="D101" s="178" t="s">
        <v>696</v>
      </c>
      <c r="E101" s="6" t="s">
        <v>800</v>
      </c>
      <c r="F101" s="7" t="s">
        <v>66</v>
      </c>
      <c r="G101" s="7" t="s">
        <v>515</v>
      </c>
      <c r="H101" s="6" t="s">
        <v>94</v>
      </c>
      <c r="I101" s="199" t="s">
        <v>516</v>
      </c>
      <c r="J101" s="8" t="s">
        <v>85</v>
      </c>
      <c r="K101" s="6" t="s">
        <v>0</v>
      </c>
      <c r="L101" s="6" t="s">
        <v>517</v>
      </c>
      <c r="M101" s="6" t="s">
        <v>72</v>
      </c>
      <c r="N101" s="6" t="s">
        <v>518</v>
      </c>
      <c r="O101" s="6" t="s">
        <v>519</v>
      </c>
      <c r="P101" s="6" t="s">
        <v>520</v>
      </c>
      <c r="Q101" s="6" t="s">
        <v>75</v>
      </c>
      <c r="R101" s="6" t="s">
        <v>521</v>
      </c>
      <c r="S101" s="6" t="s">
        <v>122</v>
      </c>
      <c r="T101" s="9">
        <v>1</v>
      </c>
      <c r="U101" s="10">
        <v>0.9</v>
      </c>
      <c r="V101" s="6" t="s">
        <v>79</v>
      </c>
      <c r="W101" s="10">
        <v>0.9</v>
      </c>
      <c r="X101" s="10">
        <v>1</v>
      </c>
      <c r="Y101" s="6" t="s">
        <v>522</v>
      </c>
      <c r="Z101" s="6"/>
      <c r="AA101" s="6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81">
        <f t="shared" si="7"/>
        <v>0</v>
      </c>
      <c r="BK101" s="81">
        <f t="shared" si="8"/>
        <v>0</v>
      </c>
    </row>
    <row r="104" spans="1:63" ht="15" customHeight="1" x14ac:dyDescent="0.25">
      <c r="I104" s="83">
        <v>61</v>
      </c>
      <c r="J104" s="197" t="s">
        <v>797</v>
      </c>
    </row>
    <row r="105" spans="1:63" ht="15" customHeight="1" x14ac:dyDescent="0.25">
      <c r="I105" s="83">
        <v>4</v>
      </c>
      <c r="J105" s="4" t="s">
        <v>798</v>
      </c>
    </row>
    <row r="106" spans="1:63" ht="15" customHeight="1" x14ac:dyDescent="0.25">
      <c r="I106" s="196">
        <f>(I104-I105)/I104</f>
        <v>0.93442622950819676</v>
      </c>
    </row>
    <row r="113" spans="9:9" ht="15" customHeight="1" x14ac:dyDescent="0.25">
      <c r="I113" s="191"/>
    </row>
  </sheetData>
  <autoFilter ref="A6:BK101" xr:uid="{00000000-0009-0000-0000-000001000000}"/>
  <mergeCells count="39">
    <mergeCell ref="A1:F2"/>
    <mergeCell ref="Z4:AB4"/>
    <mergeCell ref="Z3:BI3"/>
    <mergeCell ref="A3:A5"/>
    <mergeCell ref="B3:B5"/>
    <mergeCell ref="E3:E5"/>
    <mergeCell ref="F3:F5"/>
    <mergeCell ref="R3:R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O4:AQ4"/>
    <mergeCell ref="S3:S5"/>
    <mergeCell ref="T3:T5"/>
    <mergeCell ref="U3:U5"/>
    <mergeCell ref="V3:V5"/>
    <mergeCell ref="W3:W5"/>
    <mergeCell ref="X3:X5"/>
    <mergeCell ref="Y3:Y5"/>
    <mergeCell ref="AC4:AE4"/>
    <mergeCell ref="AF4:AH4"/>
    <mergeCell ref="AI4:AK4"/>
    <mergeCell ref="AL4:AN4"/>
    <mergeCell ref="BJ3:BJ5"/>
    <mergeCell ref="BK3:BK5"/>
    <mergeCell ref="AR4:AT4"/>
    <mergeCell ref="AU4:AW4"/>
    <mergeCell ref="AX4:AZ4"/>
    <mergeCell ref="BA4:BC4"/>
    <mergeCell ref="BD4:BF4"/>
    <mergeCell ref="BG4:BI4"/>
  </mergeCells>
  <conditionalFormatting sqref="AB9:BI29 AB97:AN97 AB98:BI98 AB99:AE99 AB100:AN100 AB101:BI101">
    <cfRule type="cellIs" dxfId="17" priority="46" operator="between">
      <formula>$T$9</formula>
      <formula>$X$9</formula>
    </cfRule>
    <cfRule type="cellIs" dxfId="16" priority="47" operator="between">
      <formula>$W$9</formula>
      <formula>$T$9</formula>
    </cfRule>
    <cfRule type="cellIs" dxfId="15" priority="48" operator="between">
      <formula>$W$9</formula>
      <formula>0</formula>
    </cfRule>
  </conditionalFormatting>
  <conditionalFormatting sqref="AB32:BI48">
    <cfRule type="cellIs" dxfId="14" priority="1" operator="between">
      <formula>$T$9</formula>
      <formula>$X$9</formula>
    </cfRule>
    <cfRule type="cellIs" dxfId="13" priority="2" operator="between">
      <formula>$W$9</formula>
      <formula>$T$9</formula>
    </cfRule>
    <cfRule type="cellIs" dxfId="12" priority="3" operator="between">
      <formula>$W$9</formula>
      <formula>0</formula>
    </cfRule>
  </conditionalFormatting>
  <conditionalFormatting sqref="AB51:BI66 AB67 AE67 AH67 AK67 AN67 AQ67:BI68 AB68:AN68 AB69:BI72 AB73:AE73 AH73:AN73 AQ73:BI75 AB74:AN75 AB76:BI76 AB77:AE77 AH77:AN77 AQ77:BI77 AB78:BI79 AB80 AE80 AH80 AK80 AN80 AQ80:BI80 AB81:BI81 AB82:AN82 AQ82:BI82 AB83:BI85 AB86 AE86 AH86 AK86 AN86 AQ86:BI86 AB87:BI87 AB88:AE88 AH88:BI88 AB89:BI94">
    <cfRule type="cellIs" dxfId="11" priority="25" operator="between">
      <formula>$T$9</formula>
      <formula>$X$9</formula>
    </cfRule>
    <cfRule type="cellIs" dxfId="10" priority="26" operator="between">
      <formula>$W$9</formula>
      <formula>$T$9</formula>
    </cfRule>
    <cfRule type="cellIs" dxfId="9" priority="27" operator="between">
      <formula>$W$9</formula>
      <formula>0</formula>
    </cfRule>
  </conditionalFormatting>
  <conditionalFormatting sqref="AH99:AN99">
    <cfRule type="cellIs" dxfId="8" priority="19" operator="between">
      <formula>$T$9</formula>
      <formula>$X$9</formula>
    </cfRule>
    <cfRule type="cellIs" dxfId="7" priority="20" operator="between">
      <formula>$W$9</formula>
      <formula>$T$9</formula>
    </cfRule>
    <cfRule type="cellIs" dxfId="6" priority="21" operator="between">
      <formula>$W$9</formula>
      <formula>0</formula>
    </cfRule>
  </conditionalFormatting>
  <conditionalFormatting sqref="AQ97:BI97">
    <cfRule type="cellIs" dxfId="5" priority="22" operator="between">
      <formula>$T$9</formula>
      <formula>$X$9</formula>
    </cfRule>
    <cfRule type="cellIs" dxfId="4" priority="23" operator="between">
      <formula>$W$9</formula>
      <formula>$T$9</formula>
    </cfRule>
    <cfRule type="cellIs" dxfId="3" priority="24" operator="between">
      <formula>$W$9</formula>
      <formula>0</formula>
    </cfRule>
  </conditionalFormatting>
  <conditionalFormatting sqref="AQ99:BI100">
    <cfRule type="cellIs" dxfId="2" priority="16" operator="between">
      <formula>$T$9</formula>
      <formula>$X$9</formula>
    </cfRule>
    <cfRule type="cellIs" dxfId="1" priority="17" operator="between">
      <formula>$W$9</formula>
      <formula>$T$9</formula>
    </cfRule>
    <cfRule type="cellIs" dxfId="0" priority="18" operator="between">
      <formula>$W$9</formula>
      <formula>0</formula>
    </cfRule>
  </conditionalFormatting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tabColor rgb="FF339966"/>
  </sheetPr>
  <dimension ref="A1:Z1000"/>
  <sheetViews>
    <sheetView showGridLines="0" zoomScale="85" zoomScaleNormal="85" workbookViewId="0">
      <pane ySplit="4" topLeftCell="A5" activePane="bottomLeft" state="frozen"/>
      <selection pane="bottomLeft" activeCell="B2" sqref="B2"/>
    </sheetView>
  </sheetViews>
  <sheetFormatPr baseColWidth="10" defaultColWidth="14.42578125" defaultRowHeight="15" customHeight="1" x14ac:dyDescent="0.25"/>
  <cols>
    <col min="1" max="1" width="1.140625" customWidth="1"/>
    <col min="2" max="2" width="1" customWidth="1"/>
    <col min="3" max="3" width="11.42578125" customWidth="1"/>
    <col min="4" max="4" width="13.85546875" customWidth="1"/>
    <col min="5" max="5" width="96" customWidth="1"/>
    <col min="6" max="6" width="1" customWidth="1"/>
    <col min="7" max="7" width="10.85546875" hidden="1" customWidth="1"/>
    <col min="8" max="25" width="10.7109375" customWidth="1"/>
    <col min="26" max="26" width="10" customWidth="1"/>
  </cols>
  <sheetData>
    <row r="1" spans="1:26" ht="3" customHeigh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4.5" customHeight="1" x14ac:dyDescent="0.25">
      <c r="A2" s="152"/>
      <c r="B2" s="153"/>
      <c r="C2" s="154"/>
      <c r="D2" s="154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2"/>
    </row>
    <row r="3" spans="1:26" ht="18" customHeight="1" x14ac:dyDescent="0.25">
      <c r="A3" s="152"/>
      <c r="B3" s="153"/>
      <c r="C3" s="278" t="s">
        <v>585</v>
      </c>
      <c r="D3" s="279"/>
      <c r="E3" s="280"/>
      <c r="F3" s="153"/>
      <c r="G3" s="155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2"/>
    </row>
    <row r="4" spans="1:26" ht="14.25" customHeight="1" x14ac:dyDescent="0.25">
      <c r="A4" s="152"/>
      <c r="B4" s="156"/>
      <c r="C4" s="175" t="s">
        <v>586</v>
      </c>
      <c r="D4" s="176" t="s">
        <v>587</v>
      </c>
      <c r="E4" s="177" t="s">
        <v>588</v>
      </c>
      <c r="F4" s="156"/>
      <c r="G4" s="157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2"/>
    </row>
    <row r="5" spans="1:26" ht="14.25" customHeight="1" x14ac:dyDescent="0.25">
      <c r="A5" s="152"/>
      <c r="B5" s="152"/>
      <c r="C5" s="158">
        <v>0</v>
      </c>
      <c r="D5" s="159">
        <v>44331</v>
      </c>
      <c r="E5" s="160" t="s">
        <v>589</v>
      </c>
      <c r="F5" s="152"/>
      <c r="G5" s="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4.25" customHeight="1" x14ac:dyDescent="0.25">
      <c r="A6" s="152"/>
      <c r="B6" s="152"/>
      <c r="C6" s="158">
        <v>1</v>
      </c>
      <c r="D6" s="159">
        <v>44377</v>
      </c>
      <c r="E6" s="160" t="s">
        <v>590</v>
      </c>
      <c r="F6" s="152"/>
      <c r="G6" s="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37.5" customHeight="1" x14ac:dyDescent="0.25">
      <c r="A7" s="152"/>
      <c r="B7" s="152"/>
      <c r="C7" s="158">
        <v>2</v>
      </c>
      <c r="D7" s="159">
        <v>44414</v>
      </c>
      <c r="E7" s="160" t="s">
        <v>591</v>
      </c>
      <c r="F7" s="152"/>
      <c r="G7" s="1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</row>
    <row r="8" spans="1:26" ht="14.25" customHeight="1" x14ac:dyDescent="0.25">
      <c r="A8" s="152"/>
      <c r="B8" s="152"/>
      <c r="C8" s="158">
        <v>3</v>
      </c>
      <c r="D8" s="159">
        <v>44417</v>
      </c>
      <c r="E8" s="160" t="s">
        <v>592</v>
      </c>
      <c r="F8" s="152"/>
      <c r="G8" s="1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</row>
    <row r="9" spans="1:26" ht="24.75" customHeight="1" x14ac:dyDescent="0.25">
      <c r="A9" s="152"/>
      <c r="B9" s="152"/>
      <c r="C9" s="158">
        <v>3</v>
      </c>
      <c r="D9" s="159">
        <v>44438</v>
      </c>
      <c r="E9" s="160" t="s">
        <v>593</v>
      </c>
      <c r="F9" s="152"/>
      <c r="G9" s="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1:26" ht="199.5" customHeight="1" x14ac:dyDescent="0.25">
      <c r="A10" s="152"/>
      <c r="B10" s="152"/>
      <c r="C10" s="158">
        <v>3</v>
      </c>
      <c r="D10" s="159">
        <v>44441</v>
      </c>
      <c r="E10" s="160" t="s">
        <v>594</v>
      </c>
      <c r="F10" s="152"/>
      <c r="G10" s="1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ht="24.75" customHeight="1" x14ac:dyDescent="0.25">
      <c r="A11" s="152"/>
      <c r="B11" s="152"/>
      <c r="C11" s="158">
        <v>3</v>
      </c>
      <c r="D11" s="159">
        <v>44494</v>
      </c>
      <c r="E11" s="160" t="s">
        <v>595</v>
      </c>
      <c r="F11" s="152"/>
      <c r="G11" s="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ht="24.75" customHeight="1" x14ac:dyDescent="0.25">
      <c r="A12" s="152"/>
      <c r="B12" s="152"/>
      <c r="C12" s="158">
        <v>3</v>
      </c>
      <c r="D12" s="159">
        <v>44495</v>
      </c>
      <c r="E12" s="160" t="s">
        <v>596</v>
      </c>
      <c r="F12" s="152"/>
      <c r="G12" s="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24.75" customHeight="1" x14ac:dyDescent="0.25">
      <c r="A13" s="152"/>
      <c r="B13" s="152"/>
      <c r="C13" s="158">
        <v>3</v>
      </c>
      <c r="D13" s="159">
        <v>44509</v>
      </c>
      <c r="E13" s="160" t="s">
        <v>597</v>
      </c>
      <c r="F13" s="152"/>
      <c r="G13" s="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ht="14.25" customHeight="1" x14ac:dyDescent="0.25">
      <c r="A14" s="152"/>
      <c r="B14" s="152"/>
      <c r="C14" s="158">
        <v>3</v>
      </c>
      <c r="D14" s="159">
        <v>44509</v>
      </c>
      <c r="E14" s="160" t="s">
        <v>598</v>
      </c>
      <c r="F14" s="152"/>
      <c r="G14" s="1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25" customHeight="1" x14ac:dyDescent="0.25">
      <c r="A15" s="152"/>
      <c r="B15" s="152"/>
      <c r="C15" s="158">
        <v>3</v>
      </c>
      <c r="D15" s="159">
        <v>44509</v>
      </c>
      <c r="E15" s="160" t="s">
        <v>599</v>
      </c>
      <c r="F15" s="152"/>
      <c r="G15" s="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24.75" customHeight="1" x14ac:dyDescent="0.25">
      <c r="A16" s="152"/>
      <c r="B16" s="152"/>
      <c r="C16" s="158">
        <v>3</v>
      </c>
      <c r="D16" s="159">
        <v>44517</v>
      </c>
      <c r="E16" s="160" t="s">
        <v>600</v>
      </c>
      <c r="F16" s="152"/>
      <c r="G16" s="1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24.75" customHeight="1" x14ac:dyDescent="0.25">
      <c r="A17" s="152"/>
      <c r="B17" s="153"/>
      <c r="C17" s="158">
        <v>3</v>
      </c>
      <c r="D17" s="159">
        <v>44517</v>
      </c>
      <c r="E17" s="160" t="s">
        <v>601</v>
      </c>
      <c r="F17" s="153"/>
      <c r="G17" s="155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2"/>
    </row>
    <row r="18" spans="1:26" ht="14.25" customHeight="1" x14ac:dyDescent="0.25">
      <c r="A18" s="152"/>
      <c r="B18" s="153"/>
      <c r="C18" s="158">
        <v>3</v>
      </c>
      <c r="D18" s="159">
        <v>44533</v>
      </c>
      <c r="E18" s="160" t="s">
        <v>602</v>
      </c>
      <c r="F18" s="153"/>
      <c r="G18" s="155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2"/>
    </row>
    <row r="19" spans="1:26" ht="24.75" customHeight="1" x14ac:dyDescent="0.25">
      <c r="A19" s="152"/>
      <c r="B19" s="153"/>
      <c r="C19" s="158">
        <v>3</v>
      </c>
      <c r="D19" s="159">
        <v>44544</v>
      </c>
      <c r="E19" s="160" t="s">
        <v>603</v>
      </c>
      <c r="F19" s="153"/>
      <c r="G19" s="155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2"/>
    </row>
    <row r="20" spans="1:26" ht="24.75" customHeight="1" x14ac:dyDescent="0.25">
      <c r="A20" s="152"/>
      <c r="B20" s="153"/>
      <c r="C20" s="158">
        <v>3</v>
      </c>
      <c r="D20" s="159">
        <v>44544</v>
      </c>
      <c r="E20" s="160" t="s">
        <v>604</v>
      </c>
      <c r="F20" s="153"/>
      <c r="G20" s="155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2"/>
    </row>
    <row r="21" spans="1:26" ht="14.25" customHeight="1" x14ac:dyDescent="0.25">
      <c r="A21" s="152"/>
      <c r="B21" s="153"/>
      <c r="C21" s="158">
        <v>3</v>
      </c>
      <c r="D21" s="159">
        <v>44545</v>
      </c>
      <c r="E21" s="160" t="s">
        <v>605</v>
      </c>
      <c r="F21" s="153"/>
      <c r="G21" s="155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2"/>
    </row>
    <row r="22" spans="1:26" ht="24.75" customHeight="1" x14ac:dyDescent="0.25">
      <c r="A22" s="152"/>
      <c r="B22" s="153"/>
      <c r="C22" s="158">
        <v>3</v>
      </c>
      <c r="D22" s="159">
        <v>44560</v>
      </c>
      <c r="E22" s="160" t="s">
        <v>606</v>
      </c>
      <c r="F22" s="153"/>
      <c r="G22" s="155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2"/>
    </row>
    <row r="23" spans="1:26" ht="37.5" customHeight="1" x14ac:dyDescent="0.25">
      <c r="A23" s="152"/>
      <c r="B23" s="153"/>
      <c r="C23" s="158">
        <v>3</v>
      </c>
      <c r="D23" s="159">
        <v>44578</v>
      </c>
      <c r="E23" s="160" t="s">
        <v>607</v>
      </c>
      <c r="F23" s="153"/>
      <c r="G23" s="155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2"/>
    </row>
    <row r="24" spans="1:26" ht="49.5" customHeight="1" x14ac:dyDescent="0.25">
      <c r="A24" s="152"/>
      <c r="B24" s="153"/>
      <c r="C24" s="158">
        <v>3</v>
      </c>
      <c r="D24" s="159">
        <v>44582</v>
      </c>
      <c r="E24" s="160" t="s">
        <v>608</v>
      </c>
      <c r="F24" s="153"/>
      <c r="G24" s="155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2"/>
    </row>
    <row r="25" spans="1:26" ht="37.5" customHeight="1" x14ac:dyDescent="0.25">
      <c r="A25" s="152"/>
      <c r="B25" s="153"/>
      <c r="C25" s="158">
        <v>3</v>
      </c>
      <c r="D25" s="159">
        <v>44585</v>
      </c>
      <c r="E25" s="160" t="s">
        <v>609</v>
      </c>
      <c r="F25" s="153"/>
      <c r="G25" s="155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2"/>
    </row>
    <row r="26" spans="1:26" ht="37.5" customHeight="1" x14ac:dyDescent="0.25">
      <c r="A26" s="152"/>
      <c r="B26" s="153"/>
      <c r="C26" s="158">
        <v>3</v>
      </c>
      <c r="D26" s="159">
        <v>44585</v>
      </c>
      <c r="E26" s="160" t="s">
        <v>610</v>
      </c>
      <c r="F26" s="153"/>
      <c r="G26" s="155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2"/>
    </row>
    <row r="27" spans="1:26" ht="37.5" customHeight="1" x14ac:dyDescent="0.25">
      <c r="A27" s="152"/>
      <c r="B27" s="153"/>
      <c r="C27" s="158">
        <v>3</v>
      </c>
      <c r="D27" s="159">
        <v>44585</v>
      </c>
      <c r="E27" s="160" t="s">
        <v>611</v>
      </c>
      <c r="F27" s="153"/>
      <c r="G27" s="155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2"/>
    </row>
    <row r="28" spans="1:26" ht="37.5" customHeight="1" x14ac:dyDescent="0.25">
      <c r="A28" s="152"/>
      <c r="B28" s="153"/>
      <c r="C28" s="158">
        <v>3</v>
      </c>
      <c r="D28" s="159">
        <v>44585</v>
      </c>
      <c r="E28" s="160" t="s">
        <v>612</v>
      </c>
      <c r="F28" s="153"/>
      <c r="G28" s="155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2"/>
    </row>
    <row r="29" spans="1:26" ht="24.75" customHeight="1" x14ac:dyDescent="0.25">
      <c r="A29" s="152"/>
      <c r="B29" s="153"/>
      <c r="C29" s="158">
        <v>3</v>
      </c>
      <c r="D29" s="159">
        <v>44585</v>
      </c>
      <c r="E29" s="160" t="s">
        <v>613</v>
      </c>
      <c r="F29" s="153"/>
      <c r="G29" s="155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2"/>
    </row>
    <row r="30" spans="1:26" ht="49.5" customHeight="1" x14ac:dyDescent="0.25">
      <c r="A30" s="152"/>
      <c r="B30" s="153"/>
      <c r="C30" s="158">
        <v>3</v>
      </c>
      <c r="D30" s="159">
        <v>44588</v>
      </c>
      <c r="E30" s="160" t="s">
        <v>614</v>
      </c>
      <c r="F30" s="153"/>
      <c r="G30" s="155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2"/>
    </row>
    <row r="31" spans="1:26" ht="37.5" customHeight="1" x14ac:dyDescent="0.25">
      <c r="A31" s="152"/>
      <c r="B31" s="153"/>
      <c r="C31" s="158">
        <v>3</v>
      </c>
      <c r="D31" s="159">
        <v>44588</v>
      </c>
      <c r="E31" s="160" t="s">
        <v>615</v>
      </c>
      <c r="F31" s="153"/>
      <c r="G31" s="155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2"/>
    </row>
    <row r="32" spans="1:26" ht="37.5" customHeight="1" x14ac:dyDescent="0.25">
      <c r="A32" s="152"/>
      <c r="B32" s="153"/>
      <c r="C32" s="158">
        <v>3</v>
      </c>
      <c r="D32" s="159">
        <v>44588</v>
      </c>
      <c r="E32" s="160" t="s">
        <v>616</v>
      </c>
      <c r="F32" s="153"/>
      <c r="G32" s="155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2"/>
    </row>
    <row r="33" spans="1:26" ht="37.5" customHeight="1" x14ac:dyDescent="0.25">
      <c r="A33" s="152"/>
      <c r="B33" s="153"/>
      <c r="C33" s="158">
        <v>3</v>
      </c>
      <c r="D33" s="159">
        <v>44588</v>
      </c>
      <c r="E33" s="160" t="s">
        <v>617</v>
      </c>
      <c r="F33" s="153"/>
      <c r="G33" s="155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2"/>
    </row>
    <row r="34" spans="1:26" ht="37.5" customHeight="1" x14ac:dyDescent="0.25">
      <c r="A34" s="152"/>
      <c r="B34" s="153"/>
      <c r="C34" s="158">
        <v>3</v>
      </c>
      <c r="D34" s="159">
        <v>44588</v>
      </c>
      <c r="E34" s="160" t="s">
        <v>618</v>
      </c>
      <c r="F34" s="153"/>
      <c r="G34" s="155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2"/>
    </row>
    <row r="35" spans="1:26" ht="49.5" customHeight="1" x14ac:dyDescent="0.25">
      <c r="A35" s="152"/>
      <c r="B35" s="153"/>
      <c r="C35" s="158">
        <v>3</v>
      </c>
      <c r="D35" s="159">
        <v>44588</v>
      </c>
      <c r="E35" s="160" t="s">
        <v>619</v>
      </c>
      <c r="F35" s="153"/>
      <c r="G35" s="155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2"/>
    </row>
    <row r="36" spans="1:26" ht="37.5" customHeight="1" x14ac:dyDescent="0.25">
      <c r="A36" s="152"/>
      <c r="B36" s="153"/>
      <c r="C36" s="158">
        <v>3</v>
      </c>
      <c r="D36" s="159">
        <v>44588</v>
      </c>
      <c r="E36" s="160" t="s">
        <v>620</v>
      </c>
      <c r="F36" s="153"/>
      <c r="G36" s="155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2"/>
    </row>
    <row r="37" spans="1:26" ht="24.75" customHeight="1" x14ac:dyDescent="0.25">
      <c r="A37" s="152"/>
      <c r="B37" s="153"/>
      <c r="C37" s="158">
        <v>3</v>
      </c>
      <c r="D37" s="159">
        <v>44622</v>
      </c>
      <c r="E37" s="160" t="s">
        <v>621</v>
      </c>
      <c r="F37" s="153"/>
      <c r="G37" s="155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2"/>
    </row>
    <row r="38" spans="1:26" ht="37.5" customHeight="1" x14ac:dyDescent="0.25">
      <c r="A38" s="152"/>
      <c r="B38" s="153"/>
      <c r="C38" s="158">
        <v>4</v>
      </c>
      <c r="D38" s="159">
        <v>44685</v>
      </c>
      <c r="E38" s="160" t="s">
        <v>622</v>
      </c>
      <c r="F38" s="153"/>
      <c r="G38" s="155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2"/>
    </row>
    <row r="39" spans="1:26" ht="14.25" customHeight="1" x14ac:dyDescent="0.25">
      <c r="A39" s="152"/>
      <c r="B39" s="153"/>
      <c r="C39" s="158">
        <v>4</v>
      </c>
      <c r="D39" s="159">
        <v>44685</v>
      </c>
      <c r="E39" s="160" t="s">
        <v>623</v>
      </c>
      <c r="F39" s="153"/>
      <c r="G39" s="155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2"/>
    </row>
    <row r="40" spans="1:26" ht="14.25" customHeight="1" x14ac:dyDescent="0.25">
      <c r="A40" s="152"/>
      <c r="B40" s="153"/>
      <c r="C40" s="158">
        <v>4</v>
      </c>
      <c r="D40" s="159">
        <v>44690</v>
      </c>
      <c r="E40" s="160" t="s">
        <v>624</v>
      </c>
      <c r="F40" s="153"/>
      <c r="G40" s="155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2"/>
    </row>
    <row r="41" spans="1:26" ht="14.25" customHeight="1" x14ac:dyDescent="0.25">
      <c r="A41" s="152"/>
      <c r="B41" s="153"/>
      <c r="C41" s="158">
        <v>4</v>
      </c>
      <c r="D41" s="159">
        <v>44699</v>
      </c>
      <c r="E41" s="160" t="s">
        <v>625</v>
      </c>
      <c r="F41" s="153"/>
      <c r="G41" s="155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2"/>
    </row>
    <row r="42" spans="1:26" ht="14.25" customHeight="1" x14ac:dyDescent="0.25">
      <c r="A42" s="152"/>
      <c r="B42" s="153"/>
      <c r="C42" s="158">
        <v>4</v>
      </c>
      <c r="D42" s="159">
        <v>44701</v>
      </c>
      <c r="E42" s="160" t="s">
        <v>626</v>
      </c>
      <c r="F42" s="153"/>
      <c r="G42" s="155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2"/>
    </row>
    <row r="43" spans="1:26" ht="14.25" customHeight="1" x14ac:dyDescent="0.25">
      <c r="A43" s="152"/>
      <c r="B43" s="153"/>
      <c r="C43" s="161">
        <v>4</v>
      </c>
      <c r="D43" s="162">
        <v>44704</v>
      </c>
      <c r="E43" s="160" t="s">
        <v>627</v>
      </c>
      <c r="F43" s="153"/>
      <c r="G43" s="155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2"/>
    </row>
    <row r="44" spans="1:26" ht="130.5" customHeight="1" x14ac:dyDescent="0.25">
      <c r="A44" s="152"/>
      <c r="B44" s="153"/>
      <c r="C44" s="161">
        <v>4</v>
      </c>
      <c r="D44" s="162">
        <v>44705</v>
      </c>
      <c r="E44" s="160" t="s">
        <v>628</v>
      </c>
      <c r="F44" s="153"/>
      <c r="G44" s="155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2"/>
    </row>
    <row r="45" spans="1:26" ht="14.25" customHeight="1" x14ac:dyDescent="0.25">
      <c r="A45" s="152"/>
      <c r="B45" s="153"/>
      <c r="C45" s="161">
        <v>4</v>
      </c>
      <c r="D45" s="162">
        <v>44706</v>
      </c>
      <c r="E45" s="160" t="s">
        <v>629</v>
      </c>
      <c r="F45" s="153"/>
      <c r="G45" s="155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2"/>
    </row>
    <row r="46" spans="1:26" ht="14.25" customHeight="1" x14ac:dyDescent="0.25">
      <c r="A46" s="152"/>
      <c r="B46" s="153"/>
      <c r="C46" s="161">
        <v>4</v>
      </c>
      <c r="D46" s="162">
        <v>44715</v>
      </c>
      <c r="E46" s="160" t="s">
        <v>630</v>
      </c>
      <c r="F46" s="153"/>
      <c r="G46" s="155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2"/>
    </row>
    <row r="47" spans="1:26" ht="14.25" customHeight="1" x14ac:dyDescent="0.25">
      <c r="A47" s="152"/>
      <c r="B47" s="153"/>
      <c r="C47" s="161">
        <v>4</v>
      </c>
      <c r="D47" s="162">
        <v>44750</v>
      </c>
      <c r="E47" s="163" t="s">
        <v>631</v>
      </c>
      <c r="F47" s="153"/>
      <c r="G47" s="155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2"/>
    </row>
    <row r="48" spans="1:26" ht="14.25" customHeight="1" x14ac:dyDescent="0.25">
      <c r="A48" s="152"/>
      <c r="B48" s="153"/>
      <c r="C48" s="161">
        <v>4</v>
      </c>
      <c r="D48" s="162">
        <v>44770</v>
      </c>
      <c r="E48" s="163" t="s">
        <v>632</v>
      </c>
      <c r="F48" s="153"/>
      <c r="G48" s="155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2"/>
    </row>
    <row r="49" spans="1:26" ht="14.25" customHeight="1" x14ac:dyDescent="0.25">
      <c r="A49" s="152"/>
      <c r="B49" s="153"/>
      <c r="C49" s="161">
        <v>4</v>
      </c>
      <c r="D49" s="162">
        <v>44812</v>
      </c>
      <c r="E49" s="163" t="s">
        <v>633</v>
      </c>
      <c r="F49" s="153"/>
      <c r="G49" s="155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2"/>
    </row>
    <row r="50" spans="1:26" ht="14.25" customHeight="1" x14ac:dyDescent="0.25">
      <c r="A50" s="152"/>
      <c r="B50" s="153"/>
      <c r="C50" s="164">
        <v>4</v>
      </c>
      <c r="D50" s="165">
        <v>44837</v>
      </c>
      <c r="E50" s="166" t="s">
        <v>634</v>
      </c>
      <c r="F50" s="153"/>
      <c r="G50" s="155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2"/>
    </row>
    <row r="51" spans="1:26" ht="67.5" customHeight="1" x14ac:dyDescent="0.25">
      <c r="A51" s="152"/>
      <c r="B51" s="153"/>
      <c r="C51" s="281">
        <v>4</v>
      </c>
      <c r="D51" s="284">
        <v>44944</v>
      </c>
      <c r="E51" s="163" t="s">
        <v>635</v>
      </c>
      <c r="F51" s="153"/>
      <c r="G51" s="155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2"/>
    </row>
    <row r="52" spans="1:26" ht="153.75" customHeight="1" x14ac:dyDescent="0.25">
      <c r="A52" s="152"/>
      <c r="B52" s="153"/>
      <c r="C52" s="282"/>
      <c r="D52" s="285"/>
      <c r="E52" s="163" t="s">
        <v>636</v>
      </c>
      <c r="F52" s="153"/>
      <c r="G52" s="155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2"/>
    </row>
    <row r="53" spans="1:26" ht="152.25" customHeight="1" x14ac:dyDescent="0.25">
      <c r="A53" s="152"/>
      <c r="B53" s="153"/>
      <c r="C53" s="283"/>
      <c r="D53" s="286"/>
      <c r="E53" s="163" t="s">
        <v>637</v>
      </c>
      <c r="F53" s="153"/>
      <c r="G53" s="155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2"/>
    </row>
    <row r="54" spans="1:26" ht="59.25" customHeight="1" x14ac:dyDescent="0.25">
      <c r="A54" s="152"/>
      <c r="B54" s="153"/>
      <c r="C54" s="161">
        <v>4</v>
      </c>
      <c r="D54" s="162">
        <v>44952</v>
      </c>
      <c r="E54" s="163" t="s">
        <v>638</v>
      </c>
      <c r="F54" s="153"/>
      <c r="G54" s="155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2"/>
    </row>
    <row r="55" spans="1:26" ht="42" customHeight="1" x14ac:dyDescent="0.25">
      <c r="A55" s="152"/>
      <c r="B55" s="153"/>
      <c r="C55" s="287">
        <v>4</v>
      </c>
      <c r="D55" s="288">
        <v>44966</v>
      </c>
      <c r="E55" s="160" t="s">
        <v>639</v>
      </c>
      <c r="F55" s="153"/>
      <c r="G55" s="155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2"/>
    </row>
    <row r="56" spans="1:26" ht="33.75" customHeight="1" x14ac:dyDescent="0.25">
      <c r="A56" s="152"/>
      <c r="B56" s="153"/>
      <c r="C56" s="283"/>
      <c r="D56" s="286"/>
      <c r="E56" s="160" t="s">
        <v>640</v>
      </c>
      <c r="F56" s="153"/>
      <c r="G56" s="155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2"/>
    </row>
    <row r="57" spans="1:26" ht="58.5" customHeight="1" x14ac:dyDescent="0.25">
      <c r="A57" s="167"/>
      <c r="B57" s="168"/>
      <c r="C57" s="161">
        <v>4</v>
      </c>
      <c r="D57" s="169">
        <v>44973</v>
      </c>
      <c r="E57" s="170" t="s">
        <v>641</v>
      </c>
      <c r="F57" s="168"/>
      <c r="G57" s="171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7"/>
    </row>
    <row r="58" spans="1:26" ht="127.5" customHeight="1" x14ac:dyDescent="0.25">
      <c r="A58" s="152"/>
      <c r="B58" s="153"/>
      <c r="C58" s="161">
        <v>4</v>
      </c>
      <c r="D58" s="162">
        <v>45041</v>
      </c>
      <c r="E58" s="163" t="s">
        <v>642</v>
      </c>
      <c r="F58" s="153"/>
      <c r="G58" s="155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2"/>
    </row>
    <row r="59" spans="1:26" ht="56.25" customHeight="1" x14ac:dyDescent="0.25">
      <c r="A59" s="152"/>
      <c r="B59" s="153"/>
      <c r="C59" s="161">
        <v>4</v>
      </c>
      <c r="D59" s="162">
        <v>45058</v>
      </c>
      <c r="E59" s="163" t="s">
        <v>643</v>
      </c>
      <c r="F59" s="153"/>
      <c r="G59" s="155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2"/>
    </row>
    <row r="60" spans="1:26" ht="14.25" customHeight="1" x14ac:dyDescent="0.25">
      <c r="A60" s="152"/>
      <c r="B60" s="153"/>
      <c r="C60" s="161"/>
      <c r="D60" s="162"/>
      <c r="E60" s="163"/>
      <c r="F60" s="153"/>
      <c r="G60" s="155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2"/>
    </row>
    <row r="61" spans="1:26" ht="14.25" customHeight="1" x14ac:dyDescent="0.25">
      <c r="A61" s="152"/>
      <c r="B61" s="153"/>
      <c r="C61" s="161"/>
      <c r="D61" s="162"/>
      <c r="E61" s="163"/>
      <c r="F61" s="153"/>
      <c r="G61" s="155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2"/>
    </row>
    <row r="62" spans="1:26" ht="14.25" customHeight="1" x14ac:dyDescent="0.25">
      <c r="A62" s="152"/>
      <c r="B62" s="153"/>
      <c r="C62" s="161"/>
      <c r="D62" s="162"/>
      <c r="E62" s="163"/>
      <c r="F62" s="153"/>
      <c r="G62" s="155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2"/>
    </row>
    <row r="63" spans="1:26" ht="14.25" customHeight="1" x14ac:dyDescent="0.25">
      <c r="A63" s="152"/>
      <c r="B63" s="153"/>
      <c r="C63" s="161"/>
      <c r="D63" s="162"/>
      <c r="E63" s="163"/>
      <c r="F63" s="153"/>
      <c r="G63" s="155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2"/>
    </row>
    <row r="64" spans="1:26" ht="14.25" customHeight="1" x14ac:dyDescent="0.25">
      <c r="A64" s="152"/>
      <c r="B64" s="153"/>
      <c r="C64" s="161"/>
      <c r="D64" s="162"/>
      <c r="E64" s="163"/>
      <c r="F64" s="153"/>
      <c r="G64" s="155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2"/>
    </row>
    <row r="65" spans="1:26" ht="14.25" customHeight="1" x14ac:dyDescent="0.25">
      <c r="A65" s="152"/>
      <c r="B65" s="153"/>
      <c r="C65" s="161"/>
      <c r="D65" s="162"/>
      <c r="E65" s="163"/>
      <c r="F65" s="153"/>
      <c r="G65" s="155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2"/>
    </row>
    <row r="66" spans="1:26" ht="14.25" customHeight="1" x14ac:dyDescent="0.25">
      <c r="A66" s="152"/>
      <c r="B66" s="153"/>
      <c r="C66" s="161"/>
      <c r="D66" s="162"/>
      <c r="E66" s="163"/>
      <c r="F66" s="153"/>
      <c r="G66" s="155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2"/>
    </row>
    <row r="67" spans="1:26" ht="14.25" customHeight="1" x14ac:dyDescent="0.25">
      <c r="A67" s="152"/>
      <c r="B67" s="153"/>
      <c r="C67" s="161"/>
      <c r="D67" s="162"/>
      <c r="E67" s="163"/>
      <c r="F67" s="153"/>
      <c r="G67" s="155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2"/>
    </row>
    <row r="68" spans="1:26" ht="14.25" customHeight="1" x14ac:dyDescent="0.25">
      <c r="A68" s="152"/>
      <c r="B68" s="153"/>
      <c r="C68" s="161"/>
      <c r="D68" s="162"/>
      <c r="E68" s="163"/>
      <c r="F68" s="153"/>
      <c r="G68" s="155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2"/>
    </row>
    <row r="69" spans="1:26" ht="14.25" customHeight="1" x14ac:dyDescent="0.25">
      <c r="A69" s="152"/>
      <c r="B69" s="153"/>
      <c r="C69" s="161"/>
      <c r="D69" s="162"/>
      <c r="E69" s="163"/>
      <c r="F69" s="153"/>
      <c r="G69" s="155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2"/>
    </row>
    <row r="70" spans="1:26" ht="14.25" customHeight="1" x14ac:dyDescent="0.25">
      <c r="A70" s="152"/>
      <c r="B70" s="153"/>
      <c r="C70" s="161"/>
      <c r="D70" s="162"/>
      <c r="E70" s="163"/>
      <c r="F70" s="153"/>
      <c r="G70" s="155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2"/>
    </row>
    <row r="71" spans="1:26" ht="14.25" customHeight="1" x14ac:dyDescent="0.25">
      <c r="A71" s="152"/>
      <c r="B71" s="153"/>
      <c r="C71" s="161"/>
      <c r="D71" s="162"/>
      <c r="E71" s="163"/>
      <c r="F71" s="153"/>
      <c r="G71" s="155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2"/>
    </row>
    <row r="72" spans="1:26" ht="14.25" customHeight="1" x14ac:dyDescent="0.25">
      <c r="A72" s="152"/>
      <c r="B72" s="153"/>
      <c r="C72" s="172"/>
      <c r="D72" s="173"/>
      <c r="E72" s="174"/>
      <c r="F72" s="153"/>
      <c r="G72" s="155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2"/>
    </row>
    <row r="73" spans="1:26" ht="14.25" customHeight="1" x14ac:dyDescent="0.25">
      <c r="A73" s="152"/>
      <c r="B73" s="153"/>
      <c r="C73" s="154"/>
      <c r="D73" s="154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2"/>
    </row>
    <row r="74" spans="1:26" ht="14.25" customHeight="1" x14ac:dyDescent="0.25">
      <c r="A74" s="152"/>
      <c r="B74" s="153"/>
      <c r="C74" s="154"/>
      <c r="D74" s="154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2"/>
    </row>
    <row r="75" spans="1:26" ht="14.25" customHeight="1" x14ac:dyDescent="0.25">
      <c r="A75" s="152"/>
      <c r="B75" s="153"/>
      <c r="C75" s="154"/>
      <c r="D75" s="154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2"/>
    </row>
    <row r="76" spans="1:26" ht="14.25" customHeight="1" x14ac:dyDescent="0.25">
      <c r="A76" s="152"/>
      <c r="B76" s="153"/>
      <c r="C76" s="154"/>
      <c r="D76" s="154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2"/>
    </row>
    <row r="77" spans="1:26" ht="14.25" customHeight="1" x14ac:dyDescent="0.25">
      <c r="A77" s="152"/>
      <c r="B77" s="153"/>
      <c r="C77" s="154"/>
      <c r="D77" s="154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2"/>
    </row>
    <row r="78" spans="1:26" ht="14.25" customHeight="1" x14ac:dyDescent="0.25">
      <c r="A78" s="152"/>
      <c r="B78" s="153"/>
      <c r="C78" s="154"/>
      <c r="D78" s="154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2"/>
    </row>
    <row r="79" spans="1:26" ht="14.25" customHeight="1" x14ac:dyDescent="0.25">
      <c r="A79" s="152"/>
      <c r="B79" s="153"/>
      <c r="C79" s="154"/>
      <c r="D79" s="154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2"/>
    </row>
    <row r="80" spans="1:26" ht="14.25" customHeight="1" x14ac:dyDescent="0.25">
      <c r="A80" s="152"/>
      <c r="B80" s="153"/>
      <c r="C80" s="154"/>
      <c r="D80" s="154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2"/>
    </row>
    <row r="81" spans="1:26" ht="14.25" customHeight="1" x14ac:dyDescent="0.25">
      <c r="A81" s="152"/>
      <c r="B81" s="153"/>
      <c r="C81" s="154"/>
      <c r="D81" s="154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2"/>
    </row>
    <row r="82" spans="1:26" ht="14.25" customHeight="1" x14ac:dyDescent="0.25">
      <c r="A82" s="152"/>
      <c r="B82" s="153"/>
      <c r="C82" s="154"/>
      <c r="D82" s="154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2"/>
    </row>
    <row r="83" spans="1:26" ht="14.25" customHeight="1" x14ac:dyDescent="0.25">
      <c r="A83" s="152"/>
      <c r="B83" s="153"/>
      <c r="C83" s="154"/>
      <c r="D83" s="154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2"/>
    </row>
    <row r="84" spans="1:26" ht="14.25" customHeight="1" x14ac:dyDescent="0.25">
      <c r="A84" s="152"/>
      <c r="B84" s="153"/>
      <c r="C84" s="154"/>
      <c r="D84" s="154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2"/>
    </row>
    <row r="85" spans="1:26" ht="14.25" customHeight="1" x14ac:dyDescent="0.25">
      <c r="A85" s="152"/>
      <c r="B85" s="153"/>
      <c r="C85" s="154"/>
      <c r="D85" s="154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2"/>
    </row>
    <row r="86" spans="1:26" ht="14.25" customHeight="1" x14ac:dyDescent="0.25">
      <c r="A86" s="152"/>
      <c r="B86" s="153"/>
      <c r="C86" s="154"/>
      <c r="D86" s="154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2"/>
    </row>
    <row r="87" spans="1:26" ht="14.25" customHeight="1" x14ac:dyDescent="0.25">
      <c r="A87" s="152"/>
      <c r="B87" s="153"/>
      <c r="C87" s="154"/>
      <c r="D87" s="154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2"/>
    </row>
    <row r="88" spans="1:26" ht="14.25" customHeight="1" x14ac:dyDescent="0.25">
      <c r="A88" s="152"/>
      <c r="B88" s="153"/>
      <c r="C88" s="154"/>
      <c r="D88" s="154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2"/>
    </row>
    <row r="89" spans="1:26" ht="14.25" customHeight="1" x14ac:dyDescent="0.25">
      <c r="A89" s="152"/>
      <c r="B89" s="153"/>
      <c r="C89" s="154"/>
      <c r="D89" s="154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2"/>
    </row>
    <row r="90" spans="1:26" ht="14.25" customHeight="1" x14ac:dyDescent="0.25">
      <c r="A90" s="152"/>
      <c r="B90" s="153"/>
      <c r="C90" s="154"/>
      <c r="D90" s="154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2"/>
    </row>
    <row r="91" spans="1:26" ht="14.25" customHeight="1" x14ac:dyDescent="0.25">
      <c r="A91" s="152"/>
      <c r="B91" s="153"/>
      <c r="C91" s="154"/>
      <c r="D91" s="154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2"/>
    </row>
    <row r="92" spans="1:26" ht="14.25" customHeight="1" x14ac:dyDescent="0.25">
      <c r="A92" s="152"/>
      <c r="B92" s="153"/>
      <c r="C92" s="154"/>
      <c r="D92" s="154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2"/>
    </row>
    <row r="93" spans="1:26" ht="14.25" customHeight="1" x14ac:dyDescent="0.25">
      <c r="A93" s="152"/>
      <c r="B93" s="153"/>
      <c r="C93" s="154"/>
      <c r="D93" s="154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2"/>
    </row>
    <row r="94" spans="1:26" ht="14.25" customHeight="1" x14ac:dyDescent="0.25">
      <c r="A94" s="152"/>
      <c r="B94" s="153"/>
      <c r="C94" s="154"/>
      <c r="D94" s="154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2"/>
    </row>
    <row r="95" spans="1:26" ht="14.25" customHeight="1" x14ac:dyDescent="0.25">
      <c r="A95" s="152"/>
      <c r="B95" s="153"/>
      <c r="C95" s="154"/>
      <c r="D95" s="154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2"/>
    </row>
    <row r="96" spans="1:26" ht="14.25" customHeight="1" x14ac:dyDescent="0.25">
      <c r="A96" s="152"/>
      <c r="B96" s="153"/>
      <c r="C96" s="154"/>
      <c r="D96" s="154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2"/>
    </row>
    <row r="97" spans="1:26" ht="14.25" customHeight="1" x14ac:dyDescent="0.25">
      <c r="A97" s="152"/>
      <c r="B97" s="153"/>
      <c r="C97" s="154"/>
      <c r="D97" s="154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2"/>
    </row>
    <row r="98" spans="1:26" ht="14.25" customHeight="1" x14ac:dyDescent="0.25">
      <c r="A98" s="152"/>
      <c r="B98" s="153"/>
      <c r="C98" s="154"/>
      <c r="D98" s="154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2"/>
    </row>
    <row r="99" spans="1:26" ht="14.25" customHeight="1" x14ac:dyDescent="0.25">
      <c r="A99" s="152"/>
      <c r="B99" s="153"/>
      <c r="C99" s="154"/>
      <c r="D99" s="154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2"/>
    </row>
    <row r="100" spans="1:26" ht="14.25" customHeight="1" x14ac:dyDescent="0.25">
      <c r="A100" s="152"/>
      <c r="B100" s="153"/>
      <c r="C100" s="154"/>
      <c r="D100" s="154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2"/>
    </row>
    <row r="101" spans="1:26" ht="14.25" customHeight="1" x14ac:dyDescent="0.25">
      <c r="A101" s="152"/>
      <c r="B101" s="153"/>
      <c r="C101" s="154"/>
      <c r="D101" s="154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2"/>
    </row>
    <row r="102" spans="1:26" ht="14.25" customHeight="1" x14ac:dyDescent="0.25">
      <c r="A102" s="152"/>
      <c r="B102" s="153"/>
      <c r="C102" s="154"/>
      <c r="D102" s="154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2"/>
    </row>
    <row r="103" spans="1:26" ht="14.25" customHeight="1" x14ac:dyDescent="0.25">
      <c r="A103" s="152"/>
      <c r="B103" s="153"/>
      <c r="C103" s="154"/>
      <c r="D103" s="154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2"/>
    </row>
    <row r="104" spans="1:26" ht="14.25" customHeight="1" x14ac:dyDescent="0.25">
      <c r="A104" s="152"/>
      <c r="B104" s="153"/>
      <c r="C104" s="154"/>
      <c r="D104" s="154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2"/>
    </row>
    <row r="105" spans="1:26" ht="14.25" customHeight="1" x14ac:dyDescent="0.25">
      <c r="A105" s="152"/>
      <c r="B105" s="153"/>
      <c r="C105" s="154"/>
      <c r="D105" s="154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2"/>
    </row>
    <row r="106" spans="1:26" ht="14.25" customHeight="1" x14ac:dyDescent="0.25">
      <c r="A106" s="152"/>
      <c r="B106" s="153"/>
      <c r="C106" s="154"/>
      <c r="D106" s="154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2"/>
    </row>
    <row r="107" spans="1:26" ht="14.25" customHeight="1" x14ac:dyDescent="0.25">
      <c r="A107" s="152"/>
      <c r="B107" s="153"/>
      <c r="C107" s="154"/>
      <c r="D107" s="154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2"/>
    </row>
    <row r="108" spans="1:26" ht="14.25" customHeight="1" x14ac:dyDescent="0.25">
      <c r="A108" s="152"/>
      <c r="B108" s="153"/>
      <c r="C108" s="154"/>
      <c r="D108" s="154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2"/>
    </row>
    <row r="109" spans="1:26" ht="14.25" customHeight="1" x14ac:dyDescent="0.25">
      <c r="A109" s="152"/>
      <c r="B109" s="153"/>
      <c r="C109" s="154"/>
      <c r="D109" s="154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2"/>
    </row>
    <row r="110" spans="1:26" ht="14.25" customHeight="1" x14ac:dyDescent="0.25">
      <c r="A110" s="152"/>
      <c r="B110" s="153"/>
      <c r="C110" s="154"/>
      <c r="D110" s="154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2"/>
    </row>
    <row r="111" spans="1:26" ht="14.25" customHeight="1" x14ac:dyDescent="0.25">
      <c r="A111" s="152"/>
      <c r="B111" s="153"/>
      <c r="C111" s="154"/>
      <c r="D111" s="154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2"/>
    </row>
    <row r="112" spans="1:26" ht="14.25" customHeight="1" x14ac:dyDescent="0.25">
      <c r="A112" s="152"/>
      <c r="B112" s="153"/>
      <c r="C112" s="154"/>
      <c r="D112" s="154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2"/>
    </row>
    <row r="113" spans="1:26" ht="14.25" customHeight="1" x14ac:dyDescent="0.25">
      <c r="A113" s="152"/>
      <c r="B113" s="153"/>
      <c r="C113" s="154"/>
      <c r="D113" s="154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2"/>
    </row>
    <row r="114" spans="1:26" ht="14.25" customHeight="1" x14ac:dyDescent="0.25">
      <c r="A114" s="152"/>
      <c r="B114" s="153"/>
      <c r="C114" s="154"/>
      <c r="D114" s="154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2"/>
    </row>
    <row r="115" spans="1:26" ht="14.25" customHeight="1" x14ac:dyDescent="0.25">
      <c r="A115" s="152"/>
      <c r="B115" s="153"/>
      <c r="C115" s="154"/>
      <c r="D115" s="154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2"/>
    </row>
    <row r="116" spans="1:26" ht="14.25" customHeight="1" x14ac:dyDescent="0.25">
      <c r="A116" s="152"/>
      <c r="B116" s="153"/>
      <c r="C116" s="154"/>
      <c r="D116" s="154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2"/>
    </row>
    <row r="117" spans="1:26" ht="14.25" customHeight="1" x14ac:dyDescent="0.25">
      <c r="A117" s="152"/>
      <c r="B117" s="153"/>
      <c r="C117" s="154"/>
      <c r="D117" s="154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2"/>
    </row>
    <row r="118" spans="1:26" ht="14.25" customHeight="1" x14ac:dyDescent="0.25">
      <c r="A118" s="152"/>
      <c r="B118" s="153"/>
      <c r="C118" s="154"/>
      <c r="D118" s="154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2"/>
    </row>
    <row r="119" spans="1:26" ht="14.25" customHeight="1" x14ac:dyDescent="0.25">
      <c r="A119" s="152"/>
      <c r="B119" s="153"/>
      <c r="C119" s="154"/>
      <c r="D119" s="154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2"/>
    </row>
    <row r="120" spans="1:26" ht="14.25" customHeight="1" x14ac:dyDescent="0.25">
      <c r="A120" s="152"/>
      <c r="B120" s="153"/>
      <c r="C120" s="154"/>
      <c r="D120" s="154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2"/>
    </row>
    <row r="121" spans="1:26" ht="14.25" customHeight="1" x14ac:dyDescent="0.25">
      <c r="A121" s="152"/>
      <c r="B121" s="153"/>
      <c r="C121" s="154"/>
      <c r="D121" s="154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2"/>
    </row>
    <row r="122" spans="1:26" ht="14.25" customHeight="1" x14ac:dyDescent="0.25">
      <c r="A122" s="152"/>
      <c r="B122" s="153"/>
      <c r="C122" s="154"/>
      <c r="D122" s="154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2"/>
    </row>
    <row r="123" spans="1:26" ht="14.25" customHeight="1" x14ac:dyDescent="0.25">
      <c r="A123" s="152"/>
      <c r="B123" s="153"/>
      <c r="C123" s="154"/>
      <c r="D123" s="154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2"/>
    </row>
    <row r="124" spans="1:26" ht="14.25" customHeight="1" x14ac:dyDescent="0.25">
      <c r="A124" s="152"/>
      <c r="B124" s="153"/>
      <c r="C124" s="154"/>
      <c r="D124" s="154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2"/>
    </row>
    <row r="125" spans="1:26" ht="14.25" customHeight="1" x14ac:dyDescent="0.25">
      <c r="A125" s="152"/>
      <c r="B125" s="153"/>
      <c r="C125" s="154"/>
      <c r="D125" s="154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2"/>
    </row>
    <row r="126" spans="1:26" ht="14.25" customHeight="1" x14ac:dyDescent="0.25">
      <c r="A126" s="152"/>
      <c r="B126" s="153"/>
      <c r="C126" s="154"/>
      <c r="D126" s="154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2"/>
    </row>
    <row r="127" spans="1:26" ht="14.25" customHeight="1" x14ac:dyDescent="0.25">
      <c r="A127" s="152"/>
      <c r="B127" s="153"/>
      <c r="C127" s="154"/>
      <c r="D127" s="154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2"/>
    </row>
    <row r="128" spans="1:26" ht="14.25" customHeight="1" x14ac:dyDescent="0.25">
      <c r="A128" s="152"/>
      <c r="B128" s="153"/>
      <c r="C128" s="154"/>
      <c r="D128" s="154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2"/>
    </row>
    <row r="129" spans="1:26" ht="14.25" customHeight="1" x14ac:dyDescent="0.25">
      <c r="A129" s="152"/>
      <c r="B129" s="153"/>
      <c r="C129" s="154"/>
      <c r="D129" s="154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2"/>
    </row>
    <row r="130" spans="1:26" ht="14.25" customHeight="1" x14ac:dyDescent="0.25">
      <c r="A130" s="152"/>
      <c r="B130" s="153"/>
      <c r="C130" s="154"/>
      <c r="D130" s="154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2"/>
    </row>
    <row r="131" spans="1:26" ht="14.25" customHeight="1" x14ac:dyDescent="0.25">
      <c r="A131" s="152"/>
      <c r="B131" s="153"/>
      <c r="C131" s="154"/>
      <c r="D131" s="154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2"/>
    </row>
    <row r="132" spans="1:26" ht="14.25" customHeight="1" x14ac:dyDescent="0.25">
      <c r="A132" s="152"/>
      <c r="B132" s="153"/>
      <c r="C132" s="154"/>
      <c r="D132" s="154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2"/>
    </row>
    <row r="133" spans="1:26" ht="14.25" customHeight="1" x14ac:dyDescent="0.25">
      <c r="A133" s="152"/>
      <c r="B133" s="153"/>
      <c r="C133" s="154"/>
      <c r="D133" s="154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2"/>
    </row>
    <row r="134" spans="1:26" ht="14.25" customHeight="1" x14ac:dyDescent="0.25">
      <c r="A134" s="152"/>
      <c r="B134" s="153"/>
      <c r="C134" s="154"/>
      <c r="D134" s="154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2"/>
    </row>
    <row r="135" spans="1:26" ht="14.25" customHeight="1" x14ac:dyDescent="0.25">
      <c r="A135" s="152"/>
      <c r="B135" s="153"/>
      <c r="C135" s="154"/>
      <c r="D135" s="154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2"/>
    </row>
    <row r="136" spans="1:26" ht="14.25" customHeight="1" x14ac:dyDescent="0.25">
      <c r="A136" s="152"/>
      <c r="B136" s="153"/>
      <c r="C136" s="154"/>
      <c r="D136" s="154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2"/>
    </row>
    <row r="137" spans="1:26" ht="14.25" customHeight="1" x14ac:dyDescent="0.25">
      <c r="A137" s="152"/>
      <c r="B137" s="153"/>
      <c r="C137" s="154"/>
      <c r="D137" s="154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2"/>
    </row>
    <row r="138" spans="1:26" ht="14.25" customHeight="1" x14ac:dyDescent="0.25">
      <c r="A138" s="152"/>
      <c r="B138" s="153"/>
      <c r="C138" s="154"/>
      <c r="D138" s="154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2"/>
    </row>
    <row r="139" spans="1:26" ht="14.25" customHeight="1" x14ac:dyDescent="0.25">
      <c r="A139" s="152"/>
      <c r="B139" s="153"/>
      <c r="C139" s="154"/>
      <c r="D139" s="154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2"/>
    </row>
    <row r="140" spans="1:26" ht="14.25" customHeight="1" x14ac:dyDescent="0.25">
      <c r="A140" s="152"/>
      <c r="B140" s="153"/>
      <c r="C140" s="154"/>
      <c r="D140" s="154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2"/>
    </row>
    <row r="141" spans="1:26" ht="14.25" customHeight="1" x14ac:dyDescent="0.25">
      <c r="A141" s="152"/>
      <c r="B141" s="153"/>
      <c r="C141" s="154"/>
      <c r="D141" s="154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2"/>
    </row>
    <row r="142" spans="1:26" ht="14.25" customHeight="1" x14ac:dyDescent="0.25">
      <c r="A142" s="152"/>
      <c r="B142" s="153"/>
      <c r="C142" s="154"/>
      <c r="D142" s="154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2"/>
    </row>
    <row r="143" spans="1:26" ht="14.25" customHeight="1" x14ac:dyDescent="0.25">
      <c r="A143" s="152"/>
      <c r="B143" s="153"/>
      <c r="C143" s="154"/>
      <c r="D143" s="154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2"/>
    </row>
    <row r="144" spans="1:26" ht="14.25" customHeight="1" x14ac:dyDescent="0.25">
      <c r="A144" s="152"/>
      <c r="B144" s="153"/>
      <c r="C144" s="154"/>
      <c r="D144" s="154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2"/>
    </row>
    <row r="145" spans="1:26" ht="14.25" customHeight="1" x14ac:dyDescent="0.25">
      <c r="A145" s="152"/>
      <c r="B145" s="153"/>
      <c r="C145" s="154"/>
      <c r="D145" s="154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2"/>
    </row>
    <row r="146" spans="1:26" ht="14.25" customHeight="1" x14ac:dyDescent="0.25">
      <c r="A146" s="152"/>
      <c r="B146" s="153"/>
      <c r="C146" s="154"/>
      <c r="D146" s="154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2"/>
    </row>
    <row r="147" spans="1:26" ht="14.25" customHeight="1" x14ac:dyDescent="0.25">
      <c r="A147" s="152"/>
      <c r="B147" s="153"/>
      <c r="C147" s="154"/>
      <c r="D147" s="154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2"/>
    </row>
    <row r="148" spans="1:26" ht="14.25" customHeight="1" x14ac:dyDescent="0.25">
      <c r="A148" s="152"/>
      <c r="B148" s="153"/>
      <c r="C148" s="154"/>
      <c r="D148" s="154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2"/>
    </row>
    <row r="149" spans="1:26" ht="14.25" customHeight="1" x14ac:dyDescent="0.25">
      <c r="A149" s="152"/>
      <c r="B149" s="153"/>
      <c r="C149" s="154"/>
      <c r="D149" s="154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2"/>
    </row>
    <row r="150" spans="1:26" ht="14.25" customHeight="1" x14ac:dyDescent="0.25">
      <c r="A150" s="152"/>
      <c r="B150" s="153"/>
      <c r="C150" s="154"/>
      <c r="D150" s="154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2"/>
    </row>
    <row r="151" spans="1:26" ht="14.25" customHeight="1" x14ac:dyDescent="0.25">
      <c r="A151" s="152"/>
      <c r="B151" s="153"/>
      <c r="C151" s="154"/>
      <c r="D151" s="154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2"/>
    </row>
    <row r="152" spans="1:26" ht="14.25" customHeight="1" x14ac:dyDescent="0.25">
      <c r="A152" s="152"/>
      <c r="B152" s="153"/>
      <c r="C152" s="154"/>
      <c r="D152" s="154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2"/>
    </row>
    <row r="153" spans="1:26" ht="14.25" customHeight="1" x14ac:dyDescent="0.25">
      <c r="A153" s="152"/>
      <c r="B153" s="153"/>
      <c r="C153" s="154"/>
      <c r="D153" s="154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2"/>
    </row>
    <row r="154" spans="1:26" ht="14.25" customHeight="1" x14ac:dyDescent="0.25">
      <c r="A154" s="152"/>
      <c r="B154" s="153"/>
      <c r="C154" s="154"/>
      <c r="D154" s="154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2"/>
    </row>
    <row r="155" spans="1:26" ht="14.25" customHeight="1" x14ac:dyDescent="0.25">
      <c r="A155" s="152"/>
      <c r="B155" s="153"/>
      <c r="C155" s="154"/>
      <c r="D155" s="154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2"/>
    </row>
    <row r="156" spans="1:26" ht="14.25" customHeight="1" x14ac:dyDescent="0.25">
      <c r="A156" s="152"/>
      <c r="B156" s="153"/>
      <c r="C156" s="154"/>
      <c r="D156" s="154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2"/>
    </row>
    <row r="157" spans="1:26" ht="14.25" customHeight="1" x14ac:dyDescent="0.25">
      <c r="A157" s="152"/>
      <c r="B157" s="153"/>
      <c r="C157" s="154"/>
      <c r="D157" s="154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2"/>
    </row>
    <row r="158" spans="1:26" ht="14.25" customHeight="1" x14ac:dyDescent="0.25">
      <c r="A158" s="152"/>
      <c r="B158" s="153"/>
      <c r="C158" s="154"/>
      <c r="D158" s="154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2"/>
    </row>
    <row r="159" spans="1:26" ht="14.25" customHeight="1" x14ac:dyDescent="0.25">
      <c r="A159" s="152"/>
      <c r="B159" s="153"/>
      <c r="C159" s="154"/>
      <c r="D159" s="154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2"/>
    </row>
    <row r="160" spans="1:26" ht="14.25" customHeight="1" x14ac:dyDescent="0.25">
      <c r="A160" s="152"/>
      <c r="B160" s="153"/>
      <c r="C160" s="154"/>
      <c r="D160" s="154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2"/>
    </row>
    <row r="161" spans="1:26" ht="14.25" customHeight="1" x14ac:dyDescent="0.25">
      <c r="A161" s="152"/>
      <c r="B161" s="153"/>
      <c r="C161" s="154"/>
      <c r="D161" s="154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2"/>
    </row>
    <row r="162" spans="1:26" ht="14.25" customHeight="1" x14ac:dyDescent="0.25">
      <c r="A162" s="152"/>
      <c r="B162" s="153"/>
      <c r="C162" s="154"/>
      <c r="D162" s="154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2"/>
    </row>
    <row r="163" spans="1:26" ht="14.25" customHeight="1" x14ac:dyDescent="0.25">
      <c r="A163" s="152"/>
      <c r="B163" s="153"/>
      <c r="C163" s="154"/>
      <c r="D163" s="154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2"/>
    </row>
    <row r="164" spans="1:26" ht="14.25" customHeight="1" x14ac:dyDescent="0.25">
      <c r="A164" s="152"/>
      <c r="B164" s="153"/>
      <c r="C164" s="154"/>
      <c r="D164" s="154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2"/>
    </row>
    <row r="165" spans="1:26" ht="14.25" customHeight="1" x14ac:dyDescent="0.25">
      <c r="A165" s="152"/>
      <c r="B165" s="153"/>
      <c r="C165" s="154"/>
      <c r="D165" s="154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2"/>
    </row>
    <row r="166" spans="1:26" ht="14.25" customHeight="1" x14ac:dyDescent="0.25">
      <c r="A166" s="152"/>
      <c r="B166" s="153"/>
      <c r="C166" s="154"/>
      <c r="D166" s="154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2"/>
    </row>
    <row r="167" spans="1:26" ht="14.25" customHeight="1" x14ac:dyDescent="0.25">
      <c r="A167" s="152"/>
      <c r="B167" s="153"/>
      <c r="C167" s="154"/>
      <c r="D167" s="154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2"/>
    </row>
    <row r="168" spans="1:26" ht="14.25" customHeight="1" x14ac:dyDescent="0.25">
      <c r="A168" s="152"/>
      <c r="B168" s="153"/>
      <c r="C168" s="154"/>
      <c r="D168" s="154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2"/>
    </row>
    <row r="169" spans="1:26" ht="14.25" customHeight="1" x14ac:dyDescent="0.25">
      <c r="A169" s="152"/>
      <c r="B169" s="153"/>
      <c r="C169" s="154"/>
      <c r="D169" s="154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2"/>
    </row>
    <row r="170" spans="1:26" ht="14.25" customHeight="1" x14ac:dyDescent="0.25">
      <c r="A170" s="152"/>
      <c r="B170" s="153"/>
      <c r="C170" s="154"/>
      <c r="D170" s="154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2"/>
    </row>
    <row r="171" spans="1:26" ht="14.25" customHeight="1" x14ac:dyDescent="0.25">
      <c r="A171" s="152"/>
      <c r="B171" s="153"/>
      <c r="C171" s="154"/>
      <c r="D171" s="154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2"/>
    </row>
    <row r="172" spans="1:26" ht="14.25" customHeight="1" x14ac:dyDescent="0.25">
      <c r="A172" s="152"/>
      <c r="B172" s="153"/>
      <c r="C172" s="154"/>
      <c r="D172" s="154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2"/>
    </row>
    <row r="173" spans="1:26" ht="14.25" customHeight="1" x14ac:dyDescent="0.25">
      <c r="A173" s="152"/>
      <c r="B173" s="153"/>
      <c r="C173" s="154"/>
      <c r="D173" s="154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2"/>
    </row>
    <row r="174" spans="1:26" ht="14.25" customHeight="1" x14ac:dyDescent="0.25">
      <c r="A174" s="152"/>
      <c r="B174" s="153"/>
      <c r="C174" s="154"/>
      <c r="D174" s="154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2"/>
    </row>
    <row r="175" spans="1:26" ht="14.25" customHeight="1" x14ac:dyDescent="0.25">
      <c r="A175" s="152"/>
      <c r="B175" s="153"/>
      <c r="C175" s="154"/>
      <c r="D175" s="154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2"/>
    </row>
    <row r="176" spans="1:26" ht="14.25" customHeight="1" x14ac:dyDescent="0.25">
      <c r="A176" s="152"/>
      <c r="B176" s="153"/>
      <c r="C176" s="154"/>
      <c r="D176" s="154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2"/>
    </row>
    <row r="177" spans="1:26" ht="14.25" customHeight="1" x14ac:dyDescent="0.25">
      <c r="A177" s="152"/>
      <c r="B177" s="153"/>
      <c r="C177" s="154"/>
      <c r="D177" s="154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2"/>
    </row>
    <row r="178" spans="1:26" ht="14.25" customHeight="1" x14ac:dyDescent="0.25">
      <c r="A178" s="152"/>
      <c r="B178" s="153"/>
      <c r="C178" s="154"/>
      <c r="D178" s="154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2"/>
    </row>
    <row r="179" spans="1:26" ht="14.25" customHeight="1" x14ac:dyDescent="0.25">
      <c r="A179" s="152"/>
      <c r="B179" s="153"/>
      <c r="C179" s="154"/>
      <c r="D179" s="154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2"/>
    </row>
    <row r="180" spans="1:26" ht="14.25" customHeight="1" x14ac:dyDescent="0.25">
      <c r="A180" s="152"/>
      <c r="B180" s="153"/>
      <c r="C180" s="154"/>
      <c r="D180" s="154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2"/>
    </row>
    <row r="181" spans="1:26" ht="14.25" customHeight="1" x14ac:dyDescent="0.25">
      <c r="A181" s="152"/>
      <c r="B181" s="153"/>
      <c r="C181" s="154"/>
      <c r="D181" s="154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2"/>
    </row>
    <row r="182" spans="1:26" ht="14.25" customHeight="1" x14ac:dyDescent="0.25">
      <c r="A182" s="152"/>
      <c r="B182" s="153"/>
      <c r="C182" s="154"/>
      <c r="D182" s="154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2"/>
    </row>
    <row r="183" spans="1:26" ht="14.25" customHeight="1" x14ac:dyDescent="0.25">
      <c r="A183" s="152"/>
      <c r="B183" s="153"/>
      <c r="C183" s="154"/>
      <c r="D183" s="154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2"/>
    </row>
    <row r="184" spans="1:26" ht="14.25" customHeight="1" x14ac:dyDescent="0.25">
      <c r="A184" s="152"/>
      <c r="B184" s="153"/>
      <c r="C184" s="154"/>
      <c r="D184" s="154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2"/>
    </row>
    <row r="185" spans="1:26" ht="14.25" customHeight="1" x14ac:dyDescent="0.25">
      <c r="A185" s="152"/>
      <c r="B185" s="153"/>
      <c r="C185" s="154"/>
      <c r="D185" s="154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2"/>
    </row>
    <row r="186" spans="1:26" ht="14.25" customHeight="1" x14ac:dyDescent="0.25">
      <c r="A186" s="152"/>
      <c r="B186" s="153"/>
      <c r="C186" s="154"/>
      <c r="D186" s="154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2"/>
    </row>
    <row r="187" spans="1:26" ht="14.25" customHeight="1" x14ac:dyDescent="0.25">
      <c r="A187" s="152"/>
      <c r="B187" s="153"/>
      <c r="C187" s="154"/>
      <c r="D187" s="154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2"/>
    </row>
    <row r="188" spans="1:26" ht="14.25" customHeight="1" x14ac:dyDescent="0.25">
      <c r="A188" s="152"/>
      <c r="B188" s="153"/>
      <c r="C188" s="154"/>
      <c r="D188" s="154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2"/>
    </row>
    <row r="189" spans="1:26" ht="14.25" customHeight="1" x14ac:dyDescent="0.25">
      <c r="A189" s="152"/>
      <c r="B189" s="153"/>
      <c r="C189" s="154"/>
      <c r="D189" s="154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2"/>
    </row>
    <row r="190" spans="1:26" ht="14.25" customHeight="1" x14ac:dyDescent="0.25">
      <c r="A190" s="152"/>
      <c r="B190" s="153"/>
      <c r="C190" s="154"/>
      <c r="D190" s="154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2"/>
    </row>
    <row r="191" spans="1:26" ht="14.25" customHeight="1" x14ac:dyDescent="0.25">
      <c r="A191" s="152"/>
      <c r="B191" s="153"/>
      <c r="C191" s="154"/>
      <c r="D191" s="154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2"/>
    </row>
    <row r="192" spans="1:26" ht="14.25" customHeight="1" x14ac:dyDescent="0.25">
      <c r="A192" s="152"/>
      <c r="B192" s="153"/>
      <c r="C192" s="154"/>
      <c r="D192" s="154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2"/>
    </row>
    <row r="193" spans="1:26" ht="14.25" customHeight="1" x14ac:dyDescent="0.25">
      <c r="A193" s="152"/>
      <c r="B193" s="153"/>
      <c r="C193" s="154"/>
      <c r="D193" s="154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2"/>
    </row>
    <row r="194" spans="1:26" ht="14.25" customHeight="1" x14ac:dyDescent="0.25">
      <c r="A194" s="152"/>
      <c r="B194" s="153"/>
      <c r="C194" s="154"/>
      <c r="D194" s="154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2"/>
    </row>
    <row r="195" spans="1:26" ht="14.25" customHeight="1" x14ac:dyDescent="0.25">
      <c r="A195" s="152"/>
      <c r="B195" s="153"/>
      <c r="C195" s="154"/>
      <c r="D195" s="154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2"/>
    </row>
    <row r="196" spans="1:26" ht="14.25" customHeight="1" x14ac:dyDescent="0.25">
      <c r="A196" s="152"/>
      <c r="B196" s="153"/>
      <c r="C196" s="154"/>
      <c r="D196" s="154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2"/>
    </row>
    <row r="197" spans="1:26" ht="14.25" customHeight="1" x14ac:dyDescent="0.25">
      <c r="A197" s="152"/>
      <c r="B197" s="153"/>
      <c r="C197" s="154"/>
      <c r="D197" s="154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2"/>
    </row>
    <row r="198" spans="1:26" ht="14.25" customHeight="1" x14ac:dyDescent="0.25">
      <c r="A198" s="152"/>
      <c r="B198" s="153"/>
      <c r="C198" s="154"/>
      <c r="D198" s="154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2"/>
    </row>
    <row r="199" spans="1:26" ht="14.25" customHeight="1" x14ac:dyDescent="0.25">
      <c r="A199" s="152"/>
      <c r="B199" s="153"/>
      <c r="C199" s="154"/>
      <c r="D199" s="154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2"/>
    </row>
    <row r="200" spans="1:26" ht="14.25" customHeight="1" x14ac:dyDescent="0.25">
      <c r="A200" s="152"/>
      <c r="B200" s="153"/>
      <c r="C200" s="154"/>
      <c r="D200" s="154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2"/>
    </row>
    <row r="201" spans="1:26" ht="14.25" customHeight="1" x14ac:dyDescent="0.25">
      <c r="A201" s="152"/>
      <c r="B201" s="153"/>
      <c r="C201" s="154"/>
      <c r="D201" s="154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2"/>
    </row>
    <row r="202" spans="1:26" ht="14.25" customHeight="1" x14ac:dyDescent="0.25">
      <c r="A202" s="152"/>
      <c r="B202" s="153"/>
      <c r="C202" s="154"/>
      <c r="D202" s="154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2"/>
    </row>
    <row r="203" spans="1:26" ht="14.25" customHeight="1" x14ac:dyDescent="0.25">
      <c r="A203" s="152"/>
      <c r="B203" s="153"/>
      <c r="C203" s="154"/>
      <c r="D203" s="154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2"/>
    </row>
    <row r="204" spans="1:26" ht="14.25" customHeight="1" x14ac:dyDescent="0.25">
      <c r="A204" s="152"/>
      <c r="B204" s="153"/>
      <c r="C204" s="154"/>
      <c r="D204" s="154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2"/>
    </row>
    <row r="205" spans="1:26" ht="14.25" customHeight="1" x14ac:dyDescent="0.25">
      <c r="A205" s="152"/>
      <c r="B205" s="153"/>
      <c r="C205" s="154"/>
      <c r="D205" s="154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2"/>
    </row>
    <row r="206" spans="1:26" ht="14.25" customHeight="1" x14ac:dyDescent="0.25">
      <c r="A206" s="152"/>
      <c r="B206" s="153"/>
      <c r="C206" s="154"/>
      <c r="D206" s="154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2"/>
    </row>
    <row r="207" spans="1:26" ht="14.25" customHeight="1" x14ac:dyDescent="0.25">
      <c r="A207" s="152"/>
      <c r="B207" s="153"/>
      <c r="C207" s="154"/>
      <c r="D207" s="154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2"/>
    </row>
    <row r="208" spans="1:26" ht="14.25" customHeight="1" x14ac:dyDescent="0.25">
      <c r="A208" s="152"/>
      <c r="B208" s="153"/>
      <c r="C208" s="154"/>
      <c r="D208" s="154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2"/>
    </row>
    <row r="209" spans="1:26" ht="14.25" customHeight="1" x14ac:dyDescent="0.25">
      <c r="A209" s="152"/>
      <c r="B209" s="153"/>
      <c r="C209" s="154"/>
      <c r="D209" s="154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2"/>
    </row>
    <row r="210" spans="1:26" ht="14.25" customHeight="1" x14ac:dyDescent="0.25">
      <c r="A210" s="152"/>
      <c r="B210" s="153"/>
      <c r="C210" s="154"/>
      <c r="D210" s="154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2"/>
    </row>
    <row r="211" spans="1:26" ht="14.25" customHeight="1" x14ac:dyDescent="0.25">
      <c r="A211" s="152"/>
      <c r="B211" s="153"/>
      <c r="C211" s="154"/>
      <c r="D211" s="154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2"/>
    </row>
    <row r="212" spans="1:26" ht="14.25" customHeight="1" x14ac:dyDescent="0.25">
      <c r="A212" s="152"/>
      <c r="B212" s="153"/>
      <c r="C212" s="154"/>
      <c r="D212" s="154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2"/>
    </row>
    <row r="213" spans="1:26" ht="14.25" customHeight="1" x14ac:dyDescent="0.25">
      <c r="A213" s="152"/>
      <c r="B213" s="153"/>
      <c r="C213" s="154"/>
      <c r="D213" s="154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2"/>
    </row>
    <row r="214" spans="1:26" ht="14.25" customHeight="1" x14ac:dyDescent="0.25">
      <c r="A214" s="152"/>
      <c r="B214" s="153"/>
      <c r="C214" s="154"/>
      <c r="D214" s="154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2"/>
    </row>
    <row r="215" spans="1:26" ht="14.25" customHeight="1" x14ac:dyDescent="0.25">
      <c r="A215" s="152"/>
      <c r="B215" s="153"/>
      <c r="C215" s="154"/>
      <c r="D215" s="154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2"/>
    </row>
    <row r="216" spans="1:26" ht="14.25" customHeight="1" x14ac:dyDescent="0.25">
      <c r="A216" s="152"/>
      <c r="B216" s="153"/>
      <c r="C216" s="154"/>
      <c r="D216" s="154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2"/>
    </row>
    <row r="217" spans="1:26" ht="14.25" customHeight="1" x14ac:dyDescent="0.25">
      <c r="A217" s="152"/>
      <c r="B217" s="153"/>
      <c r="C217" s="154"/>
      <c r="D217" s="154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2"/>
    </row>
    <row r="218" spans="1:26" ht="14.25" customHeight="1" x14ac:dyDescent="0.25">
      <c r="A218" s="152"/>
      <c r="B218" s="153"/>
      <c r="C218" s="154"/>
      <c r="D218" s="154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2"/>
    </row>
    <row r="219" spans="1:26" ht="14.25" customHeight="1" x14ac:dyDescent="0.25">
      <c r="A219" s="152"/>
      <c r="B219" s="153"/>
      <c r="C219" s="154"/>
      <c r="D219" s="154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2"/>
    </row>
    <row r="220" spans="1:26" ht="14.25" customHeight="1" x14ac:dyDescent="0.25">
      <c r="A220" s="152"/>
      <c r="B220" s="153"/>
      <c r="C220" s="154"/>
      <c r="D220" s="154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2"/>
    </row>
    <row r="221" spans="1:26" ht="14.25" customHeight="1" x14ac:dyDescent="0.25">
      <c r="A221" s="152"/>
      <c r="B221" s="153"/>
      <c r="C221" s="154"/>
      <c r="D221" s="154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2"/>
    </row>
    <row r="222" spans="1:26" ht="14.25" customHeight="1" x14ac:dyDescent="0.25">
      <c r="A222" s="152"/>
      <c r="B222" s="153"/>
      <c r="C222" s="154"/>
      <c r="D222" s="154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2"/>
    </row>
    <row r="223" spans="1:26" ht="14.25" customHeight="1" x14ac:dyDescent="0.25">
      <c r="A223" s="152"/>
      <c r="B223" s="153"/>
      <c r="C223" s="154"/>
      <c r="D223" s="154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2"/>
    </row>
    <row r="224" spans="1:26" ht="14.25" customHeight="1" x14ac:dyDescent="0.25">
      <c r="A224" s="152"/>
      <c r="B224" s="153"/>
      <c r="C224" s="154"/>
      <c r="D224" s="154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2"/>
    </row>
    <row r="225" spans="1:26" ht="14.25" customHeight="1" x14ac:dyDescent="0.25">
      <c r="A225" s="152"/>
      <c r="B225" s="153"/>
      <c r="C225" s="154"/>
      <c r="D225" s="154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2"/>
    </row>
    <row r="226" spans="1:26" ht="14.25" customHeight="1" x14ac:dyDescent="0.25">
      <c r="A226" s="152"/>
      <c r="B226" s="153"/>
      <c r="C226" s="154"/>
      <c r="D226" s="154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2"/>
    </row>
    <row r="227" spans="1:26" ht="14.25" customHeight="1" x14ac:dyDescent="0.25">
      <c r="A227" s="152"/>
      <c r="B227" s="153"/>
      <c r="C227" s="154"/>
      <c r="D227" s="154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2"/>
    </row>
    <row r="228" spans="1:26" ht="14.25" customHeight="1" x14ac:dyDescent="0.25">
      <c r="A228" s="152"/>
      <c r="B228" s="153"/>
      <c r="C228" s="154"/>
      <c r="D228" s="154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2"/>
    </row>
    <row r="229" spans="1:26" ht="14.25" customHeight="1" x14ac:dyDescent="0.25">
      <c r="A229" s="152"/>
      <c r="B229" s="153"/>
      <c r="C229" s="154"/>
      <c r="D229" s="154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2"/>
    </row>
    <row r="230" spans="1:26" ht="14.25" customHeight="1" x14ac:dyDescent="0.25">
      <c r="A230" s="152"/>
      <c r="B230" s="153"/>
      <c r="C230" s="154"/>
      <c r="D230" s="154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2"/>
    </row>
    <row r="231" spans="1:26" ht="14.25" customHeight="1" x14ac:dyDescent="0.25">
      <c r="A231" s="152"/>
      <c r="B231" s="153"/>
      <c r="C231" s="154"/>
      <c r="D231" s="154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2"/>
    </row>
    <row r="232" spans="1:26" ht="14.25" customHeight="1" x14ac:dyDescent="0.25">
      <c r="A232" s="152"/>
      <c r="B232" s="153"/>
      <c r="C232" s="154"/>
      <c r="D232" s="154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2"/>
    </row>
    <row r="233" spans="1:26" ht="14.25" customHeight="1" x14ac:dyDescent="0.25">
      <c r="A233" s="152"/>
      <c r="B233" s="153"/>
      <c r="C233" s="154"/>
      <c r="D233" s="154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2"/>
    </row>
    <row r="234" spans="1:26" ht="14.25" customHeight="1" x14ac:dyDescent="0.25">
      <c r="A234" s="152"/>
      <c r="B234" s="153"/>
      <c r="C234" s="154"/>
      <c r="D234" s="154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2"/>
    </row>
    <row r="235" spans="1:26" ht="14.25" customHeight="1" x14ac:dyDescent="0.25">
      <c r="A235" s="152"/>
      <c r="B235" s="153"/>
      <c r="C235" s="154"/>
      <c r="D235" s="154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2"/>
    </row>
    <row r="236" spans="1:26" ht="14.25" customHeight="1" x14ac:dyDescent="0.25">
      <c r="A236" s="152"/>
      <c r="B236" s="153"/>
      <c r="C236" s="154"/>
      <c r="D236" s="154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2"/>
    </row>
    <row r="237" spans="1:26" ht="14.25" customHeight="1" x14ac:dyDescent="0.25">
      <c r="A237" s="152"/>
      <c r="B237" s="153"/>
      <c r="C237" s="154"/>
      <c r="D237" s="154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2"/>
    </row>
    <row r="238" spans="1:26" ht="14.25" customHeight="1" x14ac:dyDescent="0.25">
      <c r="A238" s="152"/>
      <c r="B238" s="153"/>
      <c r="C238" s="154"/>
      <c r="D238" s="154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2"/>
    </row>
    <row r="239" spans="1:26" ht="14.25" customHeight="1" x14ac:dyDescent="0.25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ht="14.25" customHeight="1" x14ac:dyDescent="0.25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ht="14.25" customHeight="1" x14ac:dyDescent="0.25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ht="14.25" customHeight="1" x14ac:dyDescent="0.25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ht="14.25" customHeight="1" x14ac:dyDescent="0.25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ht="14.25" customHeight="1" x14ac:dyDescent="0.25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ht="14.25" customHeight="1" x14ac:dyDescent="0.25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ht="14.25" customHeight="1" x14ac:dyDescent="0.25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ht="14.25" customHeight="1" x14ac:dyDescent="0.25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ht="14.25" customHeight="1" x14ac:dyDescent="0.25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ht="14.25" customHeight="1" x14ac:dyDescent="0.25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ht="14.25" customHeight="1" x14ac:dyDescent="0.25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ht="14.25" customHeight="1" x14ac:dyDescent="0.25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ht="14.25" customHeight="1" x14ac:dyDescent="0.25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ht="14.25" customHeight="1" x14ac:dyDescent="0.25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ht="14.25" customHeight="1" x14ac:dyDescent="0.25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ht="14.25" customHeight="1" x14ac:dyDescent="0.25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ht="14.25" customHeight="1" x14ac:dyDescent="0.25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ht="14.25" customHeight="1" x14ac:dyDescent="0.25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ht="14.25" customHeight="1" x14ac:dyDescent="0.25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ht="14.25" customHeight="1" x14ac:dyDescent="0.25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ht="14.25" customHeight="1" x14ac:dyDescent="0.25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ht="14.25" customHeight="1" x14ac:dyDescent="0.25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ht="14.25" customHeight="1" x14ac:dyDescent="0.25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ht="14.25" customHeight="1" x14ac:dyDescent="0.25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ht="14.25" customHeight="1" x14ac:dyDescent="0.25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ht="14.25" customHeight="1" x14ac:dyDescent="0.25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ht="14.25" customHeight="1" x14ac:dyDescent="0.25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ht="14.25" customHeight="1" x14ac:dyDescent="0.25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ht="14.25" customHeight="1" x14ac:dyDescent="0.25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ht="14.25" customHeight="1" x14ac:dyDescent="0.25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ht="14.25" customHeight="1" x14ac:dyDescent="0.25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ht="14.25" customHeight="1" x14ac:dyDescent="0.25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ht="14.25" customHeight="1" x14ac:dyDescent="0.25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ht="14.25" customHeight="1" x14ac:dyDescent="0.25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ht="14.25" customHeight="1" x14ac:dyDescent="0.25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ht="14.25" customHeight="1" x14ac:dyDescent="0.25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ht="14.25" customHeight="1" x14ac:dyDescent="0.25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ht="14.25" customHeight="1" x14ac:dyDescent="0.25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ht="14.25" customHeight="1" x14ac:dyDescent="0.25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ht="14.25" customHeight="1" x14ac:dyDescent="0.25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ht="14.25" customHeight="1" x14ac:dyDescent="0.25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ht="14.25" customHeight="1" x14ac:dyDescent="0.25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ht="14.25" customHeight="1" x14ac:dyDescent="0.25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ht="14.25" customHeight="1" x14ac:dyDescent="0.25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ht="14.25" customHeight="1" x14ac:dyDescent="0.25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ht="14.25" customHeight="1" x14ac:dyDescent="0.25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ht="14.25" customHeight="1" x14ac:dyDescent="0.25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ht="14.25" customHeight="1" x14ac:dyDescent="0.25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ht="14.25" customHeight="1" x14ac:dyDescent="0.25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ht="14.25" customHeight="1" x14ac:dyDescent="0.25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ht="14.25" customHeight="1" x14ac:dyDescent="0.25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ht="14.25" customHeight="1" x14ac:dyDescent="0.25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ht="14.25" customHeight="1" x14ac:dyDescent="0.25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ht="14.25" customHeight="1" x14ac:dyDescent="0.25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ht="14.25" customHeight="1" x14ac:dyDescent="0.25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ht="14.25" customHeight="1" x14ac:dyDescent="0.25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ht="14.25" customHeight="1" x14ac:dyDescent="0.25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ht="14.25" customHeight="1" x14ac:dyDescent="0.25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ht="14.25" customHeight="1" x14ac:dyDescent="0.25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ht="14.25" customHeight="1" x14ac:dyDescent="0.25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ht="14.25" customHeight="1" x14ac:dyDescent="0.25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ht="14.25" customHeight="1" x14ac:dyDescent="0.25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ht="14.25" customHeight="1" x14ac:dyDescent="0.25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ht="14.25" customHeight="1" x14ac:dyDescent="0.25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ht="14.25" customHeight="1" x14ac:dyDescent="0.25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ht="14.25" customHeight="1" x14ac:dyDescent="0.25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ht="14.25" customHeight="1" x14ac:dyDescent="0.25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ht="14.25" customHeight="1" x14ac:dyDescent="0.25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ht="14.25" customHeight="1" x14ac:dyDescent="0.25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ht="14.25" customHeight="1" x14ac:dyDescent="0.25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ht="14.25" customHeight="1" x14ac:dyDescent="0.25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ht="14.25" customHeight="1" x14ac:dyDescent="0.25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ht="14.25" customHeight="1" x14ac:dyDescent="0.25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ht="14.25" customHeight="1" x14ac:dyDescent="0.25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ht="14.25" customHeight="1" x14ac:dyDescent="0.25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ht="14.25" customHeight="1" x14ac:dyDescent="0.25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ht="14.25" customHeight="1" x14ac:dyDescent="0.25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ht="14.25" customHeight="1" x14ac:dyDescent="0.25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ht="14.25" customHeight="1" x14ac:dyDescent="0.25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ht="14.25" customHeight="1" x14ac:dyDescent="0.25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ht="14.25" customHeight="1" x14ac:dyDescent="0.25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ht="14.25" customHeight="1" x14ac:dyDescent="0.25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ht="14.25" customHeight="1" x14ac:dyDescent="0.25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ht="14.25" customHeight="1" x14ac:dyDescent="0.25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ht="14.25" customHeight="1" x14ac:dyDescent="0.25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ht="14.25" customHeight="1" x14ac:dyDescent="0.25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ht="14.25" customHeight="1" x14ac:dyDescent="0.25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ht="14.25" customHeight="1" x14ac:dyDescent="0.25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ht="14.25" customHeight="1" x14ac:dyDescent="0.25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ht="14.25" customHeight="1" x14ac:dyDescent="0.25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ht="14.25" customHeight="1" x14ac:dyDescent="0.25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ht="14.25" customHeight="1" x14ac:dyDescent="0.25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ht="14.25" customHeight="1" x14ac:dyDescent="0.25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ht="14.25" customHeight="1" x14ac:dyDescent="0.25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ht="14.25" customHeight="1" x14ac:dyDescent="0.25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ht="14.25" customHeight="1" x14ac:dyDescent="0.25">
      <c r="A335" s="152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ht="14.25" customHeight="1" x14ac:dyDescent="0.25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ht="14.25" customHeight="1" x14ac:dyDescent="0.25">
      <c r="A337" s="152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ht="14.25" customHeight="1" x14ac:dyDescent="0.25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ht="14.25" customHeight="1" x14ac:dyDescent="0.25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ht="14.25" customHeight="1" x14ac:dyDescent="0.25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ht="14.25" customHeight="1" x14ac:dyDescent="0.25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ht="14.25" customHeight="1" x14ac:dyDescent="0.25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ht="14.25" customHeight="1" x14ac:dyDescent="0.25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ht="14.25" customHeight="1" x14ac:dyDescent="0.25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ht="14.25" customHeight="1" x14ac:dyDescent="0.25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ht="14.25" customHeight="1" x14ac:dyDescent="0.25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ht="14.25" customHeight="1" x14ac:dyDescent="0.25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ht="14.25" customHeight="1" x14ac:dyDescent="0.25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ht="14.25" customHeight="1" x14ac:dyDescent="0.25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ht="14.25" customHeight="1" x14ac:dyDescent="0.25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ht="14.25" customHeight="1" x14ac:dyDescent="0.25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ht="14.25" customHeight="1" x14ac:dyDescent="0.25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ht="14.25" customHeight="1" x14ac:dyDescent="0.25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ht="14.25" customHeight="1" x14ac:dyDescent="0.25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ht="14.25" customHeight="1" x14ac:dyDescent="0.25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ht="14.25" customHeight="1" x14ac:dyDescent="0.25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ht="14.25" customHeight="1" x14ac:dyDescent="0.25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ht="14.25" customHeight="1" x14ac:dyDescent="0.25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ht="14.25" customHeight="1" x14ac:dyDescent="0.25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ht="14.25" customHeight="1" x14ac:dyDescent="0.25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ht="14.25" customHeight="1" x14ac:dyDescent="0.25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ht="14.25" customHeight="1" x14ac:dyDescent="0.25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ht="14.25" customHeight="1" x14ac:dyDescent="0.25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ht="14.25" customHeight="1" x14ac:dyDescent="0.25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ht="14.25" customHeight="1" x14ac:dyDescent="0.25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ht="14.25" customHeight="1" x14ac:dyDescent="0.25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ht="14.25" customHeight="1" x14ac:dyDescent="0.25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ht="14.25" customHeight="1" x14ac:dyDescent="0.25">
      <c r="A368" s="152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ht="14.25" customHeight="1" x14ac:dyDescent="0.25">
      <c r="A369" s="152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ht="14.25" customHeight="1" x14ac:dyDescent="0.25">
      <c r="A370" s="152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ht="14.25" customHeight="1" x14ac:dyDescent="0.25">
      <c r="A371" s="152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ht="14.25" customHeight="1" x14ac:dyDescent="0.25">
      <c r="A372" s="152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ht="14.25" customHeight="1" x14ac:dyDescent="0.25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ht="14.25" customHeight="1" x14ac:dyDescent="0.25">
      <c r="A374" s="152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ht="14.25" customHeight="1" x14ac:dyDescent="0.25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ht="14.25" customHeight="1" x14ac:dyDescent="0.25">
      <c r="A376" s="152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ht="14.25" customHeight="1" x14ac:dyDescent="0.25">
      <c r="A377" s="152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ht="14.25" customHeight="1" x14ac:dyDescent="0.25">
      <c r="A378" s="152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ht="14.25" customHeight="1" x14ac:dyDescent="0.25">
      <c r="A379" s="152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ht="14.25" customHeight="1" x14ac:dyDescent="0.25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ht="14.25" customHeight="1" x14ac:dyDescent="0.25">
      <c r="A381" s="152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ht="14.25" customHeight="1" x14ac:dyDescent="0.25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ht="14.25" customHeight="1" x14ac:dyDescent="0.25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ht="14.25" customHeight="1" x14ac:dyDescent="0.25">
      <c r="A384" s="152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ht="14.25" customHeight="1" x14ac:dyDescent="0.25">
      <c r="A385" s="152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ht="14.25" customHeight="1" x14ac:dyDescent="0.25">
      <c r="A386" s="152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ht="14.25" customHeight="1" x14ac:dyDescent="0.25">
      <c r="A387" s="152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ht="14.25" customHeight="1" x14ac:dyDescent="0.25">
      <c r="A388" s="152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ht="14.25" customHeight="1" x14ac:dyDescent="0.25">
      <c r="A389" s="152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ht="14.25" customHeight="1" x14ac:dyDescent="0.25">
      <c r="A390" s="152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ht="14.25" customHeight="1" x14ac:dyDescent="0.25">
      <c r="A391" s="152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ht="14.25" customHeight="1" x14ac:dyDescent="0.25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ht="14.25" customHeight="1" x14ac:dyDescent="0.25">
      <c r="A393" s="152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ht="14.25" customHeight="1" x14ac:dyDescent="0.25">
      <c r="A394" s="152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ht="14.25" customHeight="1" x14ac:dyDescent="0.25">
      <c r="A395" s="152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ht="14.25" customHeight="1" x14ac:dyDescent="0.25">
      <c r="A396" s="152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ht="14.25" customHeight="1" x14ac:dyDescent="0.25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ht="14.25" customHeight="1" x14ac:dyDescent="0.25">
      <c r="A398" s="152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ht="14.25" customHeight="1" x14ac:dyDescent="0.25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ht="14.25" customHeight="1" x14ac:dyDescent="0.25">
      <c r="A400" s="152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ht="14.25" customHeight="1" x14ac:dyDescent="0.25">
      <c r="A401" s="152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ht="14.25" customHeight="1" x14ac:dyDescent="0.25">
      <c r="A402" s="152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ht="14.25" customHeight="1" x14ac:dyDescent="0.25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ht="14.25" customHeight="1" x14ac:dyDescent="0.25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ht="14.25" customHeight="1" x14ac:dyDescent="0.25">
      <c r="A405" s="152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ht="14.25" customHeight="1" x14ac:dyDescent="0.25">
      <c r="A406" s="152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ht="14.25" customHeight="1" x14ac:dyDescent="0.25">
      <c r="A407" s="152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ht="14.25" customHeight="1" x14ac:dyDescent="0.25">
      <c r="A408" s="152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ht="14.25" customHeight="1" x14ac:dyDescent="0.25">
      <c r="A409" s="152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ht="14.25" customHeight="1" x14ac:dyDescent="0.25">
      <c r="A410" s="152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ht="14.25" customHeight="1" x14ac:dyDescent="0.25">
      <c r="A411" s="152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ht="14.25" customHeight="1" x14ac:dyDescent="0.25">
      <c r="A412" s="152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ht="14.25" customHeight="1" x14ac:dyDescent="0.25">
      <c r="A413" s="152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ht="14.25" customHeight="1" x14ac:dyDescent="0.25">
      <c r="A414" s="152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ht="14.25" customHeight="1" x14ac:dyDescent="0.25">
      <c r="A415" s="152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ht="14.25" customHeight="1" x14ac:dyDescent="0.25">
      <c r="A416" s="152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ht="14.25" customHeight="1" x14ac:dyDescent="0.25">
      <c r="A417" s="152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ht="14.25" customHeight="1" x14ac:dyDescent="0.25">
      <c r="A418" s="152"/>
      <c r="B418" s="15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ht="14.25" customHeight="1" x14ac:dyDescent="0.25">
      <c r="A419" s="152"/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ht="14.25" customHeight="1" x14ac:dyDescent="0.25">
      <c r="A420" s="152"/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ht="14.25" customHeight="1" x14ac:dyDescent="0.25">
      <c r="A421" s="152"/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ht="14.25" customHeight="1" x14ac:dyDescent="0.25">
      <c r="A422" s="152"/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ht="14.25" customHeight="1" x14ac:dyDescent="0.25">
      <c r="A423" s="152"/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ht="14.25" customHeight="1" x14ac:dyDescent="0.25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ht="14.25" customHeight="1" x14ac:dyDescent="0.25">
      <c r="A425" s="152"/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ht="14.25" customHeight="1" x14ac:dyDescent="0.25">
      <c r="A426" s="152"/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ht="14.25" customHeight="1" x14ac:dyDescent="0.25">
      <c r="A427" s="152"/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ht="14.25" customHeight="1" x14ac:dyDescent="0.25">
      <c r="A428" s="152"/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ht="14.25" customHeight="1" x14ac:dyDescent="0.25">
      <c r="A429" s="152"/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ht="14.25" customHeight="1" x14ac:dyDescent="0.25">
      <c r="A430" s="152"/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ht="14.25" customHeight="1" x14ac:dyDescent="0.25">
      <c r="A431" s="152"/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ht="14.25" customHeight="1" x14ac:dyDescent="0.25">
      <c r="A432" s="152"/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ht="14.25" customHeight="1" x14ac:dyDescent="0.25">
      <c r="A433" s="152"/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ht="14.25" customHeight="1" x14ac:dyDescent="0.25">
      <c r="A434" s="152"/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ht="14.25" customHeight="1" x14ac:dyDescent="0.25">
      <c r="A435" s="152"/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ht="14.25" customHeight="1" x14ac:dyDescent="0.25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ht="14.25" customHeight="1" x14ac:dyDescent="0.25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ht="14.25" customHeight="1" x14ac:dyDescent="0.25">
      <c r="A438" s="152"/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ht="14.25" customHeight="1" x14ac:dyDescent="0.25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ht="14.25" customHeight="1" x14ac:dyDescent="0.25">
      <c r="A440" s="152"/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ht="14.25" customHeight="1" x14ac:dyDescent="0.25">
      <c r="A441" s="152"/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ht="14.25" customHeight="1" x14ac:dyDescent="0.25">
      <c r="A442" s="152"/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ht="14.25" customHeight="1" x14ac:dyDescent="0.25">
      <c r="A443" s="152"/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ht="14.25" customHeight="1" x14ac:dyDescent="0.25">
      <c r="A444" s="152"/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ht="14.25" customHeight="1" x14ac:dyDescent="0.25">
      <c r="A445" s="152"/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ht="14.25" customHeight="1" x14ac:dyDescent="0.25">
      <c r="A446" s="152"/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ht="14.25" customHeight="1" x14ac:dyDescent="0.25">
      <c r="A447" s="152"/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ht="14.25" customHeight="1" x14ac:dyDescent="0.25">
      <c r="A448" s="152"/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ht="14.25" customHeight="1" x14ac:dyDescent="0.25">
      <c r="A449" s="152"/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ht="14.25" customHeight="1" x14ac:dyDescent="0.25">
      <c r="A450" s="152"/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ht="14.25" customHeight="1" x14ac:dyDescent="0.25">
      <c r="A451" s="152"/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ht="14.25" customHeight="1" x14ac:dyDescent="0.25">
      <c r="A452" s="152"/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ht="14.25" customHeight="1" x14ac:dyDescent="0.25">
      <c r="A453" s="152"/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ht="14.25" customHeight="1" x14ac:dyDescent="0.25">
      <c r="A454" s="152"/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ht="14.25" customHeight="1" x14ac:dyDescent="0.25">
      <c r="A455" s="152"/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ht="14.25" customHeight="1" x14ac:dyDescent="0.25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ht="14.25" customHeight="1" x14ac:dyDescent="0.25">
      <c r="A457" s="152"/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ht="14.25" customHeight="1" x14ac:dyDescent="0.25">
      <c r="A458" s="152"/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ht="14.25" customHeight="1" x14ac:dyDescent="0.25">
      <c r="A459" s="15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ht="14.25" customHeight="1" x14ac:dyDescent="0.25">
      <c r="A460" s="15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ht="14.25" customHeight="1" x14ac:dyDescent="0.25">
      <c r="A461" s="152"/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ht="14.25" customHeight="1" x14ac:dyDescent="0.25">
      <c r="A462" s="152"/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ht="14.25" customHeight="1" x14ac:dyDescent="0.25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ht="14.25" customHeight="1" x14ac:dyDescent="0.25">
      <c r="A464" s="152"/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ht="14.25" customHeight="1" x14ac:dyDescent="0.25">
      <c r="A465" s="152"/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ht="14.25" customHeight="1" x14ac:dyDescent="0.25">
      <c r="A466" s="152"/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ht="14.25" customHeight="1" x14ac:dyDescent="0.25">
      <c r="A467" s="152"/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ht="14.25" customHeight="1" x14ac:dyDescent="0.25">
      <c r="A468" s="152"/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ht="14.25" customHeight="1" x14ac:dyDescent="0.25">
      <c r="A469" s="152"/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ht="14.25" customHeight="1" x14ac:dyDescent="0.25">
      <c r="A470" s="152"/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ht="14.25" customHeight="1" x14ac:dyDescent="0.25">
      <c r="A471" s="152"/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ht="14.25" customHeight="1" x14ac:dyDescent="0.25">
      <c r="A472" s="152"/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ht="14.25" customHeight="1" x14ac:dyDescent="0.25">
      <c r="A473" s="152"/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ht="14.25" customHeight="1" x14ac:dyDescent="0.25">
      <c r="A474" s="152"/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ht="14.25" customHeight="1" x14ac:dyDescent="0.25">
      <c r="A475" s="152"/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ht="14.25" customHeight="1" x14ac:dyDescent="0.25">
      <c r="A476" s="152"/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ht="14.25" customHeight="1" x14ac:dyDescent="0.25">
      <c r="A477" s="152"/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ht="14.25" customHeight="1" x14ac:dyDescent="0.25">
      <c r="A478" s="152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ht="14.25" customHeight="1" x14ac:dyDescent="0.25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ht="14.25" customHeight="1" x14ac:dyDescent="0.25">
      <c r="A480" s="152"/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ht="14.25" customHeight="1" x14ac:dyDescent="0.25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ht="14.25" customHeight="1" x14ac:dyDescent="0.25">
      <c r="A482" s="152"/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ht="14.25" customHeight="1" x14ac:dyDescent="0.25">
      <c r="A483" s="152"/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ht="14.25" customHeight="1" x14ac:dyDescent="0.25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ht="14.25" customHeight="1" x14ac:dyDescent="0.25">
      <c r="A485" s="152"/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ht="14.25" customHeight="1" x14ac:dyDescent="0.25">
      <c r="A486" s="152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ht="14.25" customHeight="1" x14ac:dyDescent="0.25">
      <c r="A487" s="152"/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ht="14.25" customHeight="1" x14ac:dyDescent="0.25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ht="14.25" customHeight="1" x14ac:dyDescent="0.25">
      <c r="A489" s="152"/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ht="14.25" customHeight="1" x14ac:dyDescent="0.25">
      <c r="A490" s="152"/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ht="14.25" customHeight="1" x14ac:dyDescent="0.25">
      <c r="A491" s="152"/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ht="14.25" customHeight="1" x14ac:dyDescent="0.25">
      <c r="A492" s="152"/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ht="14.25" customHeight="1" x14ac:dyDescent="0.25">
      <c r="A493" s="152"/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ht="14.25" customHeight="1" x14ac:dyDescent="0.25">
      <c r="A494" s="152"/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ht="14.25" customHeight="1" x14ac:dyDescent="0.25">
      <c r="A495" s="152"/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ht="14.25" customHeight="1" x14ac:dyDescent="0.25">
      <c r="A496" s="152"/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ht="14.25" customHeight="1" x14ac:dyDescent="0.25">
      <c r="A497" s="152"/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ht="14.25" customHeight="1" x14ac:dyDescent="0.25">
      <c r="A498" s="152"/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ht="14.25" customHeight="1" x14ac:dyDescent="0.25">
      <c r="A499" s="152"/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ht="14.25" customHeight="1" x14ac:dyDescent="0.25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ht="14.25" customHeight="1" x14ac:dyDescent="0.25">
      <c r="A501" s="152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ht="14.25" customHeight="1" x14ac:dyDescent="0.25">
      <c r="A502" s="152"/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ht="14.25" customHeight="1" x14ac:dyDescent="0.25">
      <c r="A503" s="152"/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ht="14.25" customHeight="1" x14ac:dyDescent="0.25">
      <c r="A504" s="152"/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ht="14.25" customHeight="1" x14ac:dyDescent="0.25">
      <c r="A505" s="152"/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ht="14.25" customHeight="1" x14ac:dyDescent="0.25">
      <c r="A506" s="152"/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ht="14.25" customHeight="1" x14ac:dyDescent="0.25">
      <c r="A507" s="152"/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ht="14.25" customHeight="1" x14ac:dyDescent="0.25">
      <c r="A508" s="152"/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ht="14.25" customHeight="1" x14ac:dyDescent="0.25">
      <c r="A509" s="152"/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ht="14.25" customHeight="1" x14ac:dyDescent="0.25">
      <c r="A510" s="152"/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ht="14.25" customHeight="1" x14ac:dyDescent="0.25">
      <c r="A511" s="152"/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ht="14.25" customHeight="1" x14ac:dyDescent="0.25">
      <c r="A512" s="152"/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ht="14.25" customHeight="1" x14ac:dyDescent="0.25">
      <c r="A513" s="152"/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ht="14.25" customHeight="1" x14ac:dyDescent="0.25">
      <c r="A514" s="152"/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ht="14.25" customHeight="1" x14ac:dyDescent="0.25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ht="14.25" customHeight="1" x14ac:dyDescent="0.25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ht="14.25" customHeight="1" x14ac:dyDescent="0.25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ht="14.25" customHeight="1" x14ac:dyDescent="0.25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ht="14.25" customHeight="1" x14ac:dyDescent="0.25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ht="14.25" customHeight="1" x14ac:dyDescent="0.25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ht="14.25" customHeight="1" x14ac:dyDescent="0.25">
      <c r="A521" s="152"/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ht="14.25" customHeight="1" x14ac:dyDescent="0.25">
      <c r="A522" s="152"/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ht="14.25" customHeight="1" x14ac:dyDescent="0.25">
      <c r="A523" s="152"/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ht="14.25" customHeight="1" x14ac:dyDescent="0.25">
      <c r="A524" s="152"/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ht="14.25" customHeight="1" x14ac:dyDescent="0.25">
      <c r="A525" s="152"/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ht="14.25" customHeight="1" x14ac:dyDescent="0.25">
      <c r="A526" s="152"/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ht="14.25" customHeight="1" x14ac:dyDescent="0.25">
      <c r="A527" s="152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ht="14.25" customHeight="1" x14ac:dyDescent="0.25">
      <c r="A528" s="152"/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ht="14.25" customHeight="1" x14ac:dyDescent="0.25">
      <c r="A529" s="152"/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ht="14.25" customHeight="1" x14ac:dyDescent="0.25">
      <c r="A530" s="152"/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ht="14.25" customHeight="1" x14ac:dyDescent="0.25">
      <c r="A531" s="152"/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ht="14.25" customHeight="1" x14ac:dyDescent="0.25">
      <c r="A532" s="152"/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ht="14.25" customHeight="1" x14ac:dyDescent="0.25">
      <c r="A533" s="152"/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ht="14.25" customHeight="1" x14ac:dyDescent="0.25">
      <c r="A534" s="152"/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ht="14.25" customHeight="1" x14ac:dyDescent="0.25">
      <c r="A535" s="152"/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ht="14.25" customHeight="1" x14ac:dyDescent="0.25">
      <c r="A536" s="152"/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ht="14.25" customHeight="1" x14ac:dyDescent="0.25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ht="14.25" customHeight="1" x14ac:dyDescent="0.25">
      <c r="A538" s="152"/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ht="14.25" customHeight="1" x14ac:dyDescent="0.25">
      <c r="A539" s="152"/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ht="14.25" customHeight="1" x14ac:dyDescent="0.25">
      <c r="A540" s="152"/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ht="14.25" customHeight="1" x14ac:dyDescent="0.25">
      <c r="A541" s="152"/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ht="14.25" customHeight="1" x14ac:dyDescent="0.25">
      <c r="A542" s="152"/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ht="14.25" customHeight="1" x14ac:dyDescent="0.25">
      <c r="A543" s="152"/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ht="14.25" customHeight="1" x14ac:dyDescent="0.25">
      <c r="A544" s="152"/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ht="14.25" customHeight="1" x14ac:dyDescent="0.25">
      <c r="A545" s="152"/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ht="14.25" customHeight="1" x14ac:dyDescent="0.25">
      <c r="A546" s="152"/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ht="14.25" customHeight="1" x14ac:dyDescent="0.25">
      <c r="A547" s="152"/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ht="14.25" customHeight="1" x14ac:dyDescent="0.25">
      <c r="A548" s="152"/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ht="14.25" customHeight="1" x14ac:dyDescent="0.25">
      <c r="A549" s="152"/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ht="14.25" customHeight="1" x14ac:dyDescent="0.25">
      <c r="A550" s="152"/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ht="14.25" customHeight="1" x14ac:dyDescent="0.25">
      <c r="A551" s="152"/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ht="14.25" customHeight="1" x14ac:dyDescent="0.25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ht="14.25" customHeight="1" x14ac:dyDescent="0.25">
      <c r="A553" s="152"/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ht="14.25" customHeight="1" x14ac:dyDescent="0.25">
      <c r="A554" s="152"/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ht="14.25" customHeight="1" x14ac:dyDescent="0.25">
      <c r="A555" s="152"/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ht="14.25" customHeight="1" x14ac:dyDescent="0.25">
      <c r="A556" s="152"/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ht="14.25" customHeight="1" x14ac:dyDescent="0.25">
      <c r="A557" s="152"/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ht="14.25" customHeight="1" x14ac:dyDescent="0.25">
      <c r="A558" s="152"/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ht="14.25" customHeight="1" x14ac:dyDescent="0.25">
      <c r="A559" s="152"/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ht="14.25" customHeight="1" x14ac:dyDescent="0.25">
      <c r="A560" s="152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ht="14.25" customHeight="1" x14ac:dyDescent="0.25">
      <c r="A561" s="152"/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ht="14.25" customHeight="1" x14ac:dyDescent="0.25">
      <c r="A562" s="152"/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ht="14.25" customHeight="1" x14ac:dyDescent="0.25">
      <c r="A563" s="152"/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ht="14.25" customHeight="1" x14ac:dyDescent="0.25">
      <c r="A564" s="152"/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ht="14.25" customHeight="1" x14ac:dyDescent="0.25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ht="14.25" customHeight="1" x14ac:dyDescent="0.25">
      <c r="A566" s="152"/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ht="14.25" customHeight="1" x14ac:dyDescent="0.25">
      <c r="A567" s="152"/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ht="14.25" customHeight="1" x14ac:dyDescent="0.25">
      <c r="A568" s="152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ht="14.25" customHeight="1" x14ac:dyDescent="0.25">
      <c r="A569" s="152"/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ht="14.25" customHeight="1" x14ac:dyDescent="0.25">
      <c r="A570" s="152"/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ht="14.25" customHeight="1" x14ac:dyDescent="0.25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ht="14.25" customHeight="1" x14ac:dyDescent="0.25">
      <c r="A572" s="152"/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ht="14.25" customHeight="1" x14ac:dyDescent="0.25">
      <c r="A573" s="152"/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ht="14.25" customHeight="1" x14ac:dyDescent="0.25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ht="14.25" customHeight="1" x14ac:dyDescent="0.25">
      <c r="A575" s="152"/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ht="14.25" customHeight="1" x14ac:dyDescent="0.25">
      <c r="A576" s="152"/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ht="14.25" customHeight="1" x14ac:dyDescent="0.25">
      <c r="A577" s="152"/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ht="14.25" customHeight="1" x14ac:dyDescent="0.25">
      <c r="A578" s="152"/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ht="14.25" customHeight="1" x14ac:dyDescent="0.25">
      <c r="A579" s="152"/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ht="14.25" customHeight="1" x14ac:dyDescent="0.25">
      <c r="A580" s="152"/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ht="14.25" customHeight="1" x14ac:dyDescent="0.25">
      <c r="A581" s="152"/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ht="14.25" customHeight="1" x14ac:dyDescent="0.25">
      <c r="A582" s="152"/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ht="14.25" customHeight="1" x14ac:dyDescent="0.25">
      <c r="A583" s="152"/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ht="14.25" customHeight="1" x14ac:dyDescent="0.25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ht="14.25" customHeight="1" x14ac:dyDescent="0.25">
      <c r="A585" s="152"/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ht="14.25" customHeight="1" x14ac:dyDescent="0.25">
      <c r="A586" s="152"/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ht="14.25" customHeight="1" x14ac:dyDescent="0.25">
      <c r="A587" s="152"/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ht="14.25" customHeight="1" x14ac:dyDescent="0.25">
      <c r="A588" s="152"/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ht="14.25" customHeight="1" x14ac:dyDescent="0.25">
      <c r="A589" s="152"/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ht="14.25" customHeight="1" x14ac:dyDescent="0.25">
      <c r="A590" s="152"/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ht="14.25" customHeight="1" x14ac:dyDescent="0.25">
      <c r="A591" s="152"/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ht="14.25" customHeight="1" x14ac:dyDescent="0.25">
      <c r="A592" s="152"/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ht="14.25" customHeight="1" x14ac:dyDescent="0.25">
      <c r="A593" s="152"/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ht="14.25" customHeight="1" x14ac:dyDescent="0.25">
      <c r="A594" s="152"/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ht="14.25" customHeight="1" x14ac:dyDescent="0.25">
      <c r="A595" s="152"/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ht="14.25" customHeight="1" x14ac:dyDescent="0.25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ht="14.25" customHeight="1" x14ac:dyDescent="0.25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ht="14.25" customHeight="1" x14ac:dyDescent="0.25">
      <c r="A598" s="152"/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ht="14.25" customHeight="1" x14ac:dyDescent="0.25">
      <c r="A599" s="152"/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ht="14.25" customHeight="1" x14ac:dyDescent="0.25">
      <c r="A600" s="152"/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ht="14.25" customHeight="1" x14ac:dyDescent="0.25">
      <c r="A601" s="152"/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ht="14.25" customHeight="1" x14ac:dyDescent="0.25">
      <c r="A602" s="152"/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ht="14.25" customHeight="1" x14ac:dyDescent="0.25">
      <c r="A603" s="152"/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ht="14.25" customHeight="1" x14ac:dyDescent="0.25">
      <c r="A604" s="152"/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ht="14.25" customHeight="1" x14ac:dyDescent="0.25">
      <c r="A605" s="152"/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ht="14.25" customHeight="1" x14ac:dyDescent="0.25">
      <c r="A606" s="152"/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ht="14.25" customHeight="1" x14ac:dyDescent="0.25">
      <c r="A607" s="152"/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ht="14.25" customHeight="1" x14ac:dyDescent="0.25">
      <c r="A608" s="152"/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ht="14.25" customHeight="1" x14ac:dyDescent="0.25">
      <c r="A609" s="152"/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ht="14.25" customHeight="1" x14ac:dyDescent="0.25">
      <c r="A610" s="152"/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ht="14.25" customHeight="1" x14ac:dyDescent="0.25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ht="14.25" customHeight="1" x14ac:dyDescent="0.25">
      <c r="A612" s="152"/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ht="14.25" customHeight="1" x14ac:dyDescent="0.25">
      <c r="A613" s="152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ht="14.25" customHeight="1" x14ac:dyDescent="0.25">
      <c r="A614" s="152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ht="14.25" customHeight="1" x14ac:dyDescent="0.25">
      <c r="A615" s="152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ht="14.25" customHeight="1" x14ac:dyDescent="0.25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ht="14.25" customHeight="1" x14ac:dyDescent="0.25">
      <c r="A617" s="152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ht="14.25" customHeight="1" x14ac:dyDescent="0.25">
      <c r="A618" s="152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ht="14.25" customHeight="1" x14ac:dyDescent="0.25">
      <c r="A619" s="152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ht="14.25" customHeight="1" x14ac:dyDescent="0.25">
      <c r="A620" s="152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ht="14.25" customHeight="1" x14ac:dyDescent="0.25">
      <c r="A621" s="152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ht="14.25" customHeight="1" x14ac:dyDescent="0.25">
      <c r="A622" s="152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ht="14.25" customHeight="1" x14ac:dyDescent="0.25">
      <c r="A623" s="152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ht="14.25" customHeight="1" x14ac:dyDescent="0.25">
      <c r="A624" s="152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ht="14.25" customHeight="1" x14ac:dyDescent="0.25">
      <c r="A625" s="152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ht="14.25" customHeight="1" x14ac:dyDescent="0.25">
      <c r="A626" s="152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ht="14.25" customHeight="1" x14ac:dyDescent="0.25">
      <c r="A627" s="152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ht="14.25" customHeight="1" x14ac:dyDescent="0.25">
      <c r="A628" s="152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ht="14.25" customHeight="1" x14ac:dyDescent="0.25">
      <c r="A629" s="152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ht="14.25" customHeight="1" x14ac:dyDescent="0.25">
      <c r="A630" s="152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ht="14.25" customHeight="1" x14ac:dyDescent="0.25">
      <c r="A631" s="152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ht="14.25" customHeight="1" x14ac:dyDescent="0.25">
      <c r="A632" s="152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ht="14.25" customHeight="1" x14ac:dyDescent="0.25">
      <c r="A633" s="152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ht="14.25" customHeight="1" x14ac:dyDescent="0.25">
      <c r="A634" s="152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ht="14.25" customHeight="1" x14ac:dyDescent="0.25">
      <c r="A635" s="152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ht="14.25" customHeight="1" x14ac:dyDescent="0.25">
      <c r="A636" s="152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ht="14.25" customHeight="1" x14ac:dyDescent="0.25">
      <c r="A637" s="152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ht="14.25" customHeight="1" x14ac:dyDescent="0.25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ht="14.25" customHeight="1" x14ac:dyDescent="0.25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ht="14.25" customHeight="1" x14ac:dyDescent="0.25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ht="14.25" customHeight="1" x14ac:dyDescent="0.25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ht="14.25" customHeight="1" x14ac:dyDescent="0.25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ht="14.25" customHeight="1" x14ac:dyDescent="0.25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ht="14.25" customHeight="1" x14ac:dyDescent="0.25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ht="14.25" customHeight="1" x14ac:dyDescent="0.25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ht="14.25" customHeight="1" x14ac:dyDescent="0.25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ht="14.25" customHeight="1" x14ac:dyDescent="0.25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ht="14.25" customHeight="1" x14ac:dyDescent="0.25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ht="14.25" customHeight="1" x14ac:dyDescent="0.25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ht="14.25" customHeight="1" x14ac:dyDescent="0.25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ht="14.25" customHeight="1" x14ac:dyDescent="0.25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ht="14.25" customHeight="1" x14ac:dyDescent="0.25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ht="14.25" customHeight="1" x14ac:dyDescent="0.25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ht="14.25" customHeight="1" x14ac:dyDescent="0.25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ht="14.25" customHeight="1" x14ac:dyDescent="0.25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ht="14.25" customHeight="1" x14ac:dyDescent="0.25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ht="14.25" customHeight="1" x14ac:dyDescent="0.25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ht="14.25" customHeight="1" x14ac:dyDescent="0.25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ht="14.25" customHeight="1" x14ac:dyDescent="0.25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ht="14.25" customHeight="1" x14ac:dyDescent="0.25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ht="14.25" customHeight="1" x14ac:dyDescent="0.25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ht="14.25" customHeight="1" x14ac:dyDescent="0.25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ht="14.25" customHeight="1" x14ac:dyDescent="0.25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ht="14.25" customHeight="1" x14ac:dyDescent="0.25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ht="14.25" customHeight="1" x14ac:dyDescent="0.25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ht="14.25" customHeight="1" x14ac:dyDescent="0.25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ht="14.25" customHeight="1" x14ac:dyDescent="0.25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ht="14.25" customHeight="1" x14ac:dyDescent="0.25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ht="14.25" customHeight="1" x14ac:dyDescent="0.25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ht="14.25" customHeight="1" x14ac:dyDescent="0.25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ht="14.25" customHeight="1" x14ac:dyDescent="0.25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ht="14.25" customHeight="1" x14ac:dyDescent="0.25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ht="14.25" customHeight="1" x14ac:dyDescent="0.25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ht="14.25" customHeight="1" x14ac:dyDescent="0.25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ht="14.25" customHeight="1" x14ac:dyDescent="0.25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ht="14.25" customHeight="1" x14ac:dyDescent="0.25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ht="14.25" customHeight="1" x14ac:dyDescent="0.25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ht="14.25" customHeight="1" x14ac:dyDescent="0.25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ht="14.25" customHeight="1" x14ac:dyDescent="0.25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ht="14.25" customHeight="1" x14ac:dyDescent="0.25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ht="14.25" customHeight="1" x14ac:dyDescent="0.25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ht="14.25" customHeight="1" x14ac:dyDescent="0.25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ht="14.25" customHeight="1" x14ac:dyDescent="0.25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ht="14.25" customHeight="1" x14ac:dyDescent="0.25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ht="14.25" customHeight="1" x14ac:dyDescent="0.25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ht="14.25" customHeight="1" x14ac:dyDescent="0.25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ht="14.25" customHeight="1" x14ac:dyDescent="0.25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ht="14.25" customHeight="1" x14ac:dyDescent="0.25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ht="14.25" customHeight="1" x14ac:dyDescent="0.25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ht="14.25" customHeight="1" x14ac:dyDescent="0.25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ht="14.25" customHeight="1" x14ac:dyDescent="0.25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ht="14.25" customHeight="1" x14ac:dyDescent="0.25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ht="14.25" customHeight="1" x14ac:dyDescent="0.25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ht="14.25" customHeight="1" x14ac:dyDescent="0.25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ht="14.25" customHeight="1" x14ac:dyDescent="0.25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ht="14.25" customHeight="1" x14ac:dyDescent="0.25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ht="14.25" customHeight="1" x14ac:dyDescent="0.25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ht="14.25" customHeight="1" x14ac:dyDescent="0.25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ht="14.25" customHeight="1" x14ac:dyDescent="0.25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ht="14.25" customHeight="1" x14ac:dyDescent="0.25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ht="14.25" customHeight="1" x14ac:dyDescent="0.25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ht="14.25" customHeight="1" x14ac:dyDescent="0.25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ht="14.25" customHeight="1" x14ac:dyDescent="0.25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ht="14.25" customHeight="1" x14ac:dyDescent="0.25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ht="14.25" customHeight="1" x14ac:dyDescent="0.25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4.25" customHeight="1" x14ac:dyDescent="0.25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4.25" customHeight="1" x14ac:dyDescent="0.25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4.25" customHeight="1" x14ac:dyDescent="0.25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4.25" customHeight="1" x14ac:dyDescent="0.25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4.25" customHeight="1" x14ac:dyDescent="0.25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4.25" customHeight="1" x14ac:dyDescent="0.25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4.25" customHeight="1" x14ac:dyDescent="0.25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4.25" customHeight="1" x14ac:dyDescent="0.25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4.25" customHeight="1" x14ac:dyDescent="0.25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4.25" customHeight="1" x14ac:dyDescent="0.25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4.25" customHeight="1" x14ac:dyDescent="0.25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4.25" customHeight="1" x14ac:dyDescent="0.25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4.25" customHeight="1" x14ac:dyDescent="0.25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4.25" customHeight="1" x14ac:dyDescent="0.25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4.25" customHeight="1" x14ac:dyDescent="0.25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4.25" customHeight="1" x14ac:dyDescent="0.25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4.25" customHeight="1" x14ac:dyDescent="0.25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4.25" customHeight="1" x14ac:dyDescent="0.25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4.25" customHeight="1" x14ac:dyDescent="0.25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4.25" customHeight="1" x14ac:dyDescent="0.25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4.25" customHeight="1" x14ac:dyDescent="0.25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4.25" customHeight="1" x14ac:dyDescent="0.25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4.25" customHeight="1" x14ac:dyDescent="0.25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4.25" customHeight="1" x14ac:dyDescent="0.25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4.25" customHeight="1" x14ac:dyDescent="0.25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4.25" customHeight="1" x14ac:dyDescent="0.25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4.25" customHeight="1" x14ac:dyDescent="0.25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4.25" customHeight="1" x14ac:dyDescent="0.25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4.25" customHeight="1" x14ac:dyDescent="0.25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4.25" customHeight="1" x14ac:dyDescent="0.25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4.25" customHeight="1" x14ac:dyDescent="0.25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4.25" customHeight="1" x14ac:dyDescent="0.25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4.25" customHeight="1" x14ac:dyDescent="0.25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4.25" customHeight="1" x14ac:dyDescent="0.25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4.25" customHeight="1" x14ac:dyDescent="0.25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4.25" customHeight="1" x14ac:dyDescent="0.25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4.25" customHeight="1" x14ac:dyDescent="0.25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4.25" customHeight="1" x14ac:dyDescent="0.25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4.25" customHeight="1" x14ac:dyDescent="0.25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4.25" customHeight="1" x14ac:dyDescent="0.25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4.25" customHeight="1" x14ac:dyDescent="0.25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4.25" customHeight="1" x14ac:dyDescent="0.25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4.25" customHeight="1" x14ac:dyDescent="0.25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4.25" customHeight="1" x14ac:dyDescent="0.25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4.25" customHeight="1" x14ac:dyDescent="0.25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4.25" customHeight="1" x14ac:dyDescent="0.25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4.25" customHeight="1" x14ac:dyDescent="0.25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4.25" customHeight="1" x14ac:dyDescent="0.25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4.25" customHeight="1" x14ac:dyDescent="0.25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4.25" customHeight="1" x14ac:dyDescent="0.25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4.25" customHeight="1" x14ac:dyDescent="0.25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4.25" customHeight="1" x14ac:dyDescent="0.25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4.25" customHeight="1" x14ac:dyDescent="0.25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4.25" customHeight="1" x14ac:dyDescent="0.25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4.25" customHeight="1" x14ac:dyDescent="0.25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4.25" customHeight="1" x14ac:dyDescent="0.25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4.25" customHeight="1" x14ac:dyDescent="0.25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4.25" customHeight="1" x14ac:dyDescent="0.25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4.25" customHeight="1" x14ac:dyDescent="0.25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4.25" customHeight="1" x14ac:dyDescent="0.25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4.25" customHeight="1" x14ac:dyDescent="0.25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4.25" customHeight="1" x14ac:dyDescent="0.25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4.25" customHeight="1" x14ac:dyDescent="0.25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4.25" customHeight="1" x14ac:dyDescent="0.25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4.25" customHeight="1" x14ac:dyDescent="0.25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4.25" customHeight="1" x14ac:dyDescent="0.25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4.25" customHeight="1" x14ac:dyDescent="0.25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4.25" customHeight="1" x14ac:dyDescent="0.25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4.25" customHeight="1" x14ac:dyDescent="0.25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4.25" customHeight="1" x14ac:dyDescent="0.25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4.25" customHeight="1" x14ac:dyDescent="0.25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4.25" customHeight="1" x14ac:dyDescent="0.25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4.25" customHeight="1" x14ac:dyDescent="0.25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4.25" customHeight="1" x14ac:dyDescent="0.25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4.25" customHeight="1" x14ac:dyDescent="0.25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4.25" customHeight="1" x14ac:dyDescent="0.25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4.25" customHeight="1" x14ac:dyDescent="0.25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4.25" customHeight="1" x14ac:dyDescent="0.25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4.25" customHeight="1" x14ac:dyDescent="0.25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4.25" customHeight="1" x14ac:dyDescent="0.25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4.25" customHeight="1" x14ac:dyDescent="0.25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4.25" customHeight="1" x14ac:dyDescent="0.25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4.25" customHeight="1" x14ac:dyDescent="0.25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4.25" customHeight="1" x14ac:dyDescent="0.25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4.25" customHeight="1" x14ac:dyDescent="0.25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4.25" customHeight="1" x14ac:dyDescent="0.25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4.25" customHeight="1" x14ac:dyDescent="0.25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4.25" customHeight="1" x14ac:dyDescent="0.25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4.25" customHeight="1" x14ac:dyDescent="0.25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4.25" customHeight="1" x14ac:dyDescent="0.25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4.25" customHeight="1" x14ac:dyDescent="0.25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4.25" customHeight="1" x14ac:dyDescent="0.25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4.25" customHeight="1" x14ac:dyDescent="0.25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4.25" customHeight="1" x14ac:dyDescent="0.25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4.25" customHeight="1" x14ac:dyDescent="0.25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4.25" customHeight="1" x14ac:dyDescent="0.25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4.25" customHeight="1" x14ac:dyDescent="0.25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4.25" customHeight="1" x14ac:dyDescent="0.25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4.25" customHeight="1" x14ac:dyDescent="0.25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4.25" customHeight="1" x14ac:dyDescent="0.25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4.25" customHeight="1" x14ac:dyDescent="0.25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4.25" customHeight="1" x14ac:dyDescent="0.25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4.25" customHeight="1" x14ac:dyDescent="0.25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4.25" customHeight="1" x14ac:dyDescent="0.25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4.25" customHeight="1" x14ac:dyDescent="0.25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4.25" customHeight="1" x14ac:dyDescent="0.25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4.25" customHeight="1" x14ac:dyDescent="0.25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4.25" customHeight="1" x14ac:dyDescent="0.25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4.25" customHeight="1" x14ac:dyDescent="0.25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4.25" customHeight="1" x14ac:dyDescent="0.25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4.25" customHeight="1" x14ac:dyDescent="0.25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4.25" customHeight="1" x14ac:dyDescent="0.25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4.25" customHeight="1" x14ac:dyDescent="0.25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4.25" customHeight="1" x14ac:dyDescent="0.25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4.25" customHeight="1" x14ac:dyDescent="0.25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4.25" customHeight="1" x14ac:dyDescent="0.25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4.25" customHeight="1" x14ac:dyDescent="0.25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4.25" customHeight="1" x14ac:dyDescent="0.25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4.25" customHeight="1" x14ac:dyDescent="0.25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4.25" customHeight="1" x14ac:dyDescent="0.25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4.25" customHeight="1" x14ac:dyDescent="0.25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4.25" customHeight="1" x14ac:dyDescent="0.25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4.25" customHeight="1" x14ac:dyDescent="0.25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4.25" customHeight="1" x14ac:dyDescent="0.25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4.25" customHeight="1" x14ac:dyDescent="0.25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4.25" customHeight="1" x14ac:dyDescent="0.25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4.25" customHeight="1" x14ac:dyDescent="0.25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4.25" customHeight="1" x14ac:dyDescent="0.25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4.25" customHeight="1" x14ac:dyDescent="0.25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4.25" customHeight="1" x14ac:dyDescent="0.25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4.25" customHeight="1" x14ac:dyDescent="0.25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4.25" customHeight="1" x14ac:dyDescent="0.25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4.25" customHeight="1" x14ac:dyDescent="0.25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4.25" customHeight="1" x14ac:dyDescent="0.25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4.25" customHeight="1" x14ac:dyDescent="0.25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4.25" customHeight="1" x14ac:dyDescent="0.25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4.25" customHeight="1" x14ac:dyDescent="0.25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4.25" customHeight="1" x14ac:dyDescent="0.25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4.25" customHeight="1" x14ac:dyDescent="0.25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4.25" customHeight="1" x14ac:dyDescent="0.25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4.25" customHeight="1" x14ac:dyDescent="0.25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4.25" customHeight="1" x14ac:dyDescent="0.25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4.25" customHeight="1" x14ac:dyDescent="0.25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4.25" customHeight="1" x14ac:dyDescent="0.25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4.25" customHeight="1" x14ac:dyDescent="0.25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4.25" customHeight="1" x14ac:dyDescent="0.25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4.25" customHeight="1" x14ac:dyDescent="0.25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4.25" customHeight="1" x14ac:dyDescent="0.25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4.25" customHeight="1" x14ac:dyDescent="0.25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4.25" customHeight="1" x14ac:dyDescent="0.25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4.25" customHeight="1" x14ac:dyDescent="0.25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4.25" customHeight="1" x14ac:dyDescent="0.25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4.25" customHeight="1" x14ac:dyDescent="0.25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4.25" customHeight="1" x14ac:dyDescent="0.25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4.25" customHeight="1" x14ac:dyDescent="0.25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4.25" customHeight="1" x14ac:dyDescent="0.25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4.25" customHeight="1" x14ac:dyDescent="0.25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4.25" customHeight="1" x14ac:dyDescent="0.25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4.25" customHeight="1" x14ac:dyDescent="0.25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4.25" customHeight="1" x14ac:dyDescent="0.25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4.25" customHeight="1" x14ac:dyDescent="0.25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4.25" customHeight="1" x14ac:dyDescent="0.25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4.25" customHeight="1" x14ac:dyDescent="0.25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4.25" customHeight="1" x14ac:dyDescent="0.25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4.25" customHeight="1" x14ac:dyDescent="0.25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4.25" customHeight="1" x14ac:dyDescent="0.25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4.25" customHeight="1" x14ac:dyDescent="0.25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4.25" customHeight="1" x14ac:dyDescent="0.25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4.25" customHeight="1" x14ac:dyDescent="0.25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4.25" customHeight="1" x14ac:dyDescent="0.25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4.25" customHeight="1" x14ac:dyDescent="0.25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4.25" customHeight="1" x14ac:dyDescent="0.25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4.25" customHeight="1" x14ac:dyDescent="0.25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4.25" customHeight="1" x14ac:dyDescent="0.25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4.25" customHeight="1" x14ac:dyDescent="0.25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4.25" customHeight="1" x14ac:dyDescent="0.25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4.25" customHeight="1" x14ac:dyDescent="0.25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4.25" customHeight="1" x14ac:dyDescent="0.25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4.25" customHeight="1" x14ac:dyDescent="0.25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4.25" customHeight="1" x14ac:dyDescent="0.25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4.25" customHeight="1" x14ac:dyDescent="0.25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4.25" customHeight="1" x14ac:dyDescent="0.25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4.25" customHeight="1" x14ac:dyDescent="0.25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4.25" customHeight="1" x14ac:dyDescent="0.25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4.25" customHeight="1" x14ac:dyDescent="0.25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4.25" customHeight="1" x14ac:dyDescent="0.25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4.25" customHeight="1" x14ac:dyDescent="0.25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4.25" customHeight="1" x14ac:dyDescent="0.25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4.25" customHeight="1" x14ac:dyDescent="0.25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4.25" customHeight="1" x14ac:dyDescent="0.25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4.25" customHeight="1" x14ac:dyDescent="0.25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4.25" customHeight="1" x14ac:dyDescent="0.25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4.25" customHeight="1" x14ac:dyDescent="0.25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4.25" customHeight="1" x14ac:dyDescent="0.25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4.25" customHeight="1" x14ac:dyDescent="0.25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4.25" customHeight="1" x14ac:dyDescent="0.25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4.25" customHeight="1" x14ac:dyDescent="0.25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4.25" customHeight="1" x14ac:dyDescent="0.25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4.25" customHeight="1" x14ac:dyDescent="0.25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4.25" customHeight="1" x14ac:dyDescent="0.25">
      <c r="A905" s="152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ht="14.25" customHeight="1" x14ac:dyDescent="0.25">
      <c r="A906" s="152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ht="14.25" customHeight="1" x14ac:dyDescent="0.25">
      <c r="A907" s="152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ht="14.25" customHeight="1" x14ac:dyDescent="0.25">
      <c r="A908" s="152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ht="14.25" customHeight="1" x14ac:dyDescent="0.25">
      <c r="A909" s="152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ht="14.25" customHeight="1" x14ac:dyDescent="0.25">
      <c r="A910" s="152"/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ht="14.25" customHeight="1" x14ac:dyDescent="0.25">
      <c r="A911" s="152"/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ht="14.25" customHeight="1" x14ac:dyDescent="0.25">
      <c r="A912" s="152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ht="14.25" customHeight="1" x14ac:dyDescent="0.25">
      <c r="A913" s="152"/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ht="14.25" customHeight="1" x14ac:dyDescent="0.25">
      <c r="A914" s="152"/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ht="14.25" customHeight="1" x14ac:dyDescent="0.25">
      <c r="A915" s="152"/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ht="14.25" customHeight="1" x14ac:dyDescent="0.25">
      <c r="A916" s="152"/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ht="14.25" customHeight="1" x14ac:dyDescent="0.25">
      <c r="A917" s="152"/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ht="14.25" customHeight="1" x14ac:dyDescent="0.25">
      <c r="A918" s="152"/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ht="14.25" customHeight="1" x14ac:dyDescent="0.25">
      <c r="A919" s="152"/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ht="14.25" customHeight="1" x14ac:dyDescent="0.25">
      <c r="A920" s="152"/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ht="14.25" customHeight="1" x14ac:dyDescent="0.25">
      <c r="A921" s="152"/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ht="14.25" customHeight="1" x14ac:dyDescent="0.25">
      <c r="A922" s="152"/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ht="14.25" customHeight="1" x14ac:dyDescent="0.25">
      <c r="A923" s="152"/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ht="14.25" customHeight="1" x14ac:dyDescent="0.25">
      <c r="A924" s="152"/>
      <c r="B924" s="152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ht="14.25" customHeight="1" x14ac:dyDescent="0.25">
      <c r="A925" s="152"/>
      <c r="B925" s="152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ht="14.25" customHeight="1" x14ac:dyDescent="0.25">
      <c r="A926" s="152"/>
      <c r="B926" s="152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ht="14.25" customHeight="1" x14ac:dyDescent="0.25">
      <c r="A927" s="152"/>
      <c r="B927" s="152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ht="14.25" customHeight="1" x14ac:dyDescent="0.25">
      <c r="A928" s="152"/>
      <c r="B928" s="152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ht="14.25" customHeight="1" x14ac:dyDescent="0.25">
      <c r="A929" s="152"/>
      <c r="B929" s="152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ht="14.25" customHeight="1" x14ac:dyDescent="0.25">
      <c r="A930" s="152"/>
      <c r="B930" s="152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ht="14.25" customHeight="1" x14ac:dyDescent="0.25">
      <c r="A931" s="152"/>
      <c r="B931" s="152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ht="14.25" customHeight="1" x14ac:dyDescent="0.25">
      <c r="A932" s="152"/>
      <c r="B932" s="152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ht="14.25" customHeight="1" x14ac:dyDescent="0.25">
      <c r="A933" s="152"/>
      <c r="B933" s="152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ht="14.25" customHeight="1" x14ac:dyDescent="0.25">
      <c r="A934" s="152"/>
      <c r="B934" s="152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ht="14.25" customHeight="1" x14ac:dyDescent="0.25">
      <c r="A935" s="152"/>
      <c r="B935" s="152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ht="14.25" customHeight="1" x14ac:dyDescent="0.25">
      <c r="A936" s="152"/>
      <c r="B936" s="152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ht="14.25" customHeight="1" x14ac:dyDescent="0.25">
      <c r="A937" s="152"/>
      <c r="B937" s="152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ht="14.25" customHeight="1" x14ac:dyDescent="0.25">
      <c r="A938" s="152"/>
      <c r="B938" s="152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ht="14.25" customHeight="1" x14ac:dyDescent="0.25">
      <c r="A939" s="152"/>
      <c r="B939" s="152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ht="14.25" customHeight="1" x14ac:dyDescent="0.25">
      <c r="A940" s="152"/>
      <c r="B940" s="152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ht="14.25" customHeight="1" x14ac:dyDescent="0.25">
      <c r="A941" s="152"/>
      <c r="B941" s="152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ht="14.25" customHeight="1" x14ac:dyDescent="0.25">
      <c r="A942" s="152"/>
      <c r="B942" s="152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ht="14.25" customHeight="1" x14ac:dyDescent="0.25">
      <c r="A943" s="152"/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ht="14.25" customHeight="1" x14ac:dyDescent="0.25">
      <c r="A944" s="152"/>
      <c r="B944" s="152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ht="14.25" customHeight="1" x14ac:dyDescent="0.25">
      <c r="A945" s="152"/>
      <c r="B945" s="152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ht="14.25" customHeight="1" x14ac:dyDescent="0.25">
      <c r="A946" s="152"/>
      <c r="B946" s="152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ht="14.25" customHeight="1" x14ac:dyDescent="0.25">
      <c r="A947" s="152"/>
      <c r="B947" s="152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ht="14.25" customHeight="1" x14ac:dyDescent="0.25">
      <c r="A948" s="152"/>
      <c r="B948" s="152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ht="14.25" customHeight="1" x14ac:dyDescent="0.25">
      <c r="A949" s="152"/>
      <c r="B949" s="152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ht="14.25" customHeight="1" x14ac:dyDescent="0.25">
      <c r="A950" s="152"/>
      <c r="B950" s="152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ht="14.25" customHeight="1" x14ac:dyDescent="0.25">
      <c r="A951" s="152"/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ht="14.25" customHeight="1" x14ac:dyDescent="0.25">
      <c r="A952" s="152"/>
      <c r="B952" s="152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ht="14.25" customHeight="1" x14ac:dyDescent="0.25">
      <c r="A953" s="152"/>
      <c r="B953" s="152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ht="14.25" customHeight="1" x14ac:dyDescent="0.25">
      <c r="A954" s="152"/>
      <c r="B954" s="152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ht="14.25" customHeight="1" x14ac:dyDescent="0.25">
      <c r="A955" s="152"/>
      <c r="B955" s="152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ht="14.25" customHeight="1" x14ac:dyDescent="0.25">
      <c r="A956" s="152"/>
      <c r="B956" s="152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ht="14.25" customHeight="1" x14ac:dyDescent="0.25">
      <c r="A957" s="152"/>
      <c r="B957" s="152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ht="14.25" customHeight="1" x14ac:dyDescent="0.25">
      <c r="A958" s="152"/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ht="14.25" customHeight="1" x14ac:dyDescent="0.25">
      <c r="A959" s="152"/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ht="14.25" customHeight="1" x14ac:dyDescent="0.25">
      <c r="A960" s="152"/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ht="14.25" customHeight="1" x14ac:dyDescent="0.25">
      <c r="A961" s="152"/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ht="14.25" customHeight="1" x14ac:dyDescent="0.25">
      <c r="A962" s="152"/>
      <c r="B962" s="152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ht="14.25" customHeight="1" x14ac:dyDescent="0.25">
      <c r="A963" s="152"/>
      <c r="B963" s="152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ht="14.25" customHeight="1" x14ac:dyDescent="0.25">
      <c r="A964" s="152"/>
      <c r="B964" s="152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ht="14.25" customHeight="1" x14ac:dyDescent="0.25">
      <c r="A965" s="152"/>
      <c r="B965" s="152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ht="14.25" customHeight="1" x14ac:dyDescent="0.25">
      <c r="A966" s="152"/>
      <c r="B966" s="152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ht="14.25" customHeight="1" x14ac:dyDescent="0.25">
      <c r="A967" s="152"/>
      <c r="B967" s="152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ht="14.25" customHeight="1" x14ac:dyDescent="0.25">
      <c r="A968" s="152"/>
      <c r="B968" s="152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ht="14.25" customHeight="1" x14ac:dyDescent="0.25">
      <c r="A969" s="152"/>
      <c r="B969" s="152"/>
      <c r="C969" s="152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ht="14.25" customHeight="1" x14ac:dyDescent="0.25">
      <c r="A970" s="152"/>
      <c r="B970" s="152"/>
      <c r="C970" s="152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ht="14.25" customHeight="1" x14ac:dyDescent="0.25">
      <c r="A971" s="152"/>
      <c r="B971" s="152"/>
      <c r="C971" s="152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ht="14.25" customHeight="1" x14ac:dyDescent="0.25">
      <c r="A972" s="152"/>
      <c r="B972" s="152"/>
      <c r="C972" s="152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ht="14.25" customHeight="1" x14ac:dyDescent="0.25">
      <c r="A973" s="152"/>
      <c r="B973" s="152"/>
      <c r="C973" s="152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ht="14.25" customHeight="1" x14ac:dyDescent="0.25">
      <c r="A974" s="152"/>
      <c r="B974" s="152"/>
      <c r="C974" s="152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ht="14.25" customHeight="1" x14ac:dyDescent="0.25">
      <c r="A975" s="152"/>
      <c r="B975" s="152"/>
      <c r="C975" s="152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ht="14.25" customHeight="1" x14ac:dyDescent="0.25">
      <c r="A976" s="152"/>
      <c r="B976" s="152"/>
      <c r="C976" s="152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ht="14.25" customHeight="1" x14ac:dyDescent="0.25">
      <c r="A977" s="152"/>
      <c r="B977" s="152"/>
      <c r="C977" s="152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ht="14.25" customHeight="1" x14ac:dyDescent="0.25">
      <c r="A978" s="152"/>
      <c r="B978" s="152"/>
      <c r="C978" s="152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ht="14.25" customHeight="1" x14ac:dyDescent="0.25">
      <c r="A979" s="152"/>
      <c r="B979" s="152"/>
      <c r="C979" s="152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ht="14.25" customHeight="1" x14ac:dyDescent="0.25">
      <c r="A980" s="152"/>
      <c r="B980" s="152"/>
      <c r="C980" s="152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ht="14.25" customHeight="1" x14ac:dyDescent="0.25">
      <c r="A981" s="152"/>
      <c r="B981" s="152"/>
      <c r="C981" s="152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ht="14.25" customHeight="1" x14ac:dyDescent="0.25">
      <c r="A982" s="152"/>
      <c r="B982" s="152"/>
      <c r="C982" s="152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ht="14.25" customHeight="1" x14ac:dyDescent="0.25">
      <c r="A983" s="152"/>
      <c r="B983" s="152"/>
      <c r="C983" s="152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ht="14.25" customHeight="1" x14ac:dyDescent="0.25">
      <c r="A984" s="152"/>
      <c r="B984" s="152"/>
      <c r="C984" s="152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ht="14.25" customHeight="1" x14ac:dyDescent="0.25">
      <c r="A985" s="152"/>
      <c r="B985" s="152"/>
      <c r="C985" s="152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ht="14.25" customHeight="1" x14ac:dyDescent="0.25">
      <c r="A986" s="152"/>
      <c r="B986" s="152"/>
      <c r="C986" s="152"/>
      <c r="D986" s="152"/>
      <c r="E986" s="152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ht="14.25" customHeight="1" x14ac:dyDescent="0.25">
      <c r="A987" s="152"/>
      <c r="B987" s="152"/>
      <c r="C987" s="152"/>
      <c r="D987" s="152"/>
      <c r="E987" s="152"/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ht="14.25" customHeight="1" x14ac:dyDescent="0.25">
      <c r="A988" s="152"/>
      <c r="B988" s="152"/>
      <c r="C988" s="152"/>
      <c r="D988" s="152"/>
      <c r="E988" s="152"/>
      <c r="F988" s="152"/>
      <c r="G988" s="152"/>
      <c r="H988" s="152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ht="14.25" customHeight="1" x14ac:dyDescent="0.25">
      <c r="A989" s="152"/>
      <c r="B989" s="152"/>
      <c r="C989" s="152"/>
      <c r="D989" s="152"/>
      <c r="E989" s="152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ht="14.25" customHeight="1" x14ac:dyDescent="0.25">
      <c r="A990" s="152"/>
      <c r="B990" s="152"/>
      <c r="C990" s="152"/>
      <c r="D990" s="152"/>
      <c r="E990" s="152"/>
      <c r="F990" s="152"/>
      <c r="G990" s="152"/>
      <c r="H990" s="152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ht="14.25" customHeight="1" x14ac:dyDescent="0.25">
      <c r="A991" s="152"/>
      <c r="B991" s="152"/>
      <c r="C991" s="152"/>
      <c r="D991" s="152"/>
      <c r="E991" s="152"/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ht="14.25" customHeight="1" x14ac:dyDescent="0.25">
      <c r="A992" s="152"/>
      <c r="B992" s="152"/>
      <c r="C992" s="152"/>
      <c r="D992" s="152"/>
      <c r="E992" s="152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ht="14.25" customHeight="1" x14ac:dyDescent="0.25">
      <c r="A993" s="152"/>
      <c r="B993" s="152"/>
      <c r="C993" s="152"/>
      <c r="D993" s="152"/>
      <c r="E993" s="152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ht="14.25" customHeight="1" x14ac:dyDescent="0.25">
      <c r="A994" s="152"/>
      <c r="B994" s="152"/>
      <c r="C994" s="152"/>
      <c r="D994" s="152"/>
      <c r="E994" s="152"/>
      <c r="F994" s="152"/>
      <c r="G994" s="152"/>
      <c r="H994" s="152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ht="14.25" customHeight="1" x14ac:dyDescent="0.25">
      <c r="A995" s="152"/>
      <c r="B995" s="152"/>
      <c r="C995" s="152"/>
      <c r="D995" s="152"/>
      <c r="E995" s="152"/>
      <c r="F995" s="152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ht="14.25" customHeight="1" x14ac:dyDescent="0.25">
      <c r="A996" s="152"/>
      <c r="B996" s="152"/>
      <c r="C996" s="152"/>
      <c r="D996" s="152"/>
      <c r="E996" s="152"/>
      <c r="F996" s="152"/>
      <c r="G996" s="152"/>
      <c r="H996" s="152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ht="14.25" customHeight="1" x14ac:dyDescent="0.25">
      <c r="A997" s="152"/>
      <c r="B997" s="152"/>
      <c r="C997" s="152"/>
      <c r="D997" s="152"/>
      <c r="E997" s="152"/>
      <c r="F997" s="152"/>
      <c r="G997" s="152"/>
      <c r="H997" s="152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ht="14.25" customHeight="1" x14ac:dyDescent="0.25">
      <c r="A998" s="152"/>
      <c r="B998" s="152"/>
      <c r="C998" s="152"/>
      <c r="D998" s="152"/>
      <c r="E998" s="152"/>
      <c r="F998" s="152"/>
      <c r="G998" s="152"/>
      <c r="H998" s="152"/>
      <c r="I998" s="152"/>
      <c r="J998" s="152"/>
      <c r="K998" s="152"/>
      <c r="L998" s="152"/>
      <c r="M998" s="152"/>
      <c r="N998" s="152"/>
      <c r="O998" s="152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ht="14.25" customHeight="1" x14ac:dyDescent="0.25">
      <c r="A999" s="152"/>
      <c r="B999" s="152"/>
      <c r="C999" s="152"/>
      <c r="D999" s="152"/>
      <c r="E999" s="152"/>
      <c r="F999" s="152"/>
      <c r="G999" s="152"/>
      <c r="H999" s="152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ht="14.25" customHeight="1" x14ac:dyDescent="0.25">
      <c r="A1000" s="152"/>
      <c r="B1000" s="152"/>
      <c r="C1000" s="152"/>
      <c r="D1000" s="152"/>
      <c r="E1000" s="152"/>
      <c r="F1000" s="152"/>
      <c r="G1000" s="152"/>
      <c r="H1000" s="152"/>
      <c r="I1000" s="152"/>
      <c r="J1000" s="152"/>
      <c r="K1000" s="152"/>
      <c r="L1000" s="152"/>
      <c r="M1000" s="152"/>
      <c r="N1000" s="152"/>
      <c r="O1000" s="152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</sheetData>
  <mergeCells count="5">
    <mergeCell ref="C3:E3"/>
    <mergeCell ref="C51:C53"/>
    <mergeCell ref="D51:D53"/>
    <mergeCell ref="C55:C56"/>
    <mergeCell ref="D55:D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Hoja2</vt:lpstr>
      <vt:lpstr>Hoja1</vt:lpstr>
      <vt:lpstr>Datos</vt:lpstr>
      <vt:lpstr>Formato indicadores</vt:lpstr>
      <vt:lpstr>Procesos</vt:lpstr>
      <vt:lpstr>Control de cambios</vt:lpstr>
      <vt:lpstr>'Formato indicadores'!Área_de_impresión</vt:lpstr>
      <vt:lpstr>'Formato indicadores'!Títulos_a_imprimir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Huertas Tobon</dc:creator>
  <cp:lastModifiedBy>Fabian R rodriguez lara</cp:lastModifiedBy>
  <cp:lastPrinted>2024-01-22T02:14:19Z</cp:lastPrinted>
  <dcterms:created xsi:type="dcterms:W3CDTF">2022-05-04T16:10:48Z</dcterms:created>
  <dcterms:modified xsi:type="dcterms:W3CDTF">2024-07-20T02:54:48Z</dcterms:modified>
</cp:coreProperties>
</file>