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xr:revisionPtr revIDLastSave="0" documentId="13_ncr:1_{BCE90CDF-C7D8-410D-B110-010F5F428AAC}" xr6:coauthVersionLast="47" xr6:coauthVersionMax="47" xr10:uidLastSave="{00000000-0000-0000-0000-000000000000}"/>
  <bookViews>
    <workbookView xWindow="-120" yWindow="-120" windowWidth="20730" windowHeight="11040" tabRatio="930" firstSheet="1" activeTab="6" xr2:uid="{00000000-000D-0000-FFFF-FFFF00000000}"/>
  </bookViews>
  <sheets>
    <sheet name="Hoja2" sheetId="2" state="hidden" r:id="rId1"/>
    <sheet name="Tablero Indicadores de Gestión" sheetId="3" r:id="rId2"/>
    <sheet name="Desempeño consolidado" sheetId="8" r:id="rId3"/>
    <sheet name="Estratégicos" sheetId="4" r:id="rId4"/>
    <sheet name="Misionales" sheetId="5" r:id="rId5"/>
    <sheet name="De Apoyo" sheetId="6" r:id="rId6"/>
    <sheet name="De Evaluación" sheetId="7" r:id="rId7"/>
    <sheet name="Control de cambios" sheetId="9" r:id="rId8"/>
    <sheet name="Desempeño por dependencia" sheetId="1" r:id="rId9"/>
  </sheets>
  <definedNames>
    <definedName name="_xlnm._FilterDatabase" localSheetId="5" hidden="1">'De Apoyo'!$B$5:$AJ$35</definedName>
    <definedName name="_xlnm._FilterDatabase" localSheetId="6" hidden="1">'De Evaluación'!$B$5:$AJ$33</definedName>
    <definedName name="_xlnm._FilterDatabase" localSheetId="3" hidden="1">Estratégicos!$B$5:$AJ$20</definedName>
    <definedName name="_xlnm._FilterDatabase" localSheetId="4" hidden="1">Misionales!$A$5:$BH$22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nX2MtTYBcZAIRLimgfFgiNhsbO10HI6y6sTJBim1izI="/>
    </ext>
  </extLst>
</workbook>
</file>

<file path=xl/calcChain.xml><?xml version="1.0" encoding="utf-8"?>
<calcChain xmlns="http://schemas.openxmlformats.org/spreadsheetml/2006/main">
  <c r="AL10" i="4" l="1"/>
  <c r="AL9" i="4"/>
  <c r="AN9" i="4" s="1"/>
  <c r="AL6" i="4"/>
  <c r="AN6" i="4" s="1"/>
  <c r="F10" i="8" s="1"/>
  <c r="AL7" i="7"/>
  <c r="N1016" i="7"/>
  <c r="AL33" i="6"/>
  <c r="B6" i="1" l="1"/>
  <c r="B5" i="1"/>
  <c r="B4" i="1"/>
  <c r="B3" i="1"/>
  <c r="AL18" i="4"/>
  <c r="AN18" i="4" s="1"/>
  <c r="AL12" i="4"/>
  <c r="AL17" i="5"/>
  <c r="AL28" i="6"/>
  <c r="AN28" i="6" s="1"/>
  <c r="AL16" i="6"/>
  <c r="AL11" i="7"/>
  <c r="AN7" i="7" l="1"/>
  <c r="AL22" i="6"/>
  <c r="AN22" i="6" s="1"/>
  <c r="F19" i="8" s="1"/>
  <c r="AL27" i="6"/>
  <c r="AN27" i="6" s="1"/>
  <c r="AL18" i="6"/>
  <c r="AN18" i="6" s="1"/>
  <c r="AL12" i="6"/>
  <c r="AN12" i="6" s="1"/>
  <c r="AL17" i="6"/>
  <c r="AN17" i="6" s="1"/>
  <c r="AN16" i="6"/>
  <c r="AL15" i="6"/>
  <c r="AN15" i="6" s="1"/>
  <c r="AN11" i="7"/>
  <c r="H26" i="8"/>
  <c r="E26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AL32" i="7"/>
  <c r="AN32" i="7" s="1"/>
  <c r="AL31" i="7"/>
  <c r="AN31" i="7" s="1"/>
  <c r="AL30" i="7"/>
  <c r="AN30" i="7" s="1"/>
  <c r="AL29" i="7"/>
  <c r="AL28" i="7"/>
  <c r="AN28" i="7" s="1"/>
  <c r="AL26" i="7"/>
  <c r="AN26" i="7" s="1"/>
  <c r="AL25" i="7"/>
  <c r="AN25" i="7" s="1"/>
  <c r="AL24" i="7"/>
  <c r="AN24" i="7" s="1"/>
  <c r="AL23" i="7"/>
  <c r="AL22" i="7"/>
  <c r="AL21" i="7"/>
  <c r="AL20" i="7"/>
  <c r="AL19" i="7"/>
  <c r="AL18" i="7"/>
  <c r="AN18" i="7" s="1"/>
  <c r="AL17" i="7"/>
  <c r="AN17" i="7" s="1"/>
  <c r="AL16" i="7"/>
  <c r="AN16" i="7" s="1"/>
  <c r="AL15" i="7"/>
  <c r="AN15" i="7" s="1"/>
  <c r="AL14" i="7"/>
  <c r="AN14" i="7" s="1"/>
  <c r="AL13" i="7"/>
  <c r="AN13" i="7" s="1"/>
  <c r="AL12" i="7"/>
  <c r="AN12" i="7" s="1"/>
  <c r="AL10" i="7"/>
  <c r="AL9" i="7"/>
  <c r="AN9" i="7" s="1"/>
  <c r="AL8" i="7"/>
  <c r="AN8" i="7" s="1"/>
  <c r="AL6" i="7"/>
  <c r="AL35" i="6"/>
  <c r="AN35" i="6" s="1"/>
  <c r="AL34" i="6"/>
  <c r="AN34" i="6" s="1"/>
  <c r="AN33" i="6"/>
  <c r="AL32" i="6"/>
  <c r="AN32" i="6" s="1"/>
  <c r="I20" i="8" s="1"/>
  <c r="AL31" i="6"/>
  <c r="AN31" i="6" s="1"/>
  <c r="AL30" i="6"/>
  <c r="AN30" i="6" s="1"/>
  <c r="AL29" i="6"/>
  <c r="AN29" i="6" s="1"/>
  <c r="AL26" i="6"/>
  <c r="AN26" i="6" s="1"/>
  <c r="AL25" i="6"/>
  <c r="AN25" i="6" s="1"/>
  <c r="AL24" i="6"/>
  <c r="AN24" i="6" s="1"/>
  <c r="AL23" i="6"/>
  <c r="AN23" i="6" s="1"/>
  <c r="I19" i="8" s="1"/>
  <c r="AL21" i="6"/>
  <c r="AN21" i="6" s="1"/>
  <c r="AL20" i="6"/>
  <c r="AN20" i="6" s="1"/>
  <c r="AL19" i="6"/>
  <c r="AN19" i="6" s="1"/>
  <c r="F18" i="8" s="1"/>
  <c r="AL14" i="6"/>
  <c r="AN14" i="6" s="1"/>
  <c r="AL13" i="6"/>
  <c r="AN13" i="6" s="1"/>
  <c r="AL11" i="6"/>
  <c r="AN11" i="6" s="1"/>
  <c r="F16" i="8" s="1"/>
  <c r="AL10" i="6"/>
  <c r="AN10" i="6" s="1"/>
  <c r="AL9" i="6"/>
  <c r="AN9" i="6" s="1"/>
  <c r="AL8" i="6"/>
  <c r="AN8" i="6" s="1"/>
  <c r="AL7" i="6"/>
  <c r="AN7" i="6" s="1"/>
  <c r="AL6" i="6"/>
  <c r="AN6" i="6" s="1"/>
  <c r="AL22" i="5"/>
  <c r="AN22" i="5" s="1"/>
  <c r="AL21" i="5"/>
  <c r="AN21" i="5" s="1"/>
  <c r="AL20" i="5"/>
  <c r="AN20" i="5" s="1"/>
  <c r="AL19" i="5"/>
  <c r="AN17" i="5"/>
  <c r="AL16" i="5"/>
  <c r="AN16" i="5" s="1"/>
  <c r="AL15" i="5"/>
  <c r="AN15" i="5" s="1"/>
  <c r="AL14" i="5"/>
  <c r="AN14" i="5" s="1"/>
  <c r="AL13" i="5"/>
  <c r="AN13" i="5" s="1"/>
  <c r="AL12" i="5"/>
  <c r="AN12" i="5" s="1"/>
  <c r="AL11" i="5"/>
  <c r="AN11" i="5" s="1"/>
  <c r="AL10" i="5"/>
  <c r="AN10" i="5" s="1"/>
  <c r="AL9" i="5"/>
  <c r="AN9" i="5" s="1"/>
  <c r="AL8" i="5"/>
  <c r="AN8" i="5" s="1"/>
  <c r="AL7" i="5"/>
  <c r="AN7" i="5" s="1"/>
  <c r="AL6" i="5"/>
  <c r="AN6" i="5" s="1"/>
  <c r="AL20" i="4"/>
  <c r="AL19" i="4"/>
  <c r="AN19" i="4" s="1"/>
  <c r="AL17" i="4"/>
  <c r="AN17" i="4" s="1"/>
  <c r="AL16" i="4"/>
  <c r="AN16" i="4" s="1"/>
  <c r="AL15" i="4"/>
  <c r="AN15" i="4" s="1"/>
  <c r="AL14" i="4"/>
  <c r="AN14" i="4" s="1"/>
  <c r="AL13" i="4"/>
  <c r="AN13" i="4" s="1"/>
  <c r="F11" i="8" s="1"/>
  <c r="AN12" i="4"/>
  <c r="AL11" i="4"/>
  <c r="AN11" i="4" s="1"/>
  <c r="AN10" i="4"/>
  <c r="AL8" i="4"/>
  <c r="AN8" i="4" s="1"/>
  <c r="AL7" i="4"/>
  <c r="I10" i="8" l="1"/>
  <c r="AN19" i="5"/>
  <c r="I14" i="8" s="1"/>
  <c r="AN20" i="4"/>
  <c r="I13" i="8" s="1"/>
  <c r="I16" i="8"/>
  <c r="F13" i="8"/>
  <c r="K7" i="3" s="1"/>
  <c r="F14" i="8"/>
  <c r="AN10" i="7"/>
  <c r="F24" i="8" s="1"/>
  <c r="I24" i="3" s="1"/>
  <c r="F21" i="8"/>
  <c r="I19" i="3" s="1"/>
  <c r="AN6" i="7"/>
  <c r="F22" i="8" s="1"/>
  <c r="F23" i="8"/>
  <c r="F22" i="3" s="1"/>
  <c r="I18" i="8"/>
  <c r="F20" i="8"/>
  <c r="K17" i="3" s="1"/>
  <c r="F12" i="8"/>
  <c r="K5" i="3" s="1"/>
  <c r="K15" i="3"/>
  <c r="F7" i="3"/>
  <c r="B8" i="1"/>
  <c r="I24" i="8"/>
  <c r="I17" i="8"/>
  <c r="F17" i="8"/>
  <c r="K26" i="8"/>
  <c r="I15" i="8"/>
  <c r="F15" i="3"/>
  <c r="K13" i="3"/>
  <c r="F15" i="8"/>
  <c r="F5" i="3"/>
  <c r="I11" i="8"/>
  <c r="C4" i="1" l="1"/>
  <c r="K22" i="3"/>
  <c r="C6" i="1"/>
  <c r="C5" i="1"/>
  <c r="C3" i="1"/>
  <c r="C8" i="1" s="1"/>
  <c r="F17" i="3"/>
  <c r="I26" i="8"/>
  <c r="F26" i="8"/>
  <c r="I10" i="3"/>
  <c r="F13" i="3"/>
</calcChain>
</file>

<file path=xl/sharedStrings.xml><?xml version="1.0" encoding="utf-8"?>
<sst xmlns="http://schemas.openxmlformats.org/spreadsheetml/2006/main" count="1917" uniqueCount="785">
  <si>
    <t>DESEMPEÑO POR AREA</t>
  </si>
  <si>
    <t>Dependencia</t>
  </si>
  <si>
    <t>Indicadores</t>
  </si>
  <si>
    <t>Eficacia</t>
  </si>
  <si>
    <t>Indicadores que no cumplen con la meta</t>
  </si>
  <si>
    <t>Observaciones</t>
  </si>
  <si>
    <t>Despacho</t>
  </si>
  <si>
    <t>Oficina de Control Interno</t>
  </si>
  <si>
    <t>Total</t>
  </si>
  <si>
    <t>Si</t>
  </si>
  <si>
    <t xml:space="preserve">Actualizado </t>
  </si>
  <si>
    <t>1. Modelo de gestión
Definir e implementar un modelo de supervisión basado en la gestión de riesgos, prospectivo, participativo y efectivo, que redunde en la sostenibilidad y avance de la economía solidaria.</t>
  </si>
  <si>
    <t>Efectividad</t>
  </si>
  <si>
    <t>No</t>
  </si>
  <si>
    <t>Desactualizado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</si>
  <si>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</si>
  <si>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</si>
  <si>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Eficiencia</t>
  </si>
  <si>
    <t>4. Gobernanza del dato
Fomentar el uso co-creador de los datos para la producción continua de información y conocimiento, que faciliten la toma de decisiones y el liderazgo sectorial.</t>
  </si>
  <si>
    <t>Estructura</t>
  </si>
  <si>
    <t>5. Política pública y regulación
Diseñar e impulsar iniciativas de política pública y generar regulación y doctrina unificadora para apoyar la gestión de la supervisión integral y el desarrollo del sector.</t>
  </si>
  <si>
    <t>Gestión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</si>
  <si>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</si>
  <si>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Proceso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</si>
  <si>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</si>
  <si>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Resultado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</si>
  <si>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</si>
  <si>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Producto</t>
  </si>
  <si>
    <t>TABLERO DE INDICADORES 
DE GESTIÓN DE PROCESOS</t>
  </si>
  <si>
    <t>Para consultar los indicadores por nivel o por proceso, diríjase a la hoja correspondiente</t>
  </si>
  <si>
    <t>PROCESOS ESTRATÉGICOS</t>
  </si>
  <si>
    <t>PLANIFICACIÓN ESTRATÉGICA</t>
  </si>
  <si>
    <t>GESTIÓN DE TECNOLOGÍAS DE LA INFORMACIÓN</t>
  </si>
  <si>
    <t>GESTIÓN DE GRUPOS DE INTERÉS</t>
  </si>
  <si>
    <t>GESTIÓN DEL CONOCIMIENTO Y LA INNOVACIÓN</t>
  </si>
  <si>
    <t>PROCESOS MISIONALES</t>
  </si>
  <si>
    <t>SUPERVISIÓN</t>
  </si>
  <si>
    <t>PROCESOS DE APOYO</t>
  </si>
  <si>
    <t>GESTIÓN DOCUMENTAL</t>
  </si>
  <si>
    <t>GESTIÓN INTEGRAL DE TALENTO HUMANO</t>
  </si>
  <si>
    <t>GESTIÓN DE CONTRATACIÓN</t>
  </si>
  <si>
    <t>GESTIÓN ADMINISTRATIVA</t>
  </si>
  <si>
    <t>GESTIÓN DE SERVICIOS DE TI</t>
  </si>
  <si>
    <t>GESTIÓN JURÍDICA</t>
  </si>
  <si>
    <t>GESTIÓN DE RECURSOS FINANCIEROS</t>
  </si>
  <si>
    <t>PROCESOS DE EVALUACIÓN</t>
  </si>
  <si>
    <t>CONTROL INTERNO</t>
  </si>
  <si>
    <t>CONTROL DISCIPLINARIO</t>
  </si>
  <si>
    <t>EVALUACIÓN DE SISTEMAS DE GESTIÓN</t>
  </si>
  <si>
    <r>
      <rPr>
        <sz val="8"/>
        <color theme="0"/>
        <rFont val="Arial"/>
        <family val="2"/>
      </rPr>
      <t>Para consultar el resultado de los indicadores principales y secundarios de los procesos, 
dirígase a la hoja  "</t>
    </r>
    <r>
      <rPr>
        <b/>
        <sz val="8"/>
        <color theme="0"/>
        <rFont val="Arial"/>
        <family val="2"/>
      </rPr>
      <t>Desempeño Consolidado</t>
    </r>
    <r>
      <rPr>
        <sz val="8"/>
        <color theme="0"/>
        <rFont val="Arial"/>
        <family val="2"/>
      </rPr>
      <t>"</t>
    </r>
  </si>
  <si>
    <r>
      <rPr>
        <sz val="8"/>
        <color theme="0"/>
        <rFont val="Arial"/>
        <family val="2"/>
      </rPr>
      <t>Si desea conocer los cambios sufridos por este Tablero, diríjase a la hoja "</t>
    </r>
    <r>
      <rPr>
        <b/>
        <sz val="8"/>
        <color theme="0"/>
        <rFont val="Arial"/>
        <family val="2"/>
      </rPr>
      <t>Control de cambios</t>
    </r>
    <r>
      <rPr>
        <sz val="8"/>
        <color theme="0"/>
        <rFont val="Arial"/>
        <family val="2"/>
      </rPr>
      <t>"</t>
    </r>
  </si>
  <si>
    <t xml:space="preserve"> </t>
  </si>
  <si>
    <t>No se realiza medición</t>
  </si>
  <si>
    <t>Incumplimiento o sin medición</t>
  </si>
  <si>
    <t>Medición entre la tolerancia inferior y la meta</t>
  </si>
  <si>
    <t>Cumplimiento</t>
  </si>
  <si>
    <t>Número</t>
  </si>
  <si>
    <t xml:space="preserve">Proceso </t>
  </si>
  <si>
    <t>Objetivo Estratégico</t>
  </si>
  <si>
    <t>Estratégia</t>
  </si>
  <si>
    <t>Politica MIPG</t>
  </si>
  <si>
    <t>Nombre Indicador</t>
  </si>
  <si>
    <t>Principal/Secundario</t>
  </si>
  <si>
    <t>Tipo</t>
  </si>
  <si>
    <t xml:space="preserve">Descripción </t>
  </si>
  <si>
    <t>Área</t>
  </si>
  <si>
    <t>Responsable</t>
  </si>
  <si>
    <t>Cargo responsable</t>
  </si>
  <si>
    <t>Formula matemática</t>
  </si>
  <si>
    <t>Unidad de medida</t>
  </si>
  <si>
    <t>Fuente de la información</t>
  </si>
  <si>
    <t>Frecuencia de medición</t>
  </si>
  <si>
    <t>Meta</t>
  </si>
  <si>
    <t>Linea Base</t>
  </si>
  <si>
    <t>Tendencia</t>
  </si>
  <si>
    <t>Tolerancia Inferior</t>
  </si>
  <si>
    <t>Tolerancia Superior</t>
  </si>
  <si>
    <t>Documento SIG asociado</t>
  </si>
  <si>
    <t>MEDICIONES</t>
  </si>
  <si>
    <t>PROMEDIO</t>
  </si>
  <si>
    <t>EFICACIA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</si>
  <si>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</si>
  <si>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</si>
  <si>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</si>
  <si>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</si>
  <si>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</si>
  <si>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</si>
  <si>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</si>
  <si>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</si>
  <si>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</si>
  <si>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</si>
  <si>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</si>
  <si>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</si>
  <si>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Planificación Estratégica</t>
  </si>
  <si>
    <t>Gestión por procesos y proyectos
Fortalecer la gestión por procesos, estandarizados e interdependientes, y por proyectos, para una prestación ágil, flexible y segura de servicios, mediante la mejora continua y la apropiación de las TIC.</t>
  </si>
  <si>
    <t>Definir, adoptar implementar herramientas de seguimiento y evaluación de resultados respecto a los procesos y proyectos desarrollados por la entidad.</t>
  </si>
  <si>
    <t xml:space="preserve">Política Control Interno </t>
  </si>
  <si>
    <t>Monitoreo a ejecución de controles a riesgos</t>
  </si>
  <si>
    <t>Principal</t>
  </si>
  <si>
    <t>Medir el grado de ejecución de los controles definidos para la mitigación de los riesgos en los procesos.</t>
  </si>
  <si>
    <t>Oficina Asesora de Planeación y Sistemas</t>
  </si>
  <si>
    <t>Laura Natalia y Andres Naranjo</t>
  </si>
  <si>
    <t>Profesional Especializado OAPS</t>
  </si>
  <si>
    <t xml:space="preserve">(# de controles ejecutados efectivamente / # de controles monitoreados dentro del periodo)*100 </t>
  </si>
  <si>
    <t>Porcentaje</t>
  </si>
  <si>
    <t>FT-PLES-018 Matriz de Evaluación de Riesgos
FT-PLES-021 Mapa de Riesgos Institucionales
FT-PLES-020 Mapa de Riesgos de Corrupción
FT-PLES-019 Seguimiento Mapa de Riesgos de Corrupción
FT-PLES-022 Seguimiento de Mapa de Riesgos Institucionales</t>
  </si>
  <si>
    <t>Cuatrimestral</t>
  </si>
  <si>
    <t>No aplica</t>
  </si>
  <si>
    <t>Positiva - Creciente</t>
  </si>
  <si>
    <t>PR-PLES-005 Implementación lineamientos para la gestión de Riesgos v1</t>
  </si>
  <si>
    <t>No se midio</t>
  </si>
  <si>
    <t>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</si>
  <si>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</si>
  <si>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 xml:space="preserve">Política Planeación Institucional </t>
  </si>
  <si>
    <t>Incumplimiento Legal Ambiental</t>
  </si>
  <si>
    <t>Secundario</t>
  </si>
  <si>
    <t>El indicador permite identificar el nivel de incumplimiento Legal Ambiental</t>
  </si>
  <si>
    <t>Profesional Universitario  Oficina Asesora de Planeación y Sistemas</t>
  </si>
  <si>
    <t>(Requisitos legales con un cumplimiento ≥80% / Requisitos legales identificados)*100</t>
  </si>
  <si>
    <t>Matriz de Requisitos legales</t>
  </si>
  <si>
    <t>Semestral</t>
  </si>
  <si>
    <t>Negativa - Decreciente</t>
  </si>
  <si>
    <t xml:space="preserve">PR-PLES-013 Identificación de aspectos e impactos ambientales </t>
  </si>
  <si>
    <t>Mirar como medir eficacia</t>
  </si>
  <si>
    <t>Política Seguimiento y evaluación del desempeño institucional</t>
  </si>
  <si>
    <t>Implementacion de actividades para mitigar el Cambio Climatico</t>
  </si>
  <si>
    <t>El indicador permite obtener el porcentaje de implementación de actividades para mitigar el Cambio Climatico</t>
  </si>
  <si>
    <t>Claudia Sanchez, Sonia Paola Velandia Buitrago</t>
  </si>
  <si>
    <t>(N° de Actividades realizadas/N° de Actividades programadas) * 100</t>
  </si>
  <si>
    <t>Programas de Gestión Ambiental ubicados en modulo  Ambiental en  Isolucion</t>
  </si>
  <si>
    <t>Objetivos de Desarrollo Sostenible y Politicas Públicas Supersolidaria 2019-2020</t>
  </si>
  <si>
    <t>Sensibilización en Temas Ambientales</t>
  </si>
  <si>
    <t>El indicador permite obtener el porcentaje de actividades de sensibilización ambiental ejecutadas en el periodo.</t>
  </si>
  <si>
    <t>(Actividades de sensibilización ambiental adelantadas en el periodo/ Actividades de sensibilización ambiental programadas para el periodo) *100%</t>
  </si>
  <si>
    <t xml:space="preserve">Correos electrónicos masivos, videos, podcast, transferencias de conocimiento presenciales y vituales, Moodle. </t>
  </si>
  <si>
    <t>N/A</t>
  </si>
  <si>
    <t xml:space="preserve">PL-GEAD-001 Plan de Gestión Integral de Residuos
PR-GITH-011 Inducción, reinducción, capacitación y entrenamiento.
</t>
  </si>
  <si>
    <t>Medir el grado de avance y cumplimiento de las actividades de los proyectos de inversión d ela entidad</t>
  </si>
  <si>
    <t>Profesional a cargo de los proyectos de inversión de la OAPS</t>
  </si>
  <si>
    <t>(No. seguimientos realizados a los proyectos de inversión/No. Seguimientos programados a los proyectos de inversión)*100</t>
  </si>
  <si>
    <t>porcentaje</t>
  </si>
  <si>
    <t>Control técnico seguimiento de proyectos de inversión</t>
  </si>
  <si>
    <t>PR-PLES-012 Seguimiento a proyectos de inversión</t>
  </si>
  <si>
    <t>Gestión de Grupos de Interés</t>
  </si>
  <si>
    <t>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</si>
  <si>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6.1 Diseñar, formular e implementar una política interna que permina visibilizar y posicionar la gestion de la Entidad a nivel sectorial e intersectorial                                              6.2 Gestionar asertivamente los grupos de interes a nivel sectorial e intersectorial, de acuerdo con sus intereses y expectativas</t>
  </si>
  <si>
    <t xml:space="preserve">Política Transparencia, acceso a la información pública y lucha contra la corrupción </t>
  </si>
  <si>
    <t xml:space="preserve"> Actividades de Comunicación Realizadas </t>
  </si>
  <si>
    <t>Medir el cumplimiento de las actividades de comunicación planeadas</t>
  </si>
  <si>
    <t>Profesional de Comunicaciones</t>
  </si>
  <si>
    <t>(No. de actividades de comunicación realizadas/No. actividades de comunicación programadas en el Plan de Comunicaciones)*100</t>
  </si>
  <si>
    <t>Plan de Comunicaciones</t>
  </si>
  <si>
    <t>Anual
(ENERO)</t>
  </si>
  <si>
    <t>PR-GEGI-002 Definir y aplicar estrategias de comunicación</t>
  </si>
  <si>
    <t xml:space="preserve">Política Participación ciudadana en la gestión pública </t>
  </si>
  <si>
    <t>Cumplimiento del plan de participación y presencia institucional.</t>
  </si>
  <si>
    <t>Medir el cumplimiento de las actividades definidas en el plan de participación y presencia institucional.</t>
  </si>
  <si>
    <t>Profesional Especializado (Jefe de Comunicaciones)</t>
  </si>
  <si>
    <t>(Actividades Realizadas/Actividades Programadas) x 100</t>
  </si>
  <si>
    <t>Plan de Participación Ciudadana y Presencia Institucional</t>
  </si>
  <si>
    <t>PR-GEGI-003 Definiri y aplciar Estrategias de Participación</t>
  </si>
  <si>
    <t>Política Transparencia, acceso a la información pública y lucha contra la corrupción</t>
  </si>
  <si>
    <t>Actualizacion de medios electrónicos</t>
  </si>
  <si>
    <t>Medir el cumplimiento de actualización de Medios Electrónicos</t>
  </si>
  <si>
    <t>(No. de actualizaciones realizadas/No. de actualizaciones de medios electrónicos solicitadas)*100</t>
  </si>
  <si>
    <t>Mensual</t>
  </si>
  <si>
    <t>PO-GEGI-002 POLITICA DE COMUNICACIONES</t>
  </si>
  <si>
    <t>No esta en la CA</t>
  </si>
  <si>
    <t>Evaluar la percepción de satisfacción de los asistentes al evento de participación ciudadana organizado por la Supersolidaria</t>
  </si>
  <si>
    <t>Medir la percepción de satisfacción de los participantes a  los eventos organizados por la Supersolidaria y definidos en el plan de participación de los grupos de interés y presencia institucional</t>
  </si>
  <si>
    <t>(Encuestas de satisfacción con calificación totalmente satisfecho o satisfecho /Número total de encuestas de satisfacción ) x100</t>
  </si>
  <si>
    <t xml:space="preserve">*Plan de participación de los grupos de interés y presencia institucional publicado 
*Encuestas de satisfacción </t>
  </si>
  <si>
    <t>Por demanda</t>
  </si>
  <si>
    <t>Percepción consolidada de la satisfacción de los asistentes a eventos de participación ciudadana organizado por la Supersolidaria</t>
  </si>
  <si>
    <t>Evaluar la percepción de satisfacción de los participantes a  los eventos organizados por la Supersolidaria y definidos en el plan de participación de los grupos de interés y presencia institucional</t>
  </si>
  <si>
    <t>(Numero de personas satisfechas /  Numero total de personas que diligenciaron encuesta) * 100</t>
  </si>
  <si>
    <t>Consolidado de  resultado por encuesta de satisfacción aplicadas por evento.</t>
  </si>
  <si>
    <t>Se debe revisar como estan midiendo, deberia ser coherente con la medición del indicaodr anterior
Se debio abrir una AC</t>
  </si>
  <si>
    <t>Satisfacción Público Externo frente a los medios de comunicación</t>
  </si>
  <si>
    <t>Medir la satisfacción del Público Externo frente a los medios de comunicación</t>
  </si>
  <si>
    <t>(No. de usuarios satisfechos frente a los medios de comunicación evaluados/No. de usuarios que respondieron la encuesta de satisfacción frente a los medios de comunicación externos de la Supersolidaria)*100</t>
  </si>
  <si>
    <t>PO-GEGI-002 POLITICA DE COMUNICACIONES
PR-GEGI-002 Definir y aplicar estrategias de comunicación</t>
  </si>
  <si>
    <t>6.1 Diseñar, formular e implementar una política interna que permina visibilizar y posicionar la gestion de la Entidad a nivel sectorial e intersectorial 6.2 Gestionar asertivamente los grupos de interes a nivel sectorial e intersectorial, de acuerdo con sus intereses y expectativas</t>
  </si>
  <si>
    <t>Satisfacción Público Interno frente a los medios de comunicación</t>
  </si>
  <si>
    <t>Medir la satisfacción del Público Interno frente a los medios de comunicación</t>
  </si>
  <si>
    <t>(No. de funcionarios satisfechos frente a los medios de comunicación evaluados/No. de funcionarios que respondieron la encuesta de satisfacción )*100</t>
  </si>
  <si>
    <t>Validar indicadores que estan en la CA pero no en el tablero</t>
  </si>
  <si>
    <t>Gestión de Tecnologías de la Información</t>
  </si>
  <si>
    <t xml:space="preserve">Transformación Digital
Optimizar la gestión y operación a través del uso de las TIC y su continua evolución, para satisfacer las necesidades y expectativas de las organizaciones, sus asociados, las demás entidades del sector y los ciudadanos en general.     </t>
  </si>
  <si>
    <t>Disponer servicios digitales confiables y expeditos, alineados con el marco estratégico y los requerimientos de los usuarios internos y externos.</t>
  </si>
  <si>
    <t>Política de Transparencia, acceso a la información pública y lucha contra la Corrupción</t>
  </si>
  <si>
    <t>Ejecución del  PETI</t>
  </si>
  <si>
    <t>Medir el avance en la ejecución de las iniciativas definidas en el PETI para cada periodo.</t>
  </si>
  <si>
    <t>Cesar Augusto Macias Mesa</t>
  </si>
  <si>
    <t>Profesional Universitario OAPS</t>
  </si>
  <si>
    <t xml:space="preserve"> (#IniciativasEjecutadas / #IniciativasPlaneadas) * 100%</t>
  </si>
  <si>
    <t xml:space="preserve">Tablero de control PETI </t>
  </si>
  <si>
    <r>
      <rPr>
        <sz val="11"/>
        <color theme="1"/>
        <rFont val="Calibri"/>
        <family val="2"/>
      </rPr>
      <t xml:space="preserve">Anual
</t>
    </r>
    <r>
      <rPr>
        <sz val="11"/>
        <color rgb="FFFF0000"/>
        <rFont val="Calibri"/>
        <family val="2"/>
      </rPr>
      <t>(junio de cada vigencia)</t>
    </r>
  </si>
  <si>
    <t>PL-GETI-001 Plan Estrategico de Tecnologias de la Información 2019-2022</t>
  </si>
  <si>
    <t>Al debajo de limite inferior no se abrio AC</t>
  </si>
  <si>
    <t>Gestión del Conocimiento y la Innovación</t>
  </si>
  <si>
    <t>Diseñar e implementar las estrategias definidas oara la gestión del cambio y del conocimiento, actualizándolas en función de las dinámicas internas y externas que indicen en la entidad</t>
  </si>
  <si>
    <t xml:space="preserve">Política Gestión del conocimiento y la innovación </t>
  </si>
  <si>
    <t>Gestión institucional mejorada</t>
  </si>
  <si>
    <t>Establece el mejoramiento de las capacidades de gestión institucional a través de la implementación de acciones para la gestión de conocimiento con el uso de metodologías, herramientas, marcos de referencia para el mejoramiento e innovación.</t>
  </si>
  <si>
    <t>Secretaría General</t>
  </si>
  <si>
    <t>Coordinadora del Grupo de Talento Humano
Profesional Especializada OAPS</t>
  </si>
  <si>
    <t>Puntuación FURAG</t>
  </si>
  <si>
    <t>Numero</t>
  </si>
  <si>
    <t>Informe preliminar del avance de cierre de brechas del FURAG</t>
  </si>
  <si>
    <r>
      <rPr>
        <sz val="11"/>
        <color theme="1"/>
        <rFont val="Calibri"/>
        <family val="2"/>
      </rPr>
      <t>Anual</t>
    </r>
    <r>
      <rPr>
        <sz val="11"/>
        <color rgb="FFFF0000"/>
        <rFont val="Calibri"/>
        <family val="2"/>
      </rPr>
      <t xml:space="preserve">
(junio o cuando se reciban los resultados del FURAG)</t>
    </r>
  </si>
  <si>
    <t>PR-GECI-002 Definición y ejecución del plan de acción cierre de brechas</t>
  </si>
  <si>
    <t xml:space="preserve">Definir, adoptar e implementar herramientas de seguimiento y evaluación por resultados, respecto de los procesos y proyectos desarrollados por la entidad. </t>
  </si>
  <si>
    <t>Cumplimiento del plan de acción del proceso</t>
  </si>
  <si>
    <t>Establecer el cumplimiento del plan de accion del proceso.</t>
  </si>
  <si>
    <t>Coordinadora del Grupo de Talento Humano</t>
  </si>
  <si>
    <t>(Acciones ejecutadas / Acciones planeadas) * 100</t>
  </si>
  <si>
    <t>Isolución + PMO</t>
  </si>
  <si>
    <t>PR-PLES-015 Formulación, seguimiento y evaluación del Plan de Acción de Proceso (VF)</t>
  </si>
  <si>
    <t xml:space="preserve">Eficacia </t>
  </si>
  <si>
    <t>Supervisión</t>
  </si>
  <si>
    <t>Modelo de gestión
Definir e implementar un modelo de supervisión basado en la gestión de riesgos, prospectivo, participativo y efectivo, que redunde en la sostenibilidad y avance de la economía solidaria.</t>
  </si>
  <si>
    <t xml:space="preserve"> 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</si>
  <si>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Autorizaciones a organizaciones solidarias que no ejercen actividad financiera </t>
  </si>
  <si>
    <t>Medir el cumplimiento del trámite dentro de los términos a las autorizaciones solicitadas por las organizaciones solidarias supervisadas.</t>
  </si>
  <si>
    <t>Delegatura Asociativa</t>
  </si>
  <si>
    <t>Maria Claudia Sarmiento - Luis Carlos Gualdrón</t>
  </si>
  <si>
    <t>Profesional Especializado Delegatura Asociativa</t>
  </si>
  <si>
    <t>(Número de autorizaciones tramitadas en término / Número de autorizaciones solicitadas)*100</t>
  </si>
  <si>
    <t>Sistema de Gestión Documental, FPDA (Formato Producción Delegatura Asociativa)</t>
  </si>
  <si>
    <t>Trimestral</t>
  </si>
  <si>
    <t xml:space="preserve">PR-SUPE-008 Autorizaciones a Organizaciones Solidarias
PR-SUPE-009 Autorizaciones Previas </t>
  </si>
  <si>
    <t>Desarrollar o adaptar herramientas de analítica para la generación de alertas tempranas o preventivas.
1.4 Verificar la gestión de riesgos de las organizaciones del sector, acorde con el modelo de supervisión regulado.</t>
  </si>
  <si>
    <t>Calificación de riesgos</t>
  </si>
  <si>
    <t>Impacto</t>
  </si>
  <si>
    <t>Realizar seguimiento a la evolución de los riesgos financieros que se califican en la matriz de riesgos SISBRE de acuerdo con la informacion reportada a traves del sistema integral  de captura de la Superintendencia  de  la economia solidaria, para identificar las que mejoraron la calificacion del riesgo.</t>
  </si>
  <si>
    <t xml:space="preserve"> Quenia Janneth Villamil - Jorge Iván Vásquez</t>
  </si>
  <si>
    <t>(Número de organizaciones que en el periodo anterior estaban en riesgo extremo, importante, alto y lo redujeron en este periodo/ Número de organizaciones identificadas en riesgo extremo, importante, alto en el periodo anterior)*100</t>
  </si>
  <si>
    <t>SISBRE</t>
  </si>
  <si>
    <t>Anual
(abril)</t>
  </si>
  <si>
    <t xml:space="preserve">PR-SUPE-014 Elaboración informes de monitoreo de riesgos y señales de alerta </t>
  </si>
  <si>
    <t>Revisar este meta del indicador en 2024</t>
  </si>
  <si>
    <t xml:space="preserve">Cobertura de visitas de inspección </t>
  </si>
  <si>
    <t xml:space="preserve">Medir el cumplimiento de las visitas de inspección realizadas durante el periodo a evaluar conforme con la planeación definida. </t>
  </si>
  <si>
    <t>Gelma Maritza Orjuela</t>
  </si>
  <si>
    <t>(Número de visitas de inspeccion realizadas / Número de visitas de inspección programadas)*100</t>
  </si>
  <si>
    <t>Programa anual de inspección (planeación), Tablero de Control (ejecución)</t>
  </si>
  <si>
    <t>PR-SUPE-001 Visita de Inspeccion</t>
  </si>
  <si>
    <t xml:space="preserve"> Desarrollar o adaptar herramientas de analítica para la generación de alertas tempranas o preventivas.
1.4 Verificar la gestión de riesgos de las organizaciones del sector, acorde con el modelo de supervisión regulado.</t>
  </si>
  <si>
    <t>Control de Legalidad Liquidaciones Voluntarias</t>
  </si>
  <si>
    <t>Medir el cumplimiento del trámite dentro de los términos definidos de los controles de legalidad de las liquidaciones voluntarias solicitadas por las organizaciones solidarias vigiladas.</t>
  </si>
  <si>
    <t>Edgar Hernando Rincón</t>
  </si>
  <si>
    <t>(Número Controles de legalidad de liquidación voluntaria tramitados en término / Número de liquidación voluntaria solicitadas)*100</t>
  </si>
  <si>
    <t>PR-SUPE-013 Control de legalidad</t>
  </si>
  <si>
    <t>Controles de legalidad de reformas estatutarias de organizaciones que no ejercen actividad financiera</t>
  </si>
  <si>
    <t>Medir el cumplimiento de los controles de legalidad  de asambleas en las que se aprueben  reformas estatutarias, para organizaciones solidarias de nivel  1 y 2 de supervisión, dentro del termino previsto en la CBJ.</t>
  </si>
  <si>
    <t>(Número Controles de legalidad de reforma estaturía tramitados en término / Número de Controles de legalidad de reforma estatutaría solicitados)*100</t>
  </si>
  <si>
    <t>Cumplimiento actividades de análisis financiero y de riesgo</t>
  </si>
  <si>
    <t>Verificar el cumplimiento de la ejecución de actividades de análisis financiero (extra situs, indicadores financieros, planes de mejoramiento, contraglosas y seguimientos) y de análisis de riesgos conforme con la programación acordada.</t>
  </si>
  <si>
    <t>(Número de actividades de análisis financiero y de riesgos realizados a las organizaciones solidarias / Total actividades de análisis financiero y de riesgos programadas en el periodo)*100</t>
  </si>
  <si>
    <t xml:space="preserve"> SISBRE, Sistema de Gestión Documental - eSigna, FPDA (Formato Producción Delegatura Asociativa)</t>
  </si>
  <si>
    <t>Evaluación de las respuestas a los informes de visitas de inspección a las organizaciones vigiladas visitadas</t>
  </si>
  <si>
    <t xml:space="preserve">Medir el cumplimiento en la entrega oportuna de la evaluación a las respuestas de los informes de visitas de inspección a las organizaciones solidarias vigiladas </t>
  </si>
  <si>
    <t>(Número de respuestas evaluadas dentro del término / Número de respuestas a informes recibidas de las organizaciones solidarias visitadas)*100</t>
  </si>
  <si>
    <t>Tablero de control</t>
  </si>
  <si>
    <t>Desarrollar o adaptar herramientas de analítica para la generación de alertas tempranas o preventivas.
1.4 Verificar la gestión de riesgos de las organizaciones del sector, acorde con el modelo de supervisión regulado..</t>
  </si>
  <si>
    <t>Traslado de informes a organizaciones solidarias visitadas</t>
  </si>
  <si>
    <t>Seguimiento al traslado efectivo y oportuno de los informes de visitas de inspección a las organizaciones solidarias vigiladas que fueron objeto de visita en el periodo</t>
  </si>
  <si>
    <t>(Número de informes de visitas trasladados dentro del término / Total informes de visitas a trasladar dentro del término)*100</t>
  </si>
  <si>
    <t>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</si>
  <si>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Política Fortalecimiento organizacional y simplificación de procesos </t>
  </si>
  <si>
    <t>Visita Insitu</t>
  </si>
  <si>
    <t>Medir el porcentaje de cumplimiento de las visitas de inspeccion realizadas.</t>
  </si>
  <si>
    <t>Delegatura Financiera</t>
  </si>
  <si>
    <t>Edgar Paez Bastidas ,Claudia Liliana Infante,Mauricio Gómez Ramírez</t>
  </si>
  <si>
    <t>Coordinador  del grupo de Inspeccion</t>
  </si>
  <si>
    <t>( No. Entidades visitadas/Total de visitas programadas ) * 100</t>
  </si>
  <si>
    <t>Programación elaborada para la vigencia presentada al despacho de la Superintendente, Carta de presentación visitas ejecutadas.</t>
  </si>
  <si>
    <t>Promedio de dias habiles del traslado de los  informes de visita</t>
  </si>
  <si>
    <t>Cumplir con los dias establecidos para trasladar el informe de visita a las organizaciones vigiladas</t>
  </si>
  <si>
    <t>Coordinador del  grupo de Inspeccion.</t>
  </si>
  <si>
    <t xml:space="preserve"> Sumatoria No. de días hábiles utilizados para trasladar los  informes de visita/ No. de Informes trasladados</t>
  </si>
  <si>
    <t>Dias</t>
  </si>
  <si>
    <t xml:space="preserve"> Sistemas de gestión documental</t>
  </si>
  <si>
    <t>No se midio
Revisar como mefir la eficacia</t>
  </si>
  <si>
    <t xml:space="preserve">Revisión información de cierres de ejercicio - Documentos asamblea </t>
  </si>
  <si>
    <t>Medir el cumplimiento por parte de las Cooperativas de ahorro y credito de los requisitos legales para realizar el cierre de ejercicio.</t>
  </si>
  <si>
    <t>Miguel Becerra- Gelma Orejuela  y Maria de los Angeles Ledesma.</t>
  </si>
  <si>
    <t>Coordinacion grupo anualisis</t>
  </si>
  <si>
    <t>(No. revisiones efectuadas/No. entidades que remitieron información de Asamblea)*100</t>
  </si>
  <si>
    <t>PR-SUPE-007 Autorización Presentación de Estados Financieros de Cierre de Ejercicio
• PR-SUPE-008 Autorizaciones a Organizaciones Solidarias</t>
  </si>
  <si>
    <t xml:space="preserve">No se midio </t>
  </si>
  <si>
    <t>Cumplimiento analisis extrasitu</t>
  </si>
  <si>
    <t>Medir el porcentaje de cumplimiento de la evaluacion extrasitu que se programo para la vigencia</t>
  </si>
  <si>
    <t>Coordinadores  de los grupos de analisis</t>
  </si>
  <si>
    <t>( No. Entidades vigiladas con evaluacion extrasitu/ No. Entidades meta del trimestre que reportaron) * 100</t>
  </si>
  <si>
    <t>Tablero de control, Sistemas de gestión documental, fabrica de reportes adicionar de donde sale la meta trimestral o el soporte documental</t>
  </si>
  <si>
    <t>QUATRIMESTRAL</t>
  </si>
  <si>
    <t>PR-SUPE-002 Análisis Extra Situ</t>
  </si>
  <si>
    <t>Porcentaje de entidades que disminuyeron el nivel de riesgo por seguimiento extrasitu</t>
  </si>
  <si>
    <t>Medir la disminucion del riesgo de las entidades vigiladas de acuerdo a la evaluacion extrasitu.</t>
  </si>
  <si>
    <t>Miguel Becerra, Gelma Orejuela, Maria de los Angeles Ledesma.</t>
  </si>
  <si>
    <t>( No. De entidades que mejoraron la calificacion del riesgo por seguimiento de analisis extrasitu/ No. De entidades con evaluacion extrasitu)*100.</t>
  </si>
  <si>
    <t>Tablero de control, Sistemas de gestión documental, fabrica de reportes.</t>
  </si>
  <si>
    <t>Anual
(febrero)</t>
  </si>
  <si>
    <t xml:space="preserve"> PR-SUPE-014 Elaboración informes de monitoreo de riesgos y señales de alerta
PR-SUPE-002 Análisis Extra Situ
PR-SUPE-019 Revisión del Fondo y Riesgo de Liquidez</t>
  </si>
  <si>
    <t>Expedición actos administrativos</t>
  </si>
  <si>
    <t>Medir el cumplimiento de en la expedición de actos administrativos durante el período a evaluar, respecto a la programación establecida.</t>
  </si>
  <si>
    <t>Olga Liliana Pineda, Edgar Hernando Rincón</t>
  </si>
  <si>
    <t>(No. Actos Administrativos Expedidos en el Periodo/ Total de Actos Administrativos para expedir en el periodo)*100%</t>
  </si>
  <si>
    <t xml:space="preserve"> PR-SUPE-011 Elaboración de constancias de vigilancia</t>
  </si>
  <si>
    <t>Seguimiento a los procesos de toma de posesión</t>
  </si>
  <si>
    <t>Calidad</t>
  </si>
  <si>
    <t>Medir el cumplimiento del seguimiento para controlar los actos propios del liquidador y de los agentes especiales con relación a sus funciones dentro de las intervenciones ordenadas por la Superintendencia.</t>
  </si>
  <si>
    <t>Sandra Liliana Fuentes</t>
  </si>
  <si>
    <t>Edgar Hernando Rincon</t>
  </si>
  <si>
    <t>(No. de informes del liquidador y agentes especiales revisados/número de informes enviados por el liquidador y los agentes especiales en el periodo)*100</t>
  </si>
  <si>
    <t xml:space="preserve"> PR-SUPE-020 Toma de Posesión
</t>
  </si>
  <si>
    <t>Promedio dias de tramites de posesiones</t>
  </si>
  <si>
    <t>Medir los dias promedio de las posesiones de directivos, Revisor Fiscal y Oficiales  de cumplimiento.</t>
  </si>
  <si>
    <t>Katherin Beltrán Pico, Claudia Liliana Infante</t>
  </si>
  <si>
    <t>Coordinacion grupo juridico Delegatura Financiera</t>
  </si>
  <si>
    <t xml:space="preserve">
(Sumatoria de No. de dias hábiles  utilizados para tramitar posesiones con el cumplimiento de requisitos/ No. De posesiones tramitadas con el cumplimiento de requisitos)</t>
  </si>
  <si>
    <t xml:space="preserve"> Sistemas de gestión documental y matriz de posesiones </t>
  </si>
  <si>
    <t>41 dias</t>
  </si>
  <si>
    <t>30 dias</t>
  </si>
  <si>
    <t>Recursos de reposicion y de revocatoria directa</t>
  </si>
  <si>
    <t>Medir el porcentaje de cumplimiento en  la atencion oportuna de los recursos de reposicion y revocatoria directa dentro de los terminos establecidos en la Ley ( 60 dias ).</t>
  </si>
  <si>
    <t>( No. De recursos de reposición y de revocatoria directa resueltos sin pasar los 60 dias/ No. De recursos de reposición y de revocatoria directa recibidos) * 100</t>
  </si>
  <si>
    <t xml:space="preserve"> Sistemas de gestión documental, oficializar con Planeacion y Sistemas la matriz de control recursos de reposicion.</t>
  </si>
  <si>
    <t xml:space="preserve">PR-SUPE-004 Recurso de reposición, apelación y revocatoria directa
</t>
  </si>
  <si>
    <t>Gestión Documental</t>
  </si>
  <si>
    <t>Diseñar, formular e implementar una política interna y un sistema integrado para asegurar la gobernanza del dato y la información, su suficiencia, consistencia e integridad.</t>
  </si>
  <si>
    <t xml:space="preserve">Política Gestión documental </t>
  </si>
  <si>
    <t xml:space="preserve"> Direccionamientos erróneos</t>
  </si>
  <si>
    <t>Mejorar la gestión de la información y documentos de archivo para la atención de las consultas recibidas.</t>
  </si>
  <si>
    <t>Carlos Ballesteros Amaya</t>
  </si>
  <si>
    <t>Profesional Especializado</t>
  </si>
  <si>
    <t xml:space="preserve"> (Número de direccionamientos erróneos en el mes/Número de radicados recibidos en el mes)*100</t>
  </si>
  <si>
    <t>Números de radicados recibidos: Base generada por eSigna + Base manual que se genera diariamente sobre direccionamientos de la sede electronica. Número de direccionamientos erroneos: Radicados rechazados y devueltos por la oficina virtual</t>
  </si>
  <si>
    <t>PR-GEDO-003 Recepción digitalización reparto comunicaciones
GU-GEDO-001 Guía para la aplicación del protocolo de contingencia para la recepción, digitalización y envío de comunicaciones oficiales
PR-GEDO-004 Gestión, trámite de comunicaciones oficiales y envío por correo certificado y urbano</t>
  </si>
  <si>
    <t>Consultas atendidas</t>
  </si>
  <si>
    <t xml:space="preserve"> (No. de consultas atendidas /No. consultas recibidas)*100</t>
  </si>
  <si>
    <t>Base de datos "Solicitudes Servicios Archivisticos"</t>
  </si>
  <si>
    <t>PR-GEDO-007 Atención de servicios archivísticos de información</t>
  </si>
  <si>
    <t>Desarrolar o adaptar herramienta de analítica para la generación de alertas tempranas o preventivas.</t>
  </si>
  <si>
    <t xml:space="preserve">Gestión de hallazgos producto de inspecciones al  Archivo Central </t>
  </si>
  <si>
    <t>Gestionar las situaciones de desviación identificadas en las inspecciones al Archivo Central, como elemento integral del Programa de Gestión Documental, el Plan Institucional de Archivos y el Sistema Integrado de Conservación.</t>
  </si>
  <si>
    <t>Número de hallazgos cerrados / número de hallazgos identificados*100</t>
  </si>
  <si>
    <t>Cronograma de Visitas.
Informe de Seguimiento y Control a Depósitos de Archivos Físico.</t>
  </si>
  <si>
    <t>PR-GEDO-006 Administración del archivo central</t>
  </si>
  <si>
    <t>Gobernanza del dato
Fomentar el uso co-creador de los datos para la producción continua de información y conocimiento, que faciliten la toma de decisiones y el liderazgo sectorial.</t>
  </si>
  <si>
    <t>4.2 Revisar y reestructurar los procesos de gestión del dato y la información, para facilitar la producción de conocimiento e información de valor agregado de uso de interno y del sector.</t>
  </si>
  <si>
    <t>Notificaciones Realizadas</t>
  </si>
  <si>
    <t>Medir el porcentaje de cumplimiento de resoluciones notificadas en el mes.</t>
  </si>
  <si>
    <t>Liliana Paola Negrete</t>
  </si>
  <si>
    <t>(No. notificaciones realizadas/No. resoluciones recibidas mes anterior)*100</t>
  </si>
  <si>
    <t>Base de datos resoluciones</t>
  </si>
  <si>
    <t>PR-GEDO-018 Notificación de actos administrativos</t>
  </si>
  <si>
    <t>Actos administrativos recurridos por indebida notificación</t>
  </si>
  <si>
    <t>Identificar la cantidad de actos administrativos recurridos por indebida notificación, con el fin de prevenir posibles demandas.</t>
  </si>
  <si>
    <t>#Número de Actos Administrativos recurridos por indebida notificación / #Número total de Actos Administrativos notificados*100</t>
  </si>
  <si>
    <t>FORMATO DE SEGUIMIENTO PROCESOS ADMINISTRATIVOS RECURRIDOS POR INDEBIDA NOTIFICACIÓN F-GEJU-009</t>
  </si>
  <si>
    <t>semestral</t>
  </si>
  <si>
    <t>Gestión de Contratación</t>
  </si>
  <si>
    <t>Definir, adoptar e implementar herramientas de seguimiento y evaluacion por resultados, respecto de los procesos y proyectos desarrollados por la entidad</t>
  </si>
  <si>
    <t>Trámites contractuales atendidos</t>
  </si>
  <si>
    <t xml:space="preserve">Conocer los trámites contractuales que se atendieron en el periodo </t>
  </si>
  <si>
    <t>Diego Roberto Naranjo Durán</t>
  </si>
  <si>
    <t>Coordinador del Grupo de Contratos</t>
  </si>
  <si>
    <t>(No. de solicitudes contractuales recibidas / No. de  trámites contractuales generadas) * 100</t>
  </si>
  <si>
    <t>Plataforma SECOP y Colombia Compra Eficiente</t>
  </si>
  <si>
    <t>PR-GECO-001 Licitación Pública
• PR-GECO-002 Menor cuantía
• PR-GECO-003 Mínima Cuantía
• PR-GECO-004 Contratación directa a través de SECOP I y SECOP II
• PR-GECO-005 Verificación de requisitos en SST para la adquisición de Bienes y servicios
• PR-GECO-006 Acuerdo marco de precios
• PR-GECO-007 Subasta inversa
• PR-GECO-008 Concurso méritos
• PR-GECO-009 Celebración de convenios y acuerdos
• PR-GECO-010 Tramite de novedades de contratación
• PR-GECO-013 Liquidación de contratos y convenios</t>
  </si>
  <si>
    <t>2 Gestión por procesos y proyectos: Fortalecer la gestión por procesos, estandarizados e interdependientes, y por proyectos, para una prestación ágil, flexible y segura de servicios, mediante la mejora continua y la apropiación de las TIC.</t>
  </si>
  <si>
    <t>2.2 Definir, adoptar e implementar herramientas de seguimiento y evaluación por resultados, respecto de los procesos y proyectos desarrollados por la entidad.</t>
  </si>
  <si>
    <t xml:space="preserve">Política Gestión Presupuestal y eficiencia del gasto público </t>
  </si>
  <si>
    <t>Eficiencia liquidaciones</t>
  </si>
  <si>
    <t>GESTIONAR DE MANERA EFICAZ LAS SOLICITUDES DE LIQUIDACION RADICADAS  POR LOS SUPEVISORES AL GRUPO DE CONTRATOS</t>
  </si>
  <si>
    <t>(Número de solicitudes de liquidaciones radicados por supervisores al Grupo de Gestión Contractual*100) /(Número de liquidaciones revisadas por el Grupo de Gestion Contractual)</t>
  </si>
  <si>
    <t>Informe final de supervision - Informes del contratista - Reporte de pagos - Proyecto acta de liquidaciuón- Secop Ii-Carpeta compartida</t>
  </si>
  <si>
    <t>Eficacia en certificaciones</t>
  </si>
  <si>
    <t>TRAMITAR DE MANERA EFICAZ LAS SOLICITUDES DE CERTIFICACION RADICADAS POR LOS USUARIOS INTERNOS Y EXTERNOS DE LA ENTIDAD AL GRUPO DE GESTION CONTRACTUAL</t>
  </si>
  <si>
    <t>(Numero de solicitudes de certificaciones tramitadas por el grupo de gestion contractual*100) /(Numero de solicitudes de certificaciones recibidas en el grupo de gestion contractual)</t>
  </si>
  <si>
    <t>SECOP II Y/O DRIVE CONTRATACION</t>
  </si>
  <si>
    <t>Transferencias de conocimientos del Manual de supervisión de contratos y/o convenios</t>
  </si>
  <si>
    <t>Fortalecer las competencias de los supervisores de contratos y/o convenios, para disminuir el riesgo de una inadecuada supervisión de la contratación</t>
  </si>
  <si>
    <t>Actividades de transferencia de conocimiento dirigidas a supervisores de contratos ejecutadas en el periodo / Actividades de transferencia de conocimiento dirigidas a supervisores de contratos planeadas para el periodo * 100</t>
  </si>
  <si>
    <t>DRIVE CONTRATACION</t>
  </si>
  <si>
    <t>Gestión de Servicios de Tecnologías de la Información</t>
  </si>
  <si>
    <t>disponer de servicios digitales confiables y expeditos, alineados con el marco estrategico y los requerimientos de los usuarios internos y externos.</t>
  </si>
  <si>
    <t xml:space="preserve">Política Gobierno Digital </t>
  </si>
  <si>
    <t xml:space="preserve"> Avance en la mejora de los (2) sistemas en la SES</t>
  </si>
  <si>
    <t>Medir el avance en la mejora de los sistemas existentes y definidos en el presente indicador</t>
  </si>
  <si>
    <t>Profesional Universitario</t>
  </si>
  <si>
    <t>Sumatoria del porcentaje de avance de los 3 sistemas de información / %total de sistemas de información planeados * 100%</t>
  </si>
  <si>
    <t>"Ficha de indicador interna según plan de trabajo por cada sistema de información Porcentaje de avance en plan de trabajo KLICK (50%) Porcentaje de avance en plan de trabajo en modulo de auditoria Balance Social y Usuarios (50%)</t>
  </si>
  <si>
    <t>• GU-GSTI-001 Guia para la apropiación y uso de los Servicios de TI
• IN-GSTI-001 Uso mesa de servicio
• IN-GSTI-002 Mantenimiento a la infraestructura tecnológica
• PR-GSTI-001 Gestionar la confidencialidad, integridad y disponibilidad de los servicios TI
• PR-GSTI-002 Captura, validación y procesamiento de información
• PR-GSTI-003 Gestión de aplicaciones</t>
  </si>
  <si>
    <t>Capacidades y estado del almacenamiento</t>
  </si>
  <si>
    <t xml:space="preserve">Medir la  capacidad de almacenamiento , memoria y procesamiento </t>
  </si>
  <si>
    <t xml:space="preserve"> Almacenamiento utilizado / capacidad total de almacenamiento disponible *100%</t>
  </si>
  <si>
    <t>Reporte de servidores con relación a la capacidad de almacenamiento teniendo en cuenta los recursos requeridos por cada sistema de información soportado por infraestructura / capacidad total</t>
  </si>
  <si>
    <t>• PR-GSTI-001 Gestionar la confidencialidad, integridad y disponibilidad de los servicios TI</t>
  </si>
  <si>
    <t xml:space="preserve"> Cumplimiento en la entrega de requerimientos de TI demandados por las areas de la SES</t>
  </si>
  <si>
    <t>Medir el cumplimiento en la entrega de requerimientos de TI solicitados por las areas de la SES en cuanto a alcance, tiempo y calidad</t>
  </si>
  <si>
    <t>Cesar Augusto Macias Mesa, Erika Ladino</t>
  </si>
  <si>
    <t>Numero de requerimientos terminados entregados a Aplicaciones a tiempo/ Numero de requerimientos recibidos de las areas de las entidad *100%</t>
  </si>
  <si>
    <t>FFicha de indicador interna según plan de trabajo por cada sistema de información
Porcentaje de avance en plan de trabajo KLICK (40%) *
Porcentaje de avance en plan de trabajo en Sistema para la medición de la Implementación (SARO y SAR) (40%) *
Porcentaje de avance en plan de trabajo en modulo de auditoria Balance Social y Usuarios (20%)*</t>
  </si>
  <si>
    <t>• PR-GSTI-003 Gestión de aplicaciones</t>
  </si>
  <si>
    <t>Generar capacidades de TI para facilitar una efectiva gestión de los procesos y proyectos de la entidad</t>
  </si>
  <si>
    <t>Avance en la documentación técnica y funcional de  2 sistemas de información</t>
  </si>
  <si>
    <t>Medir el avance frente a la documentación de los 3 Sistemas de información (Klick, Sistema para la medición de la Implementación (SARO y SAR) y Balance social) priorizados para la vigencia 2022</t>
  </si>
  <si>
    <t>Número de sistemas de información documentados / Total de sistemas de información priorizados (3) *100%</t>
  </si>
  <si>
    <t>Diagrama de la arquitectura de la solución (33%), documentación técnica (documentación de base de datos y la de arquitectura de solución) (33%) y documentación funcional (Manual de usuario) (34%) de cada uno de los siguientes sistemas de información priorizados. Klick Balance social</t>
  </si>
  <si>
    <t>• GU-GSTI-001 Guia para la apropiación y uso de los Servicios de TI
• IN-GSTI-001 Uso mesa de servicio</t>
  </si>
  <si>
    <t>Gestión Integral de Talento Humano</t>
  </si>
  <si>
    <t xml:space="preserve">Apropiar la gestión de procesos y proyectos, como modelo de operación ordinario en la entidad. </t>
  </si>
  <si>
    <t xml:space="preserve">Política Talento Humano </t>
  </si>
  <si>
    <t>Cumplimiento a la politica gestión estrategica de talento humano</t>
  </si>
  <si>
    <t>Cumplimiento a politica gestión estrategica de talento humano</t>
  </si>
  <si>
    <t>Olga Lucía Muñoz</t>
  </si>
  <si>
    <t>N° de Actividades del plan realizadas / N° de actividades programadas x 100</t>
  </si>
  <si>
    <t xml:space="preserve">Matriz de seguimiento al plan estrategico de Talento Humano </t>
  </si>
  <si>
    <t>PL-GITH-001 Plan Estratégico Talento Humano 2019-2022</t>
  </si>
  <si>
    <t xml:space="preserve">Diseñar e implementar las estrategias definidas para la gestión del cambioy del conocimiento, actualizándolas en función de las dinámicas internas y externas que incidan en la entidad.   </t>
  </si>
  <si>
    <t>Actividades del Sistema de Estímulos BS</t>
  </si>
  <si>
    <t>Medir la ejecución del Plan de Bienestar Social durante la vigencia</t>
  </si>
  <si>
    <t>Maria Victoria Ballesteros
Paula Camila Combita</t>
  </si>
  <si>
    <t xml:space="preserve">Profesional Universitario </t>
  </si>
  <si>
    <t>No. de actividades de estímulos del plan realizadas / No. de actividades de estímulos programadas * 100</t>
  </si>
  <si>
    <t>Plan de Bienestar social</t>
  </si>
  <si>
    <t>PR-GITH-008 Formulación, seguimiento y evaluación del programa de bienestar social e incentivos</t>
  </si>
  <si>
    <t>Diseñar e implementar las estrategias definidas para la gestión del cambioy del conocimiento, actualizándolas en función de las dinámicas internas y externas que incidan en la entidad.</t>
  </si>
  <si>
    <t>Cumplir las Actividades programadas en el Plan de Capacitación</t>
  </si>
  <si>
    <t>Medir la ejecución del Plan Institucional de Capacitación durante la vigencia</t>
  </si>
  <si>
    <t>Maria Victoria Ballesteros</t>
  </si>
  <si>
    <t>No. de capacitaciones del plan realizadas / No. de capacitaciones programadas x 100</t>
  </si>
  <si>
    <t>Plan Institucional de Capacitación</t>
  </si>
  <si>
    <t>PR-GITH-011 Inducción, reinducción, capacitación y entrenamiento</t>
  </si>
  <si>
    <t>Gestión Administrativa</t>
  </si>
  <si>
    <t>Apropiar la gestión por procesos y proyectos, como modelo de operación en la entidad.</t>
  </si>
  <si>
    <t>Mantenimientos Correctivos Realizados a las instalaciones</t>
  </si>
  <si>
    <t>Controlar los Mantenimeinto Correctivos Programados, solicitados e indentificados (A traves de la ejecucuión de Inspecciones)</t>
  </si>
  <si>
    <t>Carlos Ballesteros</t>
  </si>
  <si>
    <t>Coordinador del Grupo de Gestion Documental y Administrativa
Profesional Universitario</t>
  </si>
  <si>
    <t>(Mantenimientos correctivos ejecutados a las instalaciones / mantenimientos correctivos programados a las instalaciones)  *100</t>
  </si>
  <si>
    <t>Mantenimientos correctivos ejecutados: Informes de ejecucion por parte del proveedor.
Mantenimientos Correctivos Programados: Cronograma de Mantenimiento Correctivo mensual.</t>
  </si>
  <si>
    <t>PR-GEAD-004 Mantenimiento Preventivo y Correctivo</t>
  </si>
  <si>
    <t>No se midio NUNCA</t>
  </si>
  <si>
    <t>Definir, adoptar e implementar  herramientas de seguimiento y evaluación por resultados, respecto de los procesos y proyectos desarrollados por la entidad</t>
  </si>
  <si>
    <t>Cumplimiento del Programa de Ahorro y uso Eficiente de la Energía</t>
  </si>
  <si>
    <t>El indicador permite obtener el porcentaje de cumplimiento del programa de ahorro y uso eficiente de la energía</t>
  </si>
  <si>
    <t>Actividades ejecutadas ENERGIA / Actividades programadas ENERGIA) *100%</t>
  </si>
  <si>
    <t>Programa de ahorro y uso eficiente de la energía cargado en ISOlucion - Modulo Sistema de Gestion Ambiental</t>
  </si>
  <si>
    <t>PROGRAMA AHORRO Y USO EFICIENTE DE ENERGÍA</t>
  </si>
  <si>
    <t xml:space="preserve">No se midio  </t>
  </si>
  <si>
    <t>Cumplimiento del Programa de Ahorro y uso Eficiente del Agua</t>
  </si>
  <si>
    <t>El indicador permite obtener el porcentaje de cumplimiento del programa de ahorro y uso eficiente del agua</t>
  </si>
  <si>
    <t>(Actividades ejecutadas AGUA / Actividades programadas AGUA) *100%</t>
  </si>
  <si>
    <t>Programa de ahorro y uso eficiente del agua  cargado en ISOlucion -  Modulo Sistema de Gestion Ambiental</t>
  </si>
  <si>
    <t>PROGRAMA AHORRO Y USO EFICIENTE DEL AGUA</t>
  </si>
  <si>
    <t>Cumplimiento del Programa de Gestion Integral de Residuos</t>
  </si>
  <si>
    <t>El indicador permite obtener el porcentaje de cumplimiento del programa Gestion Integral de Residuos</t>
  </si>
  <si>
    <t>(Actividades ejecutadas Programa de Residuos  / Actividades programadas del  Programa de Residuos) *100%</t>
  </si>
  <si>
    <t>Programa de Gestion Integral de Residuos cargado en ISOlucion - Modulo Sistema de Gestion Ambiental</t>
  </si>
  <si>
    <t>PR-GEAD-002 Gestión integral residuos peligrosos y especiales</t>
  </si>
  <si>
    <t>Cumplimiento del Programa de Ahorro y uso Eficiente del Papel</t>
  </si>
  <si>
    <t>El indicador permite obtener el porcentaje de cumplimiento del Programa de Ahorro y uso Eficiente del Papel</t>
  </si>
  <si>
    <t>(Actividades ejecutadas del Programa de Ahorro y uso Eficiente del Papel / Actividades programadas del Programa de Ahorro y uso Eficiente del Papel) *100%</t>
  </si>
  <si>
    <t>Programa de ahorro y uso eficiente de papel  cargado en ISOlucion -  Modulo Sistema de Gestion Ambiental</t>
  </si>
  <si>
    <t>PROGRAMA AHORRO Y USO EFICIENTE DE PAPEL</t>
  </si>
  <si>
    <t>Consumo de Agua (Sede nueva)</t>
  </si>
  <si>
    <t>Medir el consumo de agua percapita (m3/servidores) presentado en las instalaciones de la SuperSolidaria con una periodicidad mensual (Incluye edificio Patria y Torre Bancolombia)</t>
  </si>
  <si>
    <t>Metros cubicos de consumo de agua /Promedio de numero de servidores de la entidad en el bimestre</t>
  </si>
  <si>
    <t>Factura de la empresa del Acueducto y Relacion de la Cantidad de personal mensual, la cual incluye personal de planta y contratistas vinculados en el periodo de medición.</t>
  </si>
  <si>
    <t>0,99 m3</t>
  </si>
  <si>
    <t>0,2 m3</t>
  </si>
  <si>
    <t>0,4 m3</t>
  </si>
  <si>
    <t>Consumo de Energia (Sede Nueva)</t>
  </si>
  <si>
    <t>Medir el consumo de energia percapita ((Kw/h)/servidores) presentado en las instalaciones de la SuperSolidaria con una periodicidad mensual (Incluye edificio Patria y Torre Bancolombia)</t>
  </si>
  <si>
    <t xml:space="preserve">Carlos Ballesteros; </t>
  </si>
  <si>
    <t>Kw/h de consumo de energia mensual / Promedio DIARIO de funcionarios y contratistas que ingresan EN DÍAS HÁBILES a la planta física de la entidad en el mes.</t>
  </si>
  <si>
    <t>Factura de la empresa de la energia  y Relacion de la Cantidad de personal mensual, la cual incluye personal de planta y contratistas vinculados en el periodo de medicion.</t>
  </si>
  <si>
    <t xml:space="preserve">Medir el porcentaje de consumo de papel utilizado en fotocopias e impresiones </t>
  </si>
  <si>
    <t>(Cantidad de resmas entregadas por el almacen/ Cantidad de resmas compradas) *100</t>
  </si>
  <si>
    <t>Inventario de Almacen</t>
  </si>
  <si>
    <t>Gestión Jurídica</t>
  </si>
  <si>
    <t xml:space="preserve"> Desarrollar o adoptar herramientas de analitica para la generacion de alerts tempranas o preventivas.</t>
  </si>
  <si>
    <t xml:space="preserve">Política Defensa jurídica </t>
  </si>
  <si>
    <t>Respuesta oportuna a las demandas radicadas</t>
  </si>
  <si>
    <t>el indicador busca medir la oportuna respuesta a las demandas recibidas.</t>
  </si>
  <si>
    <t>Oficina Asesora Jurídica</t>
  </si>
  <si>
    <t>Katherin Johanna Beltran Pico</t>
  </si>
  <si>
    <t>(numero de respuesta de demandas en el tiempo establecido / numero total de demandas notificadas)*100</t>
  </si>
  <si>
    <t xml:space="preserve"> Base de datos de procesos judiciales</t>
  </si>
  <si>
    <t>PR-GEJU-002 Representación en procesos judiciales en calidad de demandante y demandado</t>
  </si>
  <si>
    <t>Política Pública y Regulación
Diseñar e impulsar iniciativas de política pública y generar regulación y doctrina unificadora para apoyar la gestión de la supervisión integral y el desarrollo del sector.</t>
  </si>
  <si>
    <t>Promover y cogestionar mecanismos a través de los cuales se materialicen iniciativas regulatorias y doctrina unificada para la Superintendencia y el sector.</t>
  </si>
  <si>
    <t>Política Mejora Normativa</t>
  </si>
  <si>
    <t>Control a proyectos normativos o regulatorios y doctrina unificada</t>
  </si>
  <si>
    <t xml:space="preserve">Control a la gestión de producción normativa o regulatoria y doctrina unificada para el ejercicio misional de la Superintendencia y el desenvolvimiento del sector </t>
  </si>
  <si>
    <t>Proyectos normativos o regulatorios y doctrina unificada contruidos en la vigencia / proyectos normativos o regulatorios y doctrina unificada agendados para la vigencia*100</t>
  </si>
  <si>
    <t>Formato matriz de agenda regulatoria y doctrinal superintendencia de la economia solidaria Código: FT-GEJU-004</t>
  </si>
  <si>
    <t>PR-GEJU-009 Producción regulatoria y doctrinal en red de gobernanza</t>
  </si>
  <si>
    <t>Desarrollar o adoptar herramientas de analitica para la generacion de alerts tempranas o preventivas.</t>
  </si>
  <si>
    <t>Política Defensa jurídica</t>
  </si>
  <si>
    <t>Respuesta oportuna a las acciones de tutela</t>
  </si>
  <si>
    <t>el indicador busca medir la oportuna respuesta a las acciones de tutela recibidas.</t>
  </si>
  <si>
    <t>(numero de respuesta de acciones de tutela en el tiempo establecido / numero total de respuesta de acciones de tutela recibidas)*100</t>
  </si>
  <si>
    <t>F-GEJU-007 Seguimiento acciones de tutela</t>
  </si>
  <si>
    <t>PR-GEJU-003 Representación en acciones de Tutela</t>
  </si>
  <si>
    <t>Cumplimiento a los productos fijados en los planes de acción de la politica de prevencion del daño antijurídico 2024-2025</t>
  </si>
  <si>
    <t>Gestión de Recursos Financieros</t>
  </si>
  <si>
    <t>Definir, adoptar e implementar herramientas de seguimiento y evaluacion por resultados, respecto de los procesos y proyectos desarrollados por la entidad.</t>
  </si>
  <si>
    <t>Ejecucion del Presupuesto de Gastos de Funcionamiento</t>
  </si>
  <si>
    <t>Evaluar la ejecucion de gastos de funcionamiento aprobados para la vigencia, ejerciendo un control en el registro de los gastos y compromisos con cargo a gastos de funcionamiento</t>
  </si>
  <si>
    <t>Magda Ramirez</t>
  </si>
  <si>
    <t>Coordinador grupo financiero</t>
  </si>
  <si>
    <t>(Presupuesto gastos funcionamiento comprometido/Presupuesto gastos funcionamiento aprobado)*100</t>
  </si>
  <si>
    <t xml:space="preserve">Presupuesto gastos de funcionamiento comprometido informes de ejecucion presupuestal agregado, presupuesto gastos de funcionamiento aprobado circular de aprobacion del presupuesto nacional. </t>
  </si>
  <si>
    <t xml:space="preserve"> PR-GREF-001 Proyección, elaboración, aprobación y desagregación del presupuesto
 PR-GREF-002 Ejecución y control del presupuesto
 PR-GREF-003 Modificaciones presupuestales por traslados</t>
  </si>
  <si>
    <t xml:space="preserve"> Definir, adoptar e implementar herramientas de seguimiento y evaluacion por resultados, respecto de los procesos y proyectos desarrollados por la entidad.</t>
  </si>
  <si>
    <t>Ejecucion del presupuesto de gastos inversion</t>
  </si>
  <si>
    <t>Evaluar la ejecucion presupuestal de gastos de inversion aprobados para la vigencia, ejerciendo un control en el registro de los gastos y compromisos con cargo a estos proyectos.</t>
  </si>
  <si>
    <t>(Presupuesto inversión comprometido/Presupuesto inversión aprobado)*100</t>
  </si>
  <si>
    <t xml:space="preserve">Presupuesto de inversion comprometido informes de ejecucion presupuestal agregado, presupuesto de inversion aprobado circular de aprobacion del presupuesto nacional. </t>
  </si>
  <si>
    <t>PR-GREF-001 Proyección, elaboración, aprobación y desagregación del presupuesto
 PR-GREF-002 Ejecución y control del presupuesto
 PR-GREF-003 Modificaciones presupuestales por traslados</t>
  </si>
  <si>
    <t>Control Disciplinario</t>
  </si>
  <si>
    <t>Desarrollar o adaptar herramientas de analítica para la generación de alertas tempranas o preventivas.</t>
  </si>
  <si>
    <t xml:space="preserve">Política Integridad </t>
  </si>
  <si>
    <t>Gestion de procesos disciplinarios</t>
  </si>
  <si>
    <t xml:space="preserve">conocer el porcentaje de procesos disciplinarios gestionados durante el periodo evaluable </t>
  </si>
  <si>
    <t>Liliana Paola Negrete Narvaez</t>
  </si>
  <si>
    <t xml:space="preserve">total de número de procesos disciplinarios evaluados, remitidos por competencia y/o cerrados / Número de procesos disciplinarios aperturados multiplicado x 100   </t>
  </si>
  <si>
    <t xml:space="preserve">cuadros de control de los procesos disciplinarios </t>
  </si>
  <si>
    <t>Ninguna</t>
  </si>
  <si>
    <t xml:space="preserve"> PR-CODI-001 Desarrollo del proceso disciplinario ordinario
PR-CODI-002 Desarrollo del proceso disciplinario verbal</t>
  </si>
  <si>
    <t>Control Interno</t>
  </si>
  <si>
    <t>Defnir, adoptar e implementar herramietas de seguimiento y evaluación por resultados, respeccto de los procesos y proyectos desarrollados por la entidad.</t>
  </si>
  <si>
    <t>Medir el cumplimiento del cronograma de auditorias</t>
  </si>
  <si>
    <t>jefe oficina de control interno</t>
  </si>
  <si>
    <t>(No. De Actividades realizadas / No. De actividades programadas dentro del programa)*100</t>
  </si>
  <si>
    <t>Programa anual de auditorías FT-COIN-001</t>
  </si>
  <si>
    <t>PR-COIN-001 Ejecutar el Programa de Auditoría
GU-COIN-001 Guía de auditoria de la Oficina de Control Interno</t>
  </si>
  <si>
    <t>Evaluación de Sistemas de Gestión</t>
  </si>
  <si>
    <t>Diseñar e implementar las estrategias definidas para la gestion del cambio y del conocimiento, actualizandolas en funcion de las dinamicas internas y externas que incidan en la entidad</t>
  </si>
  <si>
    <t>Evaluación inicial del SG-SST</t>
  </si>
  <si>
    <t>Calcular el porcentaje de cumplimiento de los requisitos minimos de acuerdo al decreto 1072 de 2015 Art. 2.2.4.6.16</t>
  </si>
  <si>
    <t>Maria Victoria Ballesteros
 Paula Combita</t>
  </si>
  <si>
    <t>Profesional Universitaria de Secretaria General
Contratistas</t>
  </si>
  <si>
    <t>(Numero de requisitos que presentan cumplimiento / Numero total de requisitos ) * 100</t>
  </si>
  <si>
    <t>Matriz de requisitos legales</t>
  </si>
  <si>
    <r>
      <rPr>
        <sz val="11"/>
        <color theme="1"/>
        <rFont val="Calibri"/>
        <family val="2"/>
      </rPr>
      <t>Anual</t>
    </r>
    <r>
      <rPr>
        <sz val="11"/>
        <color rgb="FFFF0000"/>
        <rFont val="Calibri"/>
        <family val="2"/>
      </rPr>
      <t xml:space="preserve">
(En el mes en el que se lleve a cabo la medición de la evaluación)</t>
    </r>
  </si>
  <si>
    <t xml:space="preserve">PR-EVSG-002 Auditorias Internas al Sistema Integrado de Gestión
IN-EVSG-002 Revisión por la dirección de SG-SST
PR-GITH-020 Rendición de cuentas del SG-SST
</t>
  </si>
  <si>
    <t>Cumplimiento  Gestion Ambiental</t>
  </si>
  <si>
    <t xml:space="preserve">Medir el porcentaje de cumplimento de la Gestion Ambiental en la Supersolidaria  </t>
  </si>
  <si>
    <t xml:space="preserve">Claudia Sanchez Rivas
</t>
  </si>
  <si>
    <t xml:space="preserve">Profesional Universitario  Oficina Asesora de Planeación y Sistemas
</t>
  </si>
  <si>
    <t>Total de actividades de los programas ambientales ejecutadas / Total de actividades planeadas de los programas ambientales *100</t>
  </si>
  <si>
    <t xml:space="preserve">Programas de Gestión Ambiental ubicados en modulo  Ambiental en  Isolucion </t>
  </si>
  <si>
    <t>Programas ambientales (Agua, energia, Residuos Solidos, cero papel)</t>
  </si>
  <si>
    <t xml:space="preserve"> Definir, adoptar o implementar herramientas de seguimiento y evaluación de resultados, respecto de los procesos y proyectos desarrollados por la entidad.</t>
  </si>
  <si>
    <t>Acciones de mejora cerradas</t>
  </si>
  <si>
    <t>Indicador que mide las acciones de mejora (acciones correctivas, acciones preventivas, notas de mejora, planes de mejoramiento, acciones para abordar riesgos) cerradas en un periodo</t>
  </si>
  <si>
    <t>(Número de acciones de mejora cerradas en el período de acuerdo con las fechas de cierre proyectadas/  Número de acciones de mejora definidas para cierre en el periodo)*100</t>
  </si>
  <si>
    <t>ISOlución: Modulo de mejora</t>
  </si>
  <si>
    <t xml:space="preserve">IN-EVSG-003 Instructivo acciones de mejora
PR-EVSG-001  Tratamiento de acciones correctivas, preventivas y de mejora </t>
  </si>
  <si>
    <t>Apropiar la gestión por procesos y proyectos, como módelo de operación ordinario en la entidad.</t>
  </si>
  <si>
    <t>Medir el cumplimiento del reporte de inidicadores de gestión de acuerdo a la frecuencia definida</t>
  </si>
  <si>
    <t>(Indicadores que  se reportan oportunamente / indicadores que deben ser reportados)*100</t>
  </si>
  <si>
    <t>Opcción mediciones y reportes del módulo medicion en ISOlución</t>
  </si>
  <si>
    <t>MA-PLES-005  Manual para el diseño e interpretación de indicadores</t>
  </si>
  <si>
    <t>89/66 medidos 
23 ind. No medidos</t>
  </si>
  <si>
    <t xml:space="preserve">Reporte e investigacion de accidentes de trabajo y enfermedades laborales
Mayo (1 Accidente de Trabajo), (Julio 2 Accidente) y Sep 1 Accidente </t>
  </si>
  <si>
    <t>Porcentaje de cumplimiento en la notificación y reporte oportuna de los accidentes de trabajo y enfermedades laborales</t>
  </si>
  <si>
    <t>(Número de accidentes de trabajo y enfermedades laborales reportados / Número de total de accidentes de trabajo y enfermedades laborales ocurridos) * 100</t>
  </si>
  <si>
    <t>F-TAHU-040  investigaciones de accidentes de trabajo y enfermedad laboral, y registros generados por ARL y EPS.</t>
  </si>
  <si>
    <t>PR-GITH-013 Procedimiento para investigación de incidentes y accidente</t>
  </si>
  <si>
    <t>Cumplimiento realización de simulacros de SST</t>
  </si>
  <si>
    <r>
      <rPr>
        <sz val="11"/>
        <color theme="1"/>
        <rFont val="Calibri"/>
        <family val="2"/>
      </rPr>
      <t>Medir el porcentaje en el cumplimiento de simulacros realizados.</t>
    </r>
    <r>
      <rPr>
        <sz val="11"/>
        <color theme="1"/>
        <rFont val="Calibri"/>
        <family val="2"/>
      </rPr>
      <t xml:space="preserve"> </t>
    </r>
  </si>
  <si>
    <t>(Numero de simulacros de SST realizados / Numero de simulacros de SST programados)</t>
  </si>
  <si>
    <t>Plan anual de trabajo, informe del simulacro realizado.</t>
  </si>
  <si>
    <t xml:space="preserve">MA-PLES-003 Manual de Seguridad y Salud en el Trabajo </t>
  </si>
  <si>
    <t>Ausentismo</t>
  </si>
  <si>
    <t>conocer los dias de ausentismo generados por la no asistencia al trabajo.</t>
  </si>
  <si>
    <t>(Número de días de ausencia laboral  en el mes / Número de días de trabajo programados en el mes ) * 100</t>
  </si>
  <si>
    <t>Reportes de permisos por causas medicas o personales e incapacidades laborales ocomunes - Bases de datos de los funcionarios de la entidad.</t>
  </si>
  <si>
    <t>PR-GITH-009 Tramite de  lineamientos laborales y situaciones administrativas</t>
  </si>
  <si>
    <t>Condiciones de salud de los trabajadores</t>
  </si>
  <si>
    <t>Porcentaje de trabajadores a quienes se les realizaron evaluaciones medicas laborales</t>
  </si>
  <si>
    <t>(Numero de trabajadores que realizaron evaluaciones medicas laborales de ingreso, periodicos y retiro / Numero de evaluaciones medicas programadas) *100</t>
  </si>
  <si>
    <t>Programacion de examenes medicos laborales, Informacion del personal de la entidad, bases de datos con ingresos y retiros de funcionarios en el ultimo año.</t>
  </si>
  <si>
    <t>PR-GITH-015 Evaluaciones médicas ocupacionales y diagnostico de salud</t>
  </si>
  <si>
    <t>Cumplimiento de requisitos legales</t>
  </si>
  <si>
    <t>Porcentaje de cumplimiento de requisitos legales aplicables</t>
  </si>
  <si>
    <t>(Numero de requisitos normativos aplicables cumplidos / Numero total de requisitos normativos aplicables) *100</t>
  </si>
  <si>
    <t>PR-GEJU-004 Identificación, análisis y recopilación de requisitos legales y normativos</t>
  </si>
  <si>
    <t>Ejecucion del plan de trabajo anual</t>
  </si>
  <si>
    <t>conocer el porcentaje de cumplimiento en la ejecucion de plan anual de trabajo en SST.</t>
  </si>
  <si>
    <t>( Numero de Número de Actividades del Plan de Trabajo del SGSST Ejecutadas en el periodo / Número de Actividades del Plan de Trabajo del SGSST Programadas en el periodo ) *100</t>
  </si>
  <si>
    <t>Plan anual de trabajo con evidencias (registros) de la ejecución de las actividades programadas en el periodo.</t>
  </si>
  <si>
    <t xml:space="preserve">PR-GITH-025 Construcción del Plan Anual de Trabajo SST
</t>
  </si>
  <si>
    <t>Defnir, adoptar e implementar herramientas de seguimiento y evaluación por resultados, respeccto de los procesos y proyectos desarrollados por la entidad.</t>
  </si>
  <si>
    <t>Cumplimiento del programa de Auditorias internas</t>
  </si>
  <si>
    <t>Medir el cumplimiento del cronograma de auditorias internas</t>
  </si>
  <si>
    <t>Claudia Sanchez Rivas
OAPS</t>
  </si>
  <si>
    <t xml:space="preserve">Profesional Universitaria de la OAPS </t>
  </si>
  <si>
    <t>(No. De Auditorias internas realizadas / No. De Auditorias internas  programadas para la vigencia)*100</t>
  </si>
  <si>
    <t>FT-EVSG-003 Programa anual de auditorias al SIG</t>
  </si>
  <si>
    <t>PR-EVSG-002 Auditorias Internas al Sistema Integrado de Gestión</t>
  </si>
  <si>
    <t>Frecuencia de Accidentalidad</t>
  </si>
  <si>
    <t>Calcular el número de veces que ocurre un accidente de trabajo en el mes</t>
  </si>
  <si>
    <t>Maria Victoria Ballesteros
Paula Combita</t>
  </si>
  <si>
    <t xml:space="preserve">(Numero de accidentes de trabajo que se presentaron en el mes / Numero de trabajadores en el mes) *100 </t>
  </si>
  <si>
    <t>Reportes de incidentes y accidentes de trabajo en la entidad y consolidado de incidentes y accidentes de trabajo en la entidad (incluye a todo el personal propio, contratista, subcontratista y en misión)</t>
  </si>
  <si>
    <t>Incidencia de la enfermedad laboral</t>
  </si>
  <si>
    <t>Calcular el número de casos nuevos de enfermedad laboral en una población determinada en un período de tiempo.</t>
  </si>
  <si>
    <t>(Número de casos nuevos de enfermedad laboral en el periodo “Z” / Promedio de trabajadores en el periodo “Z”) * 100.000</t>
  </si>
  <si>
    <t>Documento de la junta de calificación</t>
  </si>
  <si>
    <t xml:space="preserve">Prevalencia de la enfermedad laboral
</t>
  </si>
  <si>
    <t>Calcular el número de casos de enfermedad laboral presentes en una población en un periodo de tiempo</t>
  </si>
  <si>
    <t>(Número de casos nuevos y antiguos de enfermedad laboral en el periodo «Z» / Promedio de trabajadores en el periodo «Z») * 100.000</t>
  </si>
  <si>
    <t>Documento de calificación de la junta</t>
  </si>
  <si>
    <t xml:space="preserve">Proporción de accidentes de trabajo mortales
</t>
  </si>
  <si>
    <t>Calcular el número de accidentes de trabajo mortales en el año.</t>
  </si>
  <si>
    <t>(Número de accidentes de trabajo mortales que se presentaron en el año / Total de accidentes de trabajo que se presentaron en el año ) * 100</t>
  </si>
  <si>
    <t>Consolidado de reportes de Accidentalidad del SG SST (incluye a todo el personal propio, contratista, subcontratista y en misión)</t>
  </si>
  <si>
    <t>Severidad de accidentalidad</t>
  </si>
  <si>
    <t>Calcular el número de días perdidos por accidentes de trabajo en el mes.</t>
  </si>
  <si>
    <t>(Número de días de incapacidad por accidente de trabajo en el mes + número de días cargados en el mes / Número de trabajadores en el mes) * 100</t>
  </si>
  <si>
    <t>Reportes de incidentes y accidentes de trabajo en la entidad (incluye a todo el personal propio, contratista, subcontratista y en misión), incapacidades generadas por los accidentes de trabajo y Calificacion de origen del AT.</t>
  </si>
  <si>
    <t>Politica de talento humano</t>
  </si>
  <si>
    <t>Cumplimiento de requisitos de estructura del SG-SST</t>
  </si>
  <si>
    <t>Calcular el porcentaje de cumplimiento de criterios de estructura para el Sistema de gestión de Seguridad y Salud en el Trabajo</t>
  </si>
  <si>
    <t>(No. de criterios legales de estructura del SG SST cumplidos / No. total de criterios legales de estructura del SG SST) *100</t>
  </si>
  <si>
    <t xml:space="preserve">Lista de verificación para cumplimiento de requisitos normativos de estructura del SG SST </t>
  </si>
  <si>
    <t>PR-EVSG-002 Auditorias Internas al Sistema Integrado de Gestión
IN-EVSG-002 Revisión por la dirección de SG-SST
PR-GITH-020 Rendición de cuentas del SG-SST</t>
  </si>
  <si>
    <t>Intervención de los peligros identificados y los riesgos priorizados</t>
  </si>
  <si>
    <t>orcentaje de acciones implementadas de acuerdo a los peligros asociados en la FT-GITH-027 Matriz identificación peligros, valoración riesgos y controles</t>
  </si>
  <si>
    <t>(Cantidad total de medidas de intervencion implementadas por la matriz de peligros) / (Cantidad total medidas de intervención emitidas por la matriz de peligros) *100</t>
  </si>
  <si>
    <t>FT-GITH-027 Matriz identificación peligros, valoración riesgos y controles</t>
  </si>
  <si>
    <t>Ejecución de las acciones preventivas, correctivas y de mejora para SST</t>
  </si>
  <si>
    <t>eficiencia</t>
  </si>
  <si>
    <t xml:space="preserve">Porcentaje de cumplimiento en ejecucion de AC, AP y OM SST. </t>
  </si>
  <si>
    <t xml:space="preserve">(Numero de total de acciones preventivas, correctivas y/o de mejora de SST ejecutadas) / (Numero de acciones preventivas, correctivas y/o de mejora de SST programadas) *100   </t>
  </si>
  <si>
    <t xml:space="preserve">Reporte Isolucion </t>
  </si>
  <si>
    <t>Investigación de incidentes, accidentes de trabajo y enfermedades laborales</t>
  </si>
  <si>
    <t>Porcentaje de cumplimiento en la investigación de los incidentes, accidentes de trabajo y enfermedades laborales reportados.</t>
  </si>
  <si>
    <t>profesional especializado</t>
  </si>
  <si>
    <t>N° de incidentes, accidentes de trabajo y enfermedades laborales investigados / N° de incidentes, accidentes de trabajo y enfermedades laborales reportados *100</t>
  </si>
  <si>
    <t>por demanda</t>
  </si>
  <si>
    <t>Porque no aplica, no aparece en isolución ni en la CA</t>
  </si>
  <si>
    <t>Ejecución del cronograma de las mediciones ambientales ocupacionales y sus resultados</t>
  </si>
  <si>
    <t>Porcentaje de cumplimiento en la ejecución, del cronograma de mediciones ambientales.</t>
  </si>
  <si>
    <t>No. De Actividades ejecutadas/ No. De actividades programadas*100</t>
  </si>
  <si>
    <t>Plan Anual de Trabajo SST</t>
  </si>
  <si>
    <t>n/a</t>
  </si>
  <si>
    <t>Estaba como no aplica, sin embargo aparece en isolución sin medicion</t>
  </si>
  <si>
    <t>Porcentaje de No conformidades cerradas</t>
  </si>
  <si>
    <t>(N° de No conformidades de SST cerradas)/ N° de No Conformidades de SST abiertas detectadas en el seguimiento del plan anual de trabajo * 100</t>
  </si>
  <si>
    <t>No conformidades detectadas en el seguimiento al plan anual de trabajo de SST</t>
  </si>
  <si>
    <t>Cumplimiento de los objetivos en seguridad y salud en el trabajo - SST</t>
  </si>
  <si>
    <t>Porcentaje de cumplimiento de los objetivos en seguridad y salud en el trabajo - SST</t>
  </si>
  <si>
    <t>(N° de actividades realizadas / sumatoria de actividades de los objetivos de SST * 100</t>
  </si>
  <si>
    <t>Plan Anual de Trabajo de SST</t>
  </si>
  <si>
    <t>Ejecución del Plan de Capacitación en Seguridad y Salud en el Trabajo</t>
  </si>
  <si>
    <t>secundario</t>
  </si>
  <si>
    <t xml:space="preserve">Porcentaje de cumplimiento en la ejecución  del plan de capacitación de sst </t>
  </si>
  <si>
    <t>( Número de Actividades del Plan de capacitación del SGSST Ejecutadas en el periodo / Número de Actividades del Plan de capacitación del SGSST Programadas en el periodo ) *100</t>
  </si>
  <si>
    <t xml:space="preserve">Conograma del Plan de Capacitación </t>
  </si>
  <si>
    <t>Desarrollo de los programas de vigilancia epidemiológica de acuerdo con el análisis de las condiciones de salud y de trabajo y a los riesgos priorizados</t>
  </si>
  <si>
    <t>Porcentaje de cumplimiento en la ejecución, del cronograma de Programas de Vigilancia Epidemiológica</t>
  </si>
  <si>
    <t>Cronograma de ejecucion de PVE</t>
  </si>
  <si>
    <t>Reporte de incidentes</t>
  </si>
  <si>
    <t>eficacia</t>
  </si>
  <si>
    <t xml:space="preserve">Identificar la cantidad de incidentes que son reportados por los servidores </t>
  </si>
  <si>
    <t xml:space="preserve">Numero de incidentes de trabajo reportados </t>
  </si>
  <si>
    <t>unidad</t>
  </si>
  <si>
    <t>Reportes realizados por correo electronico, buzon de sugerencias de SST, presenciales y Hangouts del correo institucional.</t>
  </si>
  <si>
    <t xml:space="preserve">DESEMPEÑO CONSOLIDADO DE LOS INDICADORES DE GESTIÓN </t>
  </si>
  <si>
    <t>Última fecha de actualización</t>
  </si>
  <si>
    <t>Escala</t>
  </si>
  <si>
    <t>Sin medición porque No Aplica o porque la medición es anual</t>
  </si>
  <si>
    <t>Promedio entre 0 y 60%</t>
  </si>
  <si>
    <t>Promedio entre 60,01% y 80%</t>
  </si>
  <si>
    <t>Promedio superior al 80,01%</t>
  </si>
  <si>
    <t>NIVEL</t>
  </si>
  <si>
    <t>PROCESO</t>
  </si>
  <si>
    <r>
      <rPr>
        <b/>
        <sz val="12"/>
        <color rgb="FF333333"/>
        <rFont val="Arial"/>
        <family val="2"/>
      </rPr>
      <t xml:space="preserve">PRINCIPALES
</t>
    </r>
    <r>
      <rPr>
        <sz val="12"/>
        <color rgb="FF333333"/>
        <rFont val="Arial"/>
        <family val="2"/>
      </rPr>
      <t>(Indicadores que miden el cumplimiento del objetivo del proceso)</t>
    </r>
  </si>
  <si>
    <r>
      <rPr>
        <b/>
        <sz val="12"/>
        <color rgb="FF333333"/>
        <rFont val="Arial"/>
        <family val="2"/>
      </rPr>
      <t>SECUNDARIOS</t>
    </r>
    <r>
      <rPr>
        <sz val="12"/>
        <color rgb="FF333333"/>
        <rFont val="Arial"/>
        <family val="2"/>
      </rPr>
      <t xml:space="preserve">
(Indicadores que miden el cumplimiento de productos del proceso)</t>
    </r>
  </si>
  <si>
    <t>TOTAL INDICADORES</t>
  </si>
  <si>
    <t>Cantidad de indicadores</t>
  </si>
  <si>
    <t>ESTRATÉGICO</t>
  </si>
  <si>
    <t>Gestión de Grupos de Interes</t>
  </si>
  <si>
    <t>Gestión de Tecnologias de la Información</t>
  </si>
  <si>
    <t>Gestión del Conocimiento y la innovación</t>
  </si>
  <si>
    <t>MISIONAL</t>
  </si>
  <si>
    <t>DE APOYO</t>
  </si>
  <si>
    <t>Gestión de Servicios de TI</t>
  </si>
  <si>
    <t>DE EVALUACIÓN</t>
  </si>
  <si>
    <t>Evaluación de los Sistemas de Gestión</t>
  </si>
  <si>
    <t>TOTAL</t>
  </si>
  <si>
    <t>HISTORIAL DE CAMBIOS</t>
  </si>
  <si>
    <t>VERSIÓN</t>
  </si>
  <si>
    <t>FECHA</t>
  </si>
  <si>
    <t>DESCRIPCIÓN DE LOS CAMBIOS</t>
  </si>
  <si>
    <t>Creación de la matriz con los indicadores nuevos de los procesos</t>
  </si>
  <si>
    <t>Actualización de la matriz con información reportada del segundo trimestre del año</t>
  </si>
  <si>
    <t>Se incluyen los indicadores: 
*Cobertura de los proyectos de inversión
*Cobertura Plan de acción sectorial</t>
  </si>
  <si>
    <t>Se ajusta tablero resumen de desempeño de los indicadores, se divide en indicadores principales y secundarios</t>
  </si>
  <si>
    <t>Se actualiza el formato incluyendo una hoja de presentación con hipervínculos y la división de los indicadores por nivel de proceso.</t>
  </si>
  <si>
    <t>Se eliminan los indicadores del proceso GETI: 
* Implementación de actividades del Plan Estratégico de Tecnologías de la Información. 
*Uso de recursos pala el  Plan Estratégico de Tecnologías de la Información 
Se eliminan los siguientes indicadores del porceso GSTI:
*Disponibilidad de aplicativos para prestacion de servicios misionales
*Disponibilidad de servicio esigna
*Oportunidad a la respuesta a las solicitudes de soporte técnico
*solicitudes solucionadas
* Cumplimiento del plan de mantenimiento preventivo.
Se incluyen los  siguientes indicadores al proceso GETI:
*Ejecución PETI
Se incluyen los siguientes indicadores de GSTI:
*Avance en la documentación técnica y funcional de  3 sistemas de información
 *Avance en la mejora de los (3) sistemas en la SES
*Capacidades y estado del almacenamiento
 *Cumplimiento en la entrega de requerimientos de TI demandados por las areas de la SES</t>
  </si>
  <si>
    <t>Ajuste a la frecuencia del indicador 908 "Reporte e investigacion de accidentes de trabajo y enfermedades laborales (Secundario)" pasando de "bimestral" a "Por demanda"</t>
  </si>
  <si>
    <t xml:space="preserve">Se elimino la medicion del indicador 908 ya que en el segundo trimestre del año no se presentaron reportes de accidentes de trabajo y enfermedad laborales. </t>
  </si>
  <si>
    <t>Se activo el Indicador 1011, tasa de solicitudes de conciliación prejudicial y judicial en las que el comité decide conciliar en la vigencia fiscal.</t>
  </si>
  <si>
    <t>Se activó el Indicador 919 peticiones, quejas y reclamos, sugerencias y denuncias atendidos dentro del término legal.</t>
  </si>
  <si>
    <t>Se activo el Indicador 920, tiempo promedio de respuesta a PQRSD (Secundario)</t>
  </si>
  <si>
    <t>Se modifico el Indicador 986, cumplimiento e integración del plan de acción anual para reportar en porcentajes uno a uno y no de diez en diez.</t>
  </si>
  <si>
    <t>Se modifico el Indicador 961, cumplimiento e integración del plan de acción anual para reportar en porcentajes uno a uno y no de diez en diez.</t>
  </si>
  <si>
    <t>Indicador No. 936: Consumo de agua percapita - Se incluye a Liliana Paola Torres para hacer una pruebas.</t>
  </si>
  <si>
    <t>Indicador No. 936: Consumo de agua percapita -  1. Se actualizan los responsables de la medición. 
2. Se actualiza la formula y la fuente de información.</t>
  </si>
  <si>
    <t>Indicador No. 937: Consumo de energia percapita -  1. Se actualizan los responsables de la medición. 
2. Se actualiza la formula y la fuente de información.</t>
  </si>
  <si>
    <t>Indicador No. 936: Consumo de agua percapita -  Cambio te tolerancias y meta</t>
  </si>
  <si>
    <t>Indicador No. 883: Notificación de actos administrativos - Se incluye a Johanna Muñoz Salinas como responsable de reportar el indicador.</t>
  </si>
  <si>
    <t xml:space="preserve">Indicador No. 912: Cumplimiento del programa de Auditorias (Principal) - Se eliminaron las mediciones realizadas por Control Interno dado a que el sistema no estaba corriendo bien y hubo necesidad de cargar nuevamente el reporte de los indicadores. </t>
  </si>
  <si>
    <t>Indicador No. 916:  Cumplimiento en el reporte de indicadores (Principal) - Se modifica la medición por encontrase mal reportada / quedando la redacción de la siguiente manera: Al corte del 31 de diciembre de 2021 se reportaron 59 indicadores oportunamente de los 85 que debían ser reportados. Para este cierre aún cuando son 88 indicadores en total, 3 de ellos tienen fecha final de reporte en la última semana de enero</t>
  </si>
  <si>
    <t>Indicador No. 970:  Control de Legalidad Liquidaciones Voluntarias (Principal) - De acuerdo al correo electrónico del 24 ene 2022 a las 8:56 a.m., se cambia a Sandra Liliana Fuentes como responsable de la medición por Edgar Hernando Rincón.</t>
  </si>
  <si>
    <t>Indicador No. 977: Terminación liquidaciones forzosas administrativas (Principal) - De acuerdo al correo electrónico del 24 ene 2022 a las 8:56 a.m., se cambia a Sandra Liliana Fuentes como responsable de la medición por Edgar Hernando Rincón.</t>
  </si>
  <si>
    <t>Indicador No. 973: Efectividad de la decisión de las medidas a emprender (Secundario) - De acuerdo al correo electrónico del 24 ene 2022 a las 8:56 a.m., se cambia a Sandra Liliana Fuentes como responsable de la medición por Edgar Hernando Rincón.</t>
  </si>
  <si>
    <t>Indicador No. 976: Seguimiento a los procesos de toma de posesión (secundario) - De acuerdo al correo electrónico del 24 ene 2022 a las 8:56 a.m., se cambia a Sandra Liliana Fuentes como responsable de la medición por Edgar Hernando Rincón.</t>
  </si>
  <si>
    <t>Indicador No. 975: Expedición actos administrativos (secundario) - De acuerdo al correo electrónico del 24 ene 2022 a las 8:56 a.m., se cambia a Sandra Liliana Fuentes como responsable de la medición por Edgar Hernando Rincón.</t>
  </si>
  <si>
    <t>Indicador No. 898: Condiciones de salud de los trabajadores (Secundario) - De acuerdo con ell correo electrónico del 
lun, 24 ene, 8:39, Se cambia la formula por Numero de trabajadores que realizaron las evaluaciones medicas sobre el numero de trabajadores programados para realizar evaluaciones medicas.</t>
  </si>
  <si>
    <t>Indicador No. 897: Indicador Ausentismo (Secundario) - De acuerdo con ell correo electrónico del 
lun, 24 ene, 8:39, Se cambia la descripción para que sea más coherente con unidad de medida que es en porcentaje.</t>
  </si>
  <si>
    <t>Indicador No. 901: Cumplimiento realización de simulacros de SST. (Secundario) -  De acuerdo con ell correo electrónico del 
lun, 24 ene, 8:39, Se revisa la formula para que tenga coherencia con la unidad de medida en porcentaje.</t>
  </si>
  <si>
    <t>Indicador No. 905: Incidencia enfermedad laboral (Secundario) - De acuerdo con ell correo electrónico del 
lun, 24 ene, 8:39, Se mejora la descripción del indicador agregando una interpretación que permite mayor entendimiento.</t>
  </si>
  <si>
    <t>Indicador No. 906: Prevalencia enfermedad laboral (Secundario) - De acuerdo con ell correo electrónico del lun, 24 ene, 8:39, Se mejora la descripción del indicador agregando una interpretación que permita aclarar el propósito de la medición.</t>
  </si>
  <si>
    <t>Indicador No. 907: Proporción de accidentes de trabajo mortales - (Secundario) - De acuerdo con ell correo electrónico del 
lun, 24 ene, 8:39,  Se cambia la descripción del indicador teniendo en cuenta que la unidad de medida es en porcentaje.</t>
  </si>
  <si>
    <t>Indicador No. 904: Frecuencia de Accidentalidad (Secundario) - De acuerdo con ell correo electrónico del lun, 24 ene, 8:39, Se cambia la descripción del indicador agregando una interpretación que permita mayor claridad en lo que se quiere medir.</t>
  </si>
  <si>
    <t xml:space="preserve">Indicador No. 966: Monitoreo a ejecución de controles a riesgos (Principal) - De acuerdo con el correo del 24-02-2022, se cambia la formula en el denominador. </t>
  </si>
  <si>
    <r>
      <rPr>
        <sz val="10"/>
        <color theme="1"/>
        <rFont val="Arial"/>
        <family val="2"/>
      </rPr>
      <t xml:space="preserve">En las hojas </t>
    </r>
    <r>
      <rPr>
        <i/>
        <sz val="10"/>
        <color theme="1"/>
        <rFont val="Arial"/>
        <family val="2"/>
      </rPr>
      <t xml:space="preserve">Estratégicos, Misionales, De apoyo </t>
    </r>
    <r>
      <rPr>
        <sz val="10"/>
        <color theme="1"/>
        <rFont val="Arial"/>
        <family val="2"/>
      </rPr>
      <t xml:space="preserve">y </t>
    </r>
    <r>
      <rPr>
        <i/>
        <sz val="10"/>
        <color theme="1"/>
        <rFont val="Arial"/>
        <family val="2"/>
      </rPr>
      <t xml:space="preserve">De evaluación, </t>
    </r>
    <r>
      <rPr>
        <sz val="10"/>
        <color theme="1"/>
        <rFont val="Arial"/>
        <family val="2"/>
      </rPr>
      <t>se incluye la columna DOCUMENTO SIG ASOCIADO, en el que se relaciona el documento (procedimiento, manual, código, reglamento, instructivo, guía, etc) vigente en el Sistema Integrado de Gestión de la Supersolidaria y que está asociado al indicador.</t>
    </r>
  </si>
  <si>
    <t xml:space="preserve">Se actualiza información de los siguientes indicadores:
"Cumplimiento del programa de Auditorias"la frecuencia de medición de anual a mensual
* Cumplimiento  Gestion Ambiental: Se ajusta tipo de indicador: Efectividad. Formula nueva: Total de actividades de los programas ambientales ejecutadas / Total de actividades planeadas de los programas ambientales *100
* Cumplimiento del programa de Auditorias internas: Ajuste meta de 95%  a 100%
*Incumplimiento Legal Ambiental: Se ajusta nombre, descripcción, meta, tolerancia S, tolerancia I, linea base y tendencia.(ver ficha tecnica en ISOlución).
*Sensibilización en temas ambientales: Se ajusta meta: 50%, Se ajusta Tolerancia inferior: 60%. Tolerancia Superior: 40%. </t>
  </si>
  <si>
    <t>Se actualiza la ficha tecnica de los siguientes indicadores: 
*Cumplimiento en la entrega de requerimientos de TI demandados por las areas de la SES: Se cambia la frecuencia de mensual a trimestral. Se incluye linea base 95%
*Capacidades y estado del almacenamiento: Se ajusta meta, TI, TS y tendencia.
* Avance en la mejora de los (3) sistemas en la SES: Se ajusta fuente de información y se cambia frecuencia de mensual a trimestral
* Avance en la documentación técnica y funcional de  3 sistemas de información: Se actualiza fuente de información, descripción, frecuencia de mensual a trimestral y linea base 95%
*Ejecución del  PETI (Principal): Se ajusta el campo toma de decisiones y descripción del indicador</t>
  </si>
  <si>
    <r>
      <rPr>
        <sz val="10"/>
        <color theme="1"/>
        <rFont val="Arial"/>
        <family val="2"/>
      </rPr>
      <t xml:space="preserve">Se incluyen los indicadores del proceso de Gestión de Contratación: 
No. 1021  Eficacia en certificaciones
No. 1022  EFICIENCIA LIQUIDACIONES
No. 1023  COBERTURA EN CAPACITACION DE FUNCIONES DE SUPERVISION A CONTRATOS Y/O CONVENIOS
</t>
    </r>
    <r>
      <rPr>
        <b/>
        <sz val="10"/>
        <color theme="1"/>
        <rFont val="Arial"/>
        <family val="2"/>
      </rPr>
      <t xml:space="preserve">
Total indicadores: 92</t>
    </r>
  </si>
  <si>
    <r>
      <rPr>
        <b/>
        <sz val="10"/>
        <color theme="1"/>
        <rFont val="Arial"/>
        <family val="2"/>
      </rPr>
      <t>Actualización de indicadores del proceso de Supervisión Delegatura Asociativa:</t>
    </r>
    <r>
      <rPr>
        <sz val="10"/>
        <color theme="1"/>
        <rFont val="Arial"/>
        <family val="2"/>
      </rPr>
      <t xml:space="preserve">
* Calificación de riesgos (Principal)
*Cumplimiento actividades de análisis financiero y de riesgo
*Evaluación a las respuestas a los informes de visitas de inspección a las organizaciones vigiladas visitadas
*Traslado de informes a organizaciones solidarias visitadas
*Expedición actos administrativos
</t>
    </r>
    <r>
      <rPr>
        <b/>
        <sz val="10"/>
        <color theme="1"/>
        <rFont val="Arial"/>
        <family val="2"/>
      </rPr>
      <t xml:space="preserve">Inactivación de los indicadores: </t>
    </r>
    <r>
      <rPr>
        <sz val="10"/>
        <color theme="1"/>
        <rFont val="Arial"/>
        <family val="2"/>
      </rPr>
      <t xml:space="preserve">
*Terminación liquidaciones forzosas administrativas (Principal)
* Efectividad de la decisión de las mediadas a emprender 
</t>
    </r>
    <r>
      <rPr>
        <b/>
        <sz val="10"/>
        <color theme="1"/>
        <rFont val="Arial"/>
        <family val="2"/>
      </rPr>
      <t>Total indicadores: 90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</si>
  <si>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Actualización de indicadores del proceso de Evaluación de Sistemas de Gestión - SST</t>
    </r>
    <r>
      <rPr>
        <sz val="10"/>
        <color theme="1"/>
        <rFont val="Arial"/>
        <family val="2"/>
      </rPr>
      <t xml:space="preserve">
* Cumplimiento realización de simulacros de SST. (Secundario)
*Ejecución del plan de trabajo anual (Secundario) 
</t>
    </r>
    <r>
      <rPr>
        <b/>
        <sz val="10"/>
        <color theme="1"/>
        <rFont val="Arial"/>
        <family val="2"/>
      </rPr>
      <t>Se incluyen los siguientes indicadores del proceso de EVSG:</t>
    </r>
    <r>
      <rPr>
        <sz val="10"/>
        <color theme="1"/>
        <rFont val="Arial"/>
        <family val="2"/>
      </rPr>
      <t xml:space="preserve">
*1024 Intervención de los peligros identificados y los riesgos priorizados
*1025 Ejecución de las acciones preventivas, correctivas y de mejora para SST
*1026 Investigación de incidentes, accidentes de trabajo y enfermedades laborales
*1027 Ejecución del cronograma de las mediciones ambientales ocupacionales y sus resultados
*1028 Evaluacion de las No Conformidades encontradas en el plan anual de trabajo de SST
*1029 Cumplimiento de los objetivos en seguridad y salud en el trabajo - SST
*1030 Ejecución del Plan de Capacitación en Seguridad y Salud en el Trabajo
*1031 Desarrollo de los programas de vigilancia epidemiológica de acuerdo con el análisis de las condiciones de salud y de trabajo y a los riesgos priorizados
*1032 Reporte de incidentes
</t>
    </r>
    <r>
      <rPr>
        <b/>
        <sz val="10"/>
        <color theme="1"/>
        <rFont val="Arial"/>
        <family val="2"/>
      </rPr>
      <t>Total indicadores: 99</t>
    </r>
  </si>
  <si>
    <r>
      <rPr>
        <b/>
        <sz val="10"/>
        <color theme="1"/>
        <rFont val="Arial"/>
        <family val="2"/>
      </rPr>
      <t>Actualización de indicadores del proceso de Supervisión Delegatura Financiera:</t>
    </r>
    <r>
      <rPr>
        <sz val="10"/>
        <color theme="1"/>
        <rFont val="Arial"/>
        <family val="2"/>
      </rPr>
      <t xml:space="preserve">
*Visita In situ: Fuente de información
*Promedio de días hábiles del traslado de los informes de visita Cumplimiento analisis extrasitu: Frecuencia, meta y tolerancia Inferior.Nombre, Descripción indicador, 
*Revisión información de cierres de ejercicio - Documentos asamblea: Meta, tolerancias.
*Porcentaje de entidades que disminuyeron el nivel de riesgo por seguimiento extrasitu: Frecuencia, meta y tolerancia inferior
*Promedio dias de tramites de posesiones: Formula, tolerancia inferior y fuente de información.</t>
    </r>
  </si>
  <si>
    <r>
      <rPr>
        <sz val="10"/>
        <color theme="1"/>
        <rFont val="Arial"/>
        <family val="2"/>
      </rPr>
      <t xml:space="preserve">Se elimina el inidcador Cumplimiento al plan anual de adquisiciones del proceso de contratación.
</t>
    </r>
    <r>
      <rPr>
        <b/>
        <sz val="10"/>
        <color theme="1"/>
        <rFont val="Arial"/>
        <family val="2"/>
      </rPr>
      <t>Total Indicadores: 98</t>
    </r>
  </si>
  <si>
    <t>Se actualiza el indicador Trámites contractuales atendidos: cambio de nombre, ajuste descripcción, fuente de información, meta y tolerancia inferior.</t>
  </si>
  <si>
    <r>
      <rPr>
        <sz val="11"/>
        <color theme="1"/>
        <rFont val="Arial"/>
        <family val="2"/>
      </rPr>
      <t xml:space="preserve">Se incluye al proceso de Gestión Documental el indicador Actos administrativos recurridos por indebida notificación (anteriormente estaba en Gestión Jurídica)
</t>
    </r>
    <r>
      <rPr>
        <b/>
        <sz val="11"/>
        <color theme="1"/>
        <rFont val="Arial"/>
        <family val="2"/>
      </rPr>
      <t>Total indicadores:</t>
    </r>
    <r>
      <rPr>
        <sz val="11"/>
        <color theme="1"/>
        <rFont val="Arial"/>
        <family val="2"/>
      </rPr>
      <t xml:space="preserve"> 98</t>
    </r>
  </si>
  <si>
    <t>Actualización información indicador Sesnsibilización en temas ambientales</t>
  </si>
  <si>
    <t>Actualización ficha tecnica del indicador: COBERTURA EN TRANSFERENCIA DE CONOCIMIENTOS DEL MANUAL DE SUPERVISION DE CONTRATOS Y/O CONVENIOS ( Nombre, formula, descripcción, tolerancias y meta)</t>
  </si>
  <si>
    <r>
      <rPr>
        <sz val="11"/>
        <color theme="1"/>
        <rFont val="Arial"/>
        <family val="2"/>
      </rPr>
      <t xml:space="preserve">Se actualizan eliminan los siguientes indicadores por solicitud  de Lorena Cardenas el dia 3 de octubre:Demandas ilegalidad del acto administrativo, Demandas por omisión en las labores de supervisión.
</t>
    </r>
    <r>
      <rPr>
        <b/>
        <sz val="11"/>
        <color theme="1"/>
        <rFont val="Arial"/>
        <family val="2"/>
      </rPr>
      <t>Total indicadores: 96</t>
    </r>
  </si>
  <si>
    <t>Por solicitud de la Profesional Especializada Sonia Díaz, debido a la actualización del proceso Gestión de Grupos de Interés, se inactivan los indicadores:
9.  Peticiones, quejas, reclamos, sugerencias y denuncias atendidos dentro del término legal
11. Cumplimiento Plan de Acción Política Institucional de Servicio al Ciudadano 2020 - 2023
12. Tiempo promedio de respuesta a PQRSD</t>
  </si>
  <si>
    <t>Por solicitud de la Profesional Especializada Martha Arévalo, se ajustan las metas y tolerancias de los indicadores:
* Cumplimiento del plan estratégico:
   Meta: 80
   Tolerancia inferior: 75
   Tolerancia superior: 85
* Cumplimiento del plan de acción anual: 
    Meta: 65
   Tolerancia inferior: 60
   Tolerancia superior: 70
Este ajuste se realiza para la medición del tercer periodo de la vigencia 2022</t>
  </si>
  <si>
    <t>Por solicitud de la Profesional Especializada Martha Arévalo, se ajustan las metas y tolerancias de los indicadores:
* Cumplimiento del plan estratégico:
   Meta: 90
   Tolerancia inferior: 85
   Tolerancia superior: 100
* Cumplimiento del plan de acción anual: 
   Meta: 90
   Tolerancia inferior: 85
   Tolerancia superior: 100
Este ajuste se realiza para la medición del cuarto periodo de la vigencia 2022</t>
  </si>
  <si>
    <t>Por solicitud del Ing Cesar Macías, Profesional Universitario de Sistemas, se cambian las frecuencias de medición de dos indicadores:
GETI: EJECUCIÓN PETI - pasa de semestral a anual.
GSTI: CAPACIDAD Y ESTADO DEL ALMACENAMIENTO - pasa de mensual a Trimestral.</t>
  </si>
  <si>
    <t>Ajuste a la frecuencia del indicador Gestión institucional mejorada pasando de "trimestral" a "anual" debido a que se toma el resultado de la medición del FURAG</t>
  </si>
  <si>
    <t>Se inactiva el indicador Ahorro Presupuestal del proceso Gestión de Recursos Financieros, por solicitud de la Profesional Especializada, Magda Ramirez, Coordinadora del Grupo Financiero.</t>
  </si>
  <si>
    <t xml:space="preserve">Por solicitud del Coordinador Administrativo, se inactiva el indicador "Cumplimiento al cronograma de Mantenimiento Preventivo de instalaciones" debido a que hasta esta vigencia 2023 se va a crear el cronograma de mantenimiento preventivo. </t>
  </si>
  <si>
    <t>Por solicitud de la Profesional Especializada a cargo del plan de acción anual de la SES, se inactivan los indicadores principales del nivel Estratégico, proceso Planificación Estratégica:
- Cumplimiento del plan estratégico 
- Cumplimiento e integración del Plan de Acción Anual
Debido a que "nos encontramos en la etapa de diseño y desarrollo de la herramienta de seguimiento del Plan Estratégico 2023-2026 y Plan de acción anual 2023 denominada "Strategic plan", la cual reemplazará al módulo de planificación estratégica (ISolución) en la cadena registro de evidencias, porcentajes de avance, roles y cálculo de indicadores de gestión."</t>
  </si>
  <si>
    <t>Se elimina la palabra "Cobertura" del nombre del indicador 9 del proceso Gestión de Contratación, porque éste no mide cobertura, quedando como nuevo nombre:Transferencias de conocimientos del Manual de supervisión de contratos y/o convenios</t>
  </si>
  <si>
    <t>Henry Andres Naranjo</t>
  </si>
  <si>
    <t>Luis Eduardo Mejia</t>
  </si>
  <si>
    <t>Claudia Cecilia Nolasco
Sonia Velandia - Claudia Sanchez</t>
  </si>
  <si>
    <t xml:space="preserve">Claudia Cecilia Nolasco
</t>
  </si>
  <si>
    <t>Evaluacion de las No Conformidades encontradas en el plan anual de trabajo de SG-SST</t>
  </si>
  <si>
    <t>Cumplimiento en el reporte de indicadores</t>
  </si>
  <si>
    <t xml:space="preserve">Mensual
</t>
  </si>
  <si>
    <t>mensual</t>
  </si>
  <si>
    <r>
      <t>Consumo de papel</t>
    </r>
    <r>
      <rPr>
        <b/>
        <i/>
        <sz val="11"/>
        <color rgb="FFFF0000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(Sede Nueva)</t>
    </r>
  </si>
  <si>
    <t>Avance en la ejecucion programa anual de auditoria</t>
  </si>
  <si>
    <t xml:space="preserve">Cobertura de Proyectos de Inversión avance mensual </t>
  </si>
  <si>
    <t>Ercka Marcela Caceres</t>
  </si>
  <si>
    <t xml:space="preserve">Medir el cumplimiento de los productos contenidos en los planes de acción fijados en la formulación de la Politica de Prevención del Daño Antijurídico </t>
  </si>
  <si>
    <t>Aumentar la efectividad del talento humano y su modelo de gestión.</t>
  </si>
  <si>
    <t>Estrategico</t>
  </si>
  <si>
    <t>Misional</t>
  </si>
  <si>
    <t>De Apoyo</t>
  </si>
  <si>
    <t>De Evaluación</t>
  </si>
  <si>
    <t>Cobertura proyectos de Inversion</t>
  </si>
  <si>
    <t>Visita Insitu,Promedio de dias habiles del traslado de los  informes de visita</t>
  </si>
  <si>
    <t>Indicadores no reportados a tiempo</t>
  </si>
  <si>
    <t>Maria Victoria Ballesteros
 / Paula Combita</t>
  </si>
  <si>
    <t>Martha Nohemy Arevalo</t>
  </si>
  <si>
    <t xml:space="preserve">No fue reportado a tiempo por cuanto se modifico el indicador de trimestral a mensual y con medicion de meta acumulativa. </t>
  </si>
  <si>
    <t>No fue reportado a tiempo, quien reporta se encontraba en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</si>
</sst>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/yyyy"/>
  </numFmts>
  <fonts count="7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8"/>
      <color rgb="FF333399"/>
      <name val="Arial"/>
      <family val="2"/>
    </font>
    <font>
      <b/>
      <sz val="13"/>
      <color rgb="FF333399"/>
      <name val="Arial"/>
      <family val="2"/>
    </font>
    <font>
      <sz val="16"/>
      <color rgb="FFFF0000"/>
      <name val="Arial"/>
      <family val="2"/>
    </font>
    <font>
      <sz val="10"/>
      <color rgb="FF80808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8"/>
      <color rgb="FF333333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2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6"/>
      <color theme="0"/>
      <name val="Arial"/>
      <family val="2"/>
    </font>
    <font>
      <b/>
      <sz val="50"/>
      <color theme="0"/>
      <name val="Arial"/>
      <family val="2"/>
    </font>
    <font>
      <b/>
      <sz val="25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4"/>
      <color rgb="FF333333"/>
      <name val="Arial"/>
      <family val="2"/>
    </font>
    <font>
      <sz val="12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trike/>
      <sz val="14"/>
      <color rgb="FFFFFFFF"/>
      <name val="Arial"/>
      <family val="2"/>
    </font>
    <font>
      <b/>
      <i/>
      <sz val="11"/>
      <color rgb="FFC27BA0"/>
      <name val="Arial"/>
      <family val="2"/>
    </font>
    <font>
      <b/>
      <strike/>
      <sz val="14"/>
      <color rgb="FFFFFFFF"/>
      <name val="Arial"/>
      <family val="2"/>
    </font>
    <font>
      <i/>
      <strike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rgb="FF000000"/>
      <name val="Arial"/>
      <family val="2"/>
    </font>
    <font>
      <i/>
      <sz val="14"/>
      <color rgb="FFFFFFFF"/>
      <name val="Arial"/>
      <family val="2"/>
    </font>
    <font>
      <b/>
      <sz val="14"/>
      <color rgb="FF333333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sz val="20"/>
      <color theme="1"/>
      <name val="Arial"/>
      <family val="2"/>
    </font>
    <font>
      <strike/>
      <sz val="14"/>
      <color rgb="FF333333"/>
      <name val="Arial"/>
      <family val="2"/>
    </font>
    <font>
      <b/>
      <sz val="16"/>
      <color rgb="FF333399"/>
      <name val="Arial"/>
      <family val="2"/>
    </font>
    <font>
      <b/>
      <sz val="14"/>
      <color rgb="FF333399"/>
      <name val="Arial"/>
      <family val="2"/>
    </font>
    <font>
      <sz val="14"/>
      <color theme="1"/>
      <name val="Calibri"/>
      <family val="2"/>
    </font>
    <font>
      <sz val="18"/>
      <color theme="1"/>
      <name val="Arial"/>
      <family val="2"/>
    </font>
    <font>
      <b/>
      <sz val="12"/>
      <color rgb="FF333333"/>
      <name val="Arial"/>
      <family val="2"/>
    </font>
    <font>
      <b/>
      <sz val="11"/>
      <color theme="0"/>
      <name val="Arial"/>
      <family val="2"/>
    </font>
    <font>
      <b/>
      <sz val="10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14"/>
      <color rgb="FF333333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008080"/>
        <bgColor rgb="FF00808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666699"/>
        <bgColor rgb="FF666699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medium">
        <color rgb="FF000000"/>
      </left>
      <right style="thin">
        <color rgb="FF808080"/>
      </right>
      <top/>
      <bottom/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</borders>
  <cellStyleXfs count="2">
    <xf numFmtId="0" fontId="0" fillId="0" borderId="0"/>
    <xf numFmtId="9" fontId="73" fillId="0" borderId="0" applyFont="0" applyFill="0" applyBorder="0" applyAlignment="0" applyProtection="0"/>
  </cellStyleXfs>
  <cellXfs count="358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5" borderId="8" xfId="0" applyFont="1" applyFill="1" applyBorder="1"/>
    <xf numFmtId="0" fontId="4" fillId="5" borderId="8" xfId="0" applyFont="1" applyFill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10" fontId="17" fillId="4" borderId="19" xfId="0" applyNumberFormat="1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10" fontId="21" fillId="6" borderId="8" xfId="0" applyNumberFormat="1" applyFont="1" applyFill="1" applyBorder="1" applyAlignment="1">
      <alignment horizontal="center" vertical="center" wrapText="1"/>
    </xf>
    <xf numFmtId="10" fontId="22" fillId="6" borderId="8" xfId="0" applyNumberFormat="1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10" fontId="26" fillId="7" borderId="8" xfId="0" applyNumberFormat="1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vertical="center"/>
    </xf>
    <xf numFmtId="0" fontId="31" fillId="6" borderId="8" xfId="0" applyFont="1" applyFill="1" applyBorder="1" applyAlignment="1">
      <alignment vertical="center" wrapText="1"/>
    </xf>
    <xf numFmtId="0" fontId="32" fillId="9" borderId="34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vertical="center"/>
    </xf>
    <xf numFmtId="0" fontId="33" fillId="6" borderId="8" xfId="0" applyFont="1" applyFill="1" applyBorder="1" applyAlignment="1">
      <alignment vertical="center" wrapText="1"/>
    </xf>
    <xf numFmtId="164" fontId="34" fillId="0" borderId="34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12" fillId="11" borderId="34" xfId="0" applyFont="1" applyFill="1" applyBorder="1" applyAlignment="1">
      <alignment vertical="center"/>
    </xf>
    <xf numFmtId="0" fontId="35" fillId="6" borderId="8" xfId="0" applyFont="1" applyFill="1" applyBorder="1" applyAlignment="1">
      <alignment vertical="center"/>
    </xf>
    <xf numFmtId="0" fontId="36" fillId="6" borderId="8" xfId="0" applyFont="1" applyFill="1" applyBorder="1" applyAlignment="1">
      <alignment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38" fillId="12" borderId="35" xfId="0" applyFont="1" applyFill="1" applyBorder="1" applyAlignment="1">
      <alignment horizontal="center" vertical="center" wrapText="1"/>
    </xf>
    <xf numFmtId="0" fontId="39" fillId="12" borderId="35" xfId="0" applyFont="1" applyFill="1" applyBorder="1" applyAlignment="1">
      <alignment horizontal="center" vertical="center" wrapText="1"/>
    </xf>
    <xf numFmtId="9" fontId="38" fillId="12" borderId="35" xfId="0" applyNumberFormat="1" applyFont="1" applyFill="1" applyBorder="1" applyAlignment="1">
      <alignment horizontal="center" vertical="center" wrapText="1"/>
    </xf>
    <xf numFmtId="0" fontId="38" fillId="12" borderId="39" xfId="0" applyFont="1" applyFill="1" applyBorder="1" applyAlignment="1">
      <alignment horizontal="center" vertical="center" wrapText="1"/>
    </xf>
    <xf numFmtId="0" fontId="38" fillId="12" borderId="34" xfId="0" applyFont="1" applyFill="1" applyBorder="1" applyAlignment="1">
      <alignment horizontal="center" vertical="center" wrapText="1"/>
    </xf>
    <xf numFmtId="9" fontId="38" fillId="12" borderId="39" xfId="0" applyNumberFormat="1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9" fontId="41" fillId="0" borderId="34" xfId="0" applyNumberFormat="1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164" fontId="40" fillId="6" borderId="34" xfId="0" applyNumberFormat="1" applyFont="1" applyFill="1" applyBorder="1" applyAlignment="1">
      <alignment horizontal="center" vertical="center"/>
    </xf>
    <xf numFmtId="9" fontId="40" fillId="13" borderId="3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164" fontId="41" fillId="0" borderId="34" xfId="0" applyNumberFormat="1" applyFont="1" applyBorder="1" applyAlignment="1">
      <alignment horizontal="center" vertical="center" wrapText="1"/>
    </xf>
    <xf numFmtId="10" fontId="4" fillId="0" borderId="34" xfId="0" applyNumberFormat="1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164" fontId="42" fillId="13" borderId="34" xfId="0" applyNumberFormat="1" applyFont="1" applyFill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 vertical="center"/>
    </xf>
    <xf numFmtId="0" fontId="40" fillId="14" borderId="34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37" fillId="14" borderId="34" xfId="0" applyFont="1" applyFill="1" applyBorder="1" applyAlignment="1">
      <alignment horizontal="left" vertical="center" wrapText="1"/>
    </xf>
    <xf numFmtId="0" fontId="43" fillId="14" borderId="34" xfId="0" applyFont="1" applyFill="1" applyBorder="1" applyAlignment="1">
      <alignment horizontal="center" vertical="center" wrapText="1"/>
    </xf>
    <xf numFmtId="0" fontId="41" fillId="14" borderId="41" xfId="0" applyFont="1" applyFill="1" applyBorder="1" applyAlignment="1">
      <alignment horizontal="center" vertical="center" wrapText="1"/>
    </xf>
    <xf numFmtId="9" fontId="41" fillId="14" borderId="34" xfId="0" applyNumberFormat="1" applyFont="1" applyFill="1" applyBorder="1" applyAlignment="1">
      <alignment horizontal="center" vertical="center" wrapText="1"/>
    </xf>
    <xf numFmtId="9" fontId="4" fillId="14" borderId="34" xfId="0" applyNumberFormat="1" applyFont="1" applyFill="1" applyBorder="1" applyAlignment="1">
      <alignment horizontal="center" vertical="center" wrapText="1"/>
    </xf>
    <xf numFmtId="9" fontId="44" fillId="0" borderId="34" xfId="0" applyNumberFormat="1" applyFont="1" applyBorder="1" applyAlignment="1">
      <alignment horizontal="center" vertical="center"/>
    </xf>
    <xf numFmtId="9" fontId="42" fillId="0" borderId="34" xfId="0" applyNumberFormat="1" applyFont="1" applyBorder="1" applyAlignment="1">
      <alignment horizontal="center" vertical="center"/>
    </xf>
    <xf numFmtId="164" fontId="45" fillId="0" borderId="3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 vertical="center" wrapText="1"/>
    </xf>
    <xf numFmtId="0" fontId="41" fillId="0" borderId="42" xfId="0" applyFont="1" applyBorder="1" applyAlignment="1">
      <alignment horizontal="center" vertical="center" wrapText="1"/>
    </xf>
    <xf numFmtId="9" fontId="41" fillId="0" borderId="42" xfId="0" applyNumberFormat="1" applyFont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 wrapText="1"/>
    </xf>
    <xf numFmtId="9" fontId="34" fillId="0" borderId="42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164" fontId="46" fillId="0" borderId="34" xfId="0" applyNumberFormat="1" applyFont="1" applyBorder="1" applyAlignment="1">
      <alignment horizontal="center" vertical="center"/>
    </xf>
    <xf numFmtId="10" fontId="34" fillId="0" borderId="42" xfId="0" applyNumberFormat="1" applyFont="1" applyBorder="1" applyAlignment="1">
      <alignment horizontal="center" vertical="center"/>
    </xf>
    <xf numFmtId="10" fontId="40" fillId="13" borderId="35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9" fontId="39" fillId="0" borderId="34" xfId="0" applyNumberFormat="1" applyFont="1" applyBorder="1" applyAlignment="1">
      <alignment horizontal="center" vertical="center"/>
    </xf>
    <xf numFmtId="9" fontId="46" fillId="13" borderId="34" xfId="0" applyNumberFormat="1" applyFont="1" applyFill="1" applyBorder="1" applyAlignment="1">
      <alignment horizontal="center" vertical="center"/>
    </xf>
    <xf numFmtId="9" fontId="46" fillId="0" borderId="34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10" fontId="34" fillId="0" borderId="34" xfId="0" applyNumberFormat="1" applyFont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9" fontId="47" fillId="13" borderId="34" xfId="0" applyNumberFormat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164" fontId="40" fillId="13" borderId="34" xfId="0" applyNumberFormat="1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9" fontId="48" fillId="0" borderId="34" xfId="0" applyNumberFormat="1" applyFont="1" applyBorder="1" applyAlignment="1">
      <alignment horizontal="center" vertical="center"/>
    </xf>
    <xf numFmtId="4" fontId="48" fillId="0" borderId="34" xfId="0" applyNumberFormat="1" applyFont="1" applyBorder="1" applyAlignment="1">
      <alignment horizontal="center" vertical="center"/>
    </xf>
    <xf numFmtId="9" fontId="7" fillId="6" borderId="8" xfId="0" applyNumberFormat="1" applyFont="1" applyFill="1" applyBorder="1" applyAlignment="1">
      <alignment horizontal="center" vertical="center" wrapText="1"/>
    </xf>
    <xf numFmtId="0" fontId="49" fillId="6" borderId="8" xfId="0" applyFont="1" applyFill="1" applyBorder="1" applyAlignment="1">
      <alignment vertical="center" wrapText="1"/>
    </xf>
    <xf numFmtId="0" fontId="50" fillId="5" borderId="8" xfId="0" applyFont="1" applyFill="1" applyBorder="1"/>
    <xf numFmtId="0" fontId="30" fillId="5" borderId="8" xfId="0" applyFont="1" applyFill="1" applyBorder="1" applyAlignment="1">
      <alignment vertical="center"/>
    </xf>
    <xf numFmtId="0" fontId="20" fillId="5" borderId="8" xfId="0" applyFont="1" applyFill="1" applyBorder="1" applyAlignment="1">
      <alignment horizontal="left" vertical="center"/>
    </xf>
    <xf numFmtId="9" fontId="51" fillId="0" borderId="34" xfId="0" applyNumberFormat="1" applyFont="1" applyBorder="1" applyAlignment="1">
      <alignment horizontal="center" vertical="center"/>
    </xf>
    <xf numFmtId="9" fontId="52" fillId="12" borderId="35" xfId="0" applyNumberFormat="1" applyFont="1" applyFill="1" applyBorder="1" applyAlignment="1">
      <alignment horizontal="center" vertical="center" wrapText="1"/>
    </xf>
    <xf numFmtId="9" fontId="52" fillId="12" borderId="39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9" fontId="40" fillId="0" borderId="34" xfId="0" applyNumberFormat="1" applyFont="1" applyBorder="1" applyAlignment="1">
      <alignment horizontal="center" vertical="center"/>
    </xf>
    <xf numFmtId="10" fontId="40" fillId="0" borderId="34" xfId="0" applyNumberFormat="1" applyFont="1" applyBorder="1" applyAlignment="1">
      <alignment horizontal="center" vertical="center"/>
    </xf>
    <xf numFmtId="9" fontId="50" fillId="0" borderId="34" xfId="0" applyNumberFormat="1" applyFont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2" fontId="40" fillId="0" borderId="34" xfId="0" applyNumberFormat="1" applyFont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10" fontId="40" fillId="13" borderId="34" xfId="0" applyNumberFormat="1" applyFont="1" applyFill="1" applyBorder="1" applyAlignment="1">
      <alignment horizontal="center" vertical="center" wrapText="1"/>
    </xf>
    <xf numFmtId="0" fontId="41" fillId="14" borderId="34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0" fillId="13" borderId="34" xfId="0" applyFont="1" applyFill="1" applyBorder="1" applyAlignment="1">
      <alignment horizontal="center" vertical="center" wrapText="1"/>
    </xf>
    <xf numFmtId="10" fontId="47" fillId="0" borderId="34" xfId="0" applyNumberFormat="1" applyFont="1" applyBorder="1" applyAlignment="1">
      <alignment horizontal="center" vertical="center"/>
    </xf>
    <xf numFmtId="0" fontId="49" fillId="5" borderId="8" xfId="0" applyFont="1" applyFill="1" applyBorder="1" applyAlignment="1">
      <alignment vertical="center" wrapText="1"/>
    </xf>
    <xf numFmtId="9" fontId="7" fillId="5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3" fillId="7" borderId="8" xfId="0" applyFont="1" applyFill="1" applyBorder="1" applyAlignment="1">
      <alignment horizontal="center" vertical="center" wrapText="1"/>
    </xf>
    <xf numFmtId="0" fontId="50" fillId="7" borderId="8" xfId="0" applyFont="1" applyFill="1" applyBorder="1"/>
    <xf numFmtId="0" fontId="4" fillId="7" borderId="8" xfId="0" applyFont="1" applyFill="1" applyBorder="1"/>
    <xf numFmtId="0" fontId="30" fillId="7" borderId="8" xfId="0" applyFont="1" applyFill="1" applyBorder="1" applyAlignment="1">
      <alignment vertical="center"/>
    </xf>
    <xf numFmtId="0" fontId="20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32" fillId="15" borderId="34" xfId="0" applyFont="1" applyFill="1" applyBorder="1" applyAlignment="1">
      <alignment horizontal="center" vertical="center"/>
    </xf>
    <xf numFmtId="0" fontId="41" fillId="16" borderId="34" xfId="0" applyFont="1" applyFill="1" applyBorder="1" applyAlignment="1">
      <alignment horizontal="center" vertical="center" wrapText="1"/>
    </xf>
    <xf numFmtId="10" fontId="41" fillId="0" borderId="34" xfId="0" applyNumberFormat="1" applyFont="1" applyBorder="1" applyAlignment="1">
      <alignment horizontal="center" vertical="center" wrapText="1"/>
    </xf>
    <xf numFmtId="10" fontId="34" fillId="0" borderId="34" xfId="0" applyNumberFormat="1" applyFont="1" applyBorder="1" applyAlignment="1">
      <alignment horizontal="center" vertical="center" wrapText="1"/>
    </xf>
    <xf numFmtId="10" fontId="48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9" fontId="47" fillId="0" borderId="34" xfId="0" applyNumberFormat="1" applyFont="1" applyBorder="1" applyAlignment="1">
      <alignment horizontal="center" vertical="center"/>
    </xf>
    <xf numFmtId="10" fontId="45" fillId="0" borderId="34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10" fontId="40" fillId="13" borderId="34" xfId="0" applyNumberFormat="1" applyFont="1" applyFill="1" applyBorder="1" applyAlignment="1">
      <alignment horizontal="left" vertical="center" wrapText="1"/>
    </xf>
    <xf numFmtId="10" fontId="46" fillId="0" borderId="34" xfId="0" applyNumberFormat="1" applyFont="1" applyBorder="1" applyAlignment="1">
      <alignment horizontal="center" vertical="center"/>
    </xf>
    <xf numFmtId="0" fontId="41" fillId="13" borderId="34" xfId="0" applyFont="1" applyFill="1" applyBorder="1" applyAlignment="1">
      <alignment horizontal="center" vertical="center" wrapText="1"/>
    </xf>
    <xf numFmtId="4" fontId="40" fillId="13" borderId="34" xfId="0" applyNumberFormat="1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50" fillId="0" borderId="3" xfId="0" applyFont="1" applyBorder="1"/>
    <xf numFmtId="9" fontId="34" fillId="0" borderId="38" xfId="0" applyNumberFormat="1" applyFont="1" applyBorder="1" applyAlignment="1">
      <alignment horizontal="center" vertical="center"/>
    </xf>
    <xf numFmtId="0" fontId="4" fillId="3" borderId="8" xfId="0" applyFont="1" applyFill="1" applyBorder="1"/>
    <xf numFmtId="4" fontId="34" fillId="0" borderId="34" xfId="0" applyNumberFormat="1" applyFont="1" applyBorder="1" applyAlignment="1">
      <alignment horizontal="center" vertical="center"/>
    </xf>
    <xf numFmtId="1" fontId="41" fillId="0" borderId="34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9" fontId="34" fillId="0" borderId="36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49" fillId="7" borderId="8" xfId="0" applyFont="1" applyFill="1" applyBorder="1" applyAlignment="1">
      <alignment vertical="center" wrapText="1"/>
    </xf>
    <xf numFmtId="9" fontId="7" fillId="7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50" fillId="8" borderId="8" xfId="0" applyFont="1" applyFill="1" applyBorder="1"/>
    <xf numFmtId="0" fontId="4" fillId="8" borderId="8" xfId="0" applyFont="1" applyFill="1" applyBorder="1"/>
    <xf numFmtId="0" fontId="30" fillId="8" borderId="8" xfId="0" applyFont="1" applyFill="1" applyBorder="1" applyAlignment="1">
      <alignment vertical="center"/>
    </xf>
    <xf numFmtId="0" fontId="20" fillId="8" borderId="8" xfId="0" applyFont="1" applyFill="1" applyBorder="1" applyAlignment="1">
      <alignment horizontal="left" vertical="center"/>
    </xf>
    <xf numFmtId="9" fontId="34" fillId="4" borderId="34" xfId="0" applyNumberFormat="1" applyFont="1" applyFill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0" fontId="34" fillId="4" borderId="34" xfId="0" applyNumberFormat="1" applyFont="1" applyFill="1" applyBorder="1" applyAlignment="1">
      <alignment horizontal="center" vertical="center"/>
    </xf>
    <xf numFmtId="9" fontId="7" fillId="8" borderId="8" xfId="0" applyNumberFormat="1" applyFont="1" applyFill="1" applyBorder="1" applyAlignment="1">
      <alignment horizontal="center" vertical="center" wrapText="1"/>
    </xf>
    <xf numFmtId="164" fontId="34" fillId="15" borderId="34" xfId="0" applyNumberFormat="1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164" fontId="34" fillId="0" borderId="34" xfId="0" applyNumberFormat="1" applyFont="1" applyBorder="1" applyAlignment="1">
      <alignment horizontal="center" vertical="center" wrapText="1"/>
    </xf>
    <xf numFmtId="9" fontId="54" fillId="0" borderId="34" xfId="0" applyNumberFormat="1" applyFont="1" applyBorder="1" applyAlignment="1">
      <alignment horizontal="center" vertical="center"/>
    </xf>
    <xf numFmtId="0" fontId="49" fillId="8" borderId="8" xfId="0" applyFont="1" applyFill="1" applyBorder="1" applyAlignment="1">
      <alignment vertical="center" wrapText="1"/>
    </xf>
    <xf numFmtId="0" fontId="50" fillId="4" borderId="8" xfId="0" applyFont="1" applyFill="1" applyBorder="1" applyAlignment="1">
      <alignment vertical="center" wrapText="1"/>
    </xf>
    <xf numFmtId="0" fontId="41" fillId="4" borderId="8" xfId="0" applyFont="1" applyFill="1" applyBorder="1" applyAlignment="1">
      <alignment vertical="center" wrapText="1"/>
    </xf>
    <xf numFmtId="0" fontId="50" fillId="5" borderId="8" xfId="0" applyFont="1" applyFill="1" applyBorder="1" applyAlignment="1">
      <alignment vertical="center" wrapText="1"/>
    </xf>
    <xf numFmtId="0" fontId="40" fillId="4" borderId="8" xfId="0" applyFont="1" applyFill="1" applyBorder="1" applyAlignment="1">
      <alignment vertical="center" wrapText="1"/>
    </xf>
    <xf numFmtId="0" fontId="56" fillId="4" borderId="8" xfId="0" applyFont="1" applyFill="1" applyBorder="1" applyAlignment="1">
      <alignment vertical="center" wrapText="1"/>
    </xf>
    <xf numFmtId="0" fontId="40" fillId="5" borderId="8" xfId="0" applyFont="1" applyFill="1" applyBorder="1" applyAlignment="1">
      <alignment vertical="center" wrapText="1"/>
    </xf>
    <xf numFmtId="0" fontId="57" fillId="5" borderId="8" xfId="0" applyFont="1" applyFill="1" applyBorder="1"/>
    <xf numFmtId="0" fontId="41" fillId="4" borderId="8" xfId="0" applyFont="1" applyFill="1" applyBorder="1" applyAlignment="1">
      <alignment horizontal="center" vertical="center" wrapText="1"/>
    </xf>
    <xf numFmtId="0" fontId="50" fillId="9" borderId="47" xfId="0" applyFont="1" applyFill="1" applyBorder="1" applyAlignment="1">
      <alignment horizontal="center" vertical="center" wrapText="1"/>
    </xf>
    <xf numFmtId="0" fontId="50" fillId="18" borderId="34" xfId="0" applyFont="1" applyFill="1" applyBorder="1" applyAlignment="1">
      <alignment horizontal="center" vertical="center" wrapText="1"/>
    </xf>
    <xf numFmtId="0" fontId="50" fillId="11" borderId="34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vertical="center" wrapText="1"/>
    </xf>
    <xf numFmtId="0" fontId="55" fillId="4" borderId="8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60" fillId="4" borderId="48" xfId="0" applyFont="1" applyFill="1" applyBorder="1" applyAlignment="1">
      <alignment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61" fillId="19" borderId="34" xfId="0" applyFont="1" applyFill="1" applyBorder="1" applyAlignment="1">
      <alignment horizontal="center" vertical="center" wrapText="1"/>
    </xf>
    <xf numFmtId="0" fontId="61" fillId="10" borderId="34" xfId="0" applyFont="1" applyFill="1" applyBorder="1" applyAlignment="1">
      <alignment horizontal="center" vertical="center" wrapText="1"/>
    </xf>
    <xf numFmtId="0" fontId="50" fillId="5" borderId="8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vertical="center" wrapText="1"/>
    </xf>
    <xf numFmtId="0" fontId="60" fillId="4" borderId="16" xfId="0" applyFont="1" applyFill="1" applyBorder="1" applyAlignment="1">
      <alignment vertical="center" wrapText="1"/>
    </xf>
    <xf numFmtId="0" fontId="62" fillId="9" borderId="34" xfId="0" applyFont="1" applyFill="1" applyBorder="1" applyAlignment="1">
      <alignment horizontal="center" vertical="center"/>
    </xf>
    <xf numFmtId="164" fontId="63" fillId="4" borderId="49" xfId="0" applyNumberFormat="1" applyFont="1" applyFill="1" applyBorder="1" applyAlignment="1">
      <alignment horizontal="center" vertical="center" wrapText="1"/>
    </xf>
    <xf numFmtId="0" fontId="64" fillId="4" borderId="48" xfId="0" applyFont="1" applyFill="1" applyBorder="1" applyAlignment="1">
      <alignment vertical="center" wrapText="1"/>
    </xf>
    <xf numFmtId="10" fontId="63" fillId="4" borderId="49" xfId="0" applyNumberFormat="1" applyFont="1" applyFill="1" applyBorder="1" applyAlignment="1">
      <alignment horizontal="center" vertical="center" wrapText="1"/>
    </xf>
    <xf numFmtId="0" fontId="50" fillId="9" borderId="34" xfId="0" applyFont="1" applyFill="1" applyBorder="1" applyAlignment="1">
      <alignment horizontal="center" vertical="center" wrapText="1"/>
    </xf>
    <xf numFmtId="9" fontId="63" fillId="4" borderId="49" xfId="0" applyNumberFormat="1" applyFont="1" applyFill="1" applyBorder="1" applyAlignment="1">
      <alignment horizontal="center" vertical="center" wrapText="1"/>
    </xf>
    <xf numFmtId="0" fontId="60" fillId="5" borderId="34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vertical="center" wrapText="1"/>
    </xf>
    <xf numFmtId="0" fontId="20" fillId="7" borderId="34" xfId="0" applyFont="1" applyFill="1" applyBorder="1" applyAlignment="1">
      <alignment vertical="center" wrapText="1"/>
    </xf>
    <xf numFmtId="0" fontId="20" fillId="8" borderId="34" xfId="0" applyFont="1" applyFill="1" applyBorder="1" applyAlignment="1">
      <alignment vertical="center" wrapText="1"/>
    </xf>
    <xf numFmtId="0" fontId="62" fillId="4" borderId="8" xfId="0" applyFont="1" applyFill="1" applyBorder="1" applyAlignment="1">
      <alignment vertical="center" wrapText="1"/>
    </xf>
    <xf numFmtId="10" fontId="62" fillId="4" borderId="8" xfId="0" applyNumberFormat="1" applyFont="1" applyFill="1" applyBorder="1" applyAlignment="1">
      <alignment vertical="center" wrapText="1"/>
    </xf>
    <xf numFmtId="0" fontId="62" fillId="4" borderId="8" xfId="0" applyFont="1" applyFill="1" applyBorder="1" applyAlignment="1">
      <alignment horizontal="center" vertical="center" wrapText="1"/>
    </xf>
    <xf numFmtId="10" fontId="62" fillId="4" borderId="8" xfId="0" applyNumberFormat="1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63" fillId="9" borderId="47" xfId="0" applyFont="1" applyFill="1" applyBorder="1" applyAlignment="1">
      <alignment horizontal="center" vertical="center" wrapText="1"/>
    </xf>
    <xf numFmtId="10" fontId="63" fillId="4" borderId="34" xfId="0" applyNumberFormat="1" applyFont="1" applyFill="1" applyBorder="1" applyAlignment="1">
      <alignment horizontal="center" vertical="center" wrapText="1"/>
    </xf>
    <xf numFmtId="0" fontId="60" fillId="17" borderId="34" xfId="0" applyFont="1" applyFill="1" applyBorder="1" applyAlignment="1">
      <alignment horizontal="center" vertical="center" wrapText="1"/>
    </xf>
    <xf numFmtId="10" fontId="50" fillId="4" borderId="8" xfId="0" applyNumberFormat="1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vertical="center" wrapText="1"/>
    </xf>
    <xf numFmtId="0" fontId="50" fillId="4" borderId="8" xfId="0" applyFont="1" applyFill="1" applyBorder="1"/>
    <xf numFmtId="0" fontId="50" fillId="4" borderId="8" xfId="0" applyFont="1" applyFill="1" applyBorder="1" applyAlignment="1">
      <alignment horizontal="center" vertical="center"/>
    </xf>
    <xf numFmtId="0" fontId="50" fillId="0" borderId="0" xfId="0" applyFont="1"/>
    <xf numFmtId="0" fontId="28" fillId="4" borderId="8" xfId="0" applyFont="1" applyFill="1" applyBorder="1" applyAlignment="1">
      <alignment vertical="center"/>
    </xf>
    <xf numFmtId="0" fontId="65" fillId="5" borderId="54" xfId="0" applyFont="1" applyFill="1" applyBorder="1" applyAlignment="1">
      <alignment horizontal="center" vertical="center"/>
    </xf>
    <xf numFmtId="0" fontId="65" fillId="5" borderId="34" xfId="0" applyFont="1" applyFill="1" applyBorder="1" applyAlignment="1">
      <alignment horizontal="center" vertical="center"/>
    </xf>
    <xf numFmtId="0" fontId="65" fillId="5" borderId="55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5" borderId="8" xfId="0" applyFont="1" applyFill="1" applyBorder="1" applyAlignment="1">
      <alignment vertical="center"/>
    </xf>
    <xf numFmtId="0" fontId="4" fillId="4" borderId="8" xfId="0" applyFont="1" applyFill="1" applyBorder="1"/>
    <xf numFmtId="0" fontId="37" fillId="0" borderId="54" xfId="0" applyFont="1" applyBorder="1" applyAlignment="1">
      <alignment horizontal="center" vertical="center"/>
    </xf>
    <xf numFmtId="165" fontId="37" fillId="0" borderId="34" xfId="0" applyNumberFormat="1" applyFont="1" applyBorder="1" applyAlignment="1">
      <alignment horizontal="center" vertical="center"/>
    </xf>
    <xf numFmtId="0" fontId="37" fillId="0" borderId="55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center" vertical="center"/>
    </xf>
    <xf numFmtId="165" fontId="50" fillId="0" borderId="34" xfId="0" applyNumberFormat="1" applyFont="1" applyBorder="1" applyAlignment="1">
      <alignment horizontal="center" vertical="center"/>
    </xf>
    <xf numFmtId="0" fontId="50" fillId="0" borderId="55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center"/>
    </xf>
    <xf numFmtId="165" fontId="50" fillId="0" borderId="38" xfId="0" applyNumberFormat="1" applyFont="1" applyBorder="1" applyAlignment="1">
      <alignment horizontal="center"/>
    </xf>
    <xf numFmtId="0" fontId="50" fillId="0" borderId="56" xfId="0" applyFont="1" applyBorder="1" applyAlignment="1">
      <alignment wrapText="1"/>
    </xf>
    <xf numFmtId="0" fontId="4" fillId="5" borderId="8" xfId="0" applyFont="1" applyFill="1" applyBorder="1" applyAlignment="1">
      <alignment vertical="center"/>
    </xf>
    <xf numFmtId="0" fontId="50" fillId="4" borderId="8" xfId="0" applyFont="1" applyFill="1" applyBorder="1" applyAlignment="1">
      <alignment vertical="center"/>
    </xf>
    <xf numFmtId="165" fontId="50" fillId="0" borderId="38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5" borderId="8" xfId="0" applyFont="1" applyFill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165" fontId="50" fillId="0" borderId="61" xfId="0" applyNumberFormat="1" applyFont="1" applyBorder="1" applyAlignment="1">
      <alignment horizontal="center" vertical="center"/>
    </xf>
    <xf numFmtId="0" fontId="50" fillId="0" borderId="62" xfId="0" applyFont="1" applyBorder="1" applyAlignment="1">
      <alignment horizontal="left" vertical="center" wrapText="1"/>
    </xf>
    <xf numFmtId="0" fontId="50" fillId="5" borderId="8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 wrapText="1"/>
    </xf>
    <xf numFmtId="2" fontId="70" fillId="0" borderId="34" xfId="0" applyNumberFormat="1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 wrapText="1"/>
    </xf>
    <xf numFmtId="0" fontId="34" fillId="21" borderId="34" xfId="0" applyFont="1" applyFill="1" applyBorder="1" applyAlignment="1">
      <alignment horizontal="center" vertical="center"/>
    </xf>
    <xf numFmtId="2" fontId="40" fillId="13" borderId="34" xfId="0" applyNumberFormat="1" applyFont="1" applyFill="1" applyBorder="1" applyAlignment="1">
      <alignment horizontal="center" vertical="center" wrapText="1"/>
    </xf>
    <xf numFmtId="0" fontId="41" fillId="22" borderId="34" xfId="0" applyFont="1" applyFill="1" applyBorder="1" applyAlignment="1">
      <alignment horizontal="center" vertical="center" wrapText="1"/>
    </xf>
    <xf numFmtId="0" fontId="71" fillId="4" borderId="34" xfId="0" applyFont="1" applyFill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69" fillId="0" borderId="3" xfId="0" applyFont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9" fontId="34" fillId="21" borderId="34" xfId="1" applyFont="1" applyFill="1" applyBorder="1" applyAlignment="1">
      <alignment horizontal="center" vertical="center"/>
    </xf>
    <xf numFmtId="0" fontId="60" fillId="8" borderId="42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43" xfId="0" applyFont="1" applyBorder="1"/>
    <xf numFmtId="0" fontId="55" fillId="4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38" fillId="17" borderId="36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38" fillId="17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165" fontId="58" fillId="4" borderId="36" xfId="0" applyNumberFormat="1" applyFont="1" applyFill="1" applyBorder="1" applyAlignment="1">
      <alignment horizontal="center" vertical="center" wrapText="1"/>
    </xf>
    <xf numFmtId="0" fontId="50" fillId="3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vertical="center" wrapText="1"/>
    </xf>
    <xf numFmtId="0" fontId="59" fillId="19" borderId="36" xfId="0" applyFont="1" applyFill="1" applyBorder="1" applyAlignment="1">
      <alignment horizontal="center" vertical="center" wrapText="1"/>
    </xf>
    <xf numFmtId="0" fontId="59" fillId="10" borderId="36" xfId="0" applyFont="1" applyFill="1" applyBorder="1" applyAlignment="1">
      <alignment horizontal="center" vertical="center" wrapText="1"/>
    </xf>
    <xf numFmtId="0" fontId="60" fillId="6" borderId="42" xfId="0" applyFont="1" applyFill="1" applyBorder="1" applyAlignment="1">
      <alignment horizontal="center" vertical="center" wrapText="1"/>
    </xf>
    <xf numFmtId="0" fontId="60" fillId="7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11" fillId="0" borderId="9" xfId="0" applyFont="1" applyBorder="1" applyAlignment="1">
      <alignment horizontal="center" wrapText="1"/>
    </xf>
    <xf numFmtId="0" fontId="2" fillId="0" borderId="9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6" fillId="6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10" fontId="16" fillId="6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13" fillId="5" borderId="22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2" fillId="5" borderId="22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38" fillId="12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38" fillId="5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50" fillId="0" borderId="57" xfId="0" applyFont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165" fontId="50" fillId="0" borderId="42" xfId="0" applyNumberFormat="1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165" fontId="37" fillId="0" borderId="42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31"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CC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'Desempeño por dependencia'!$A$3:$A$6</c:f>
              <c:strCache>
                <c:ptCount val="4"/>
                <c:pt idx="0">
                  <c:v>Estrategico</c:v>
                </c:pt>
                <c:pt idx="1">
                  <c:v>Misional</c:v>
                </c:pt>
                <c:pt idx="2">
                  <c:v>De Apoyo</c:v>
                </c:pt>
                <c:pt idx="3">
                  <c:v>De Evaluación</c:v>
                </c:pt>
              </c:strCache>
            </c:strRef>
          </c:cat>
          <c:val>
            <c:numRef>
              <c:f>'Desempeño por dependencia'!$C$3:$C$6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1.0647406317878028</c:v>
                </c:pt>
                <c:pt idx="3">
                  <c:v>0.86674056772319685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7F5-4157-AFD7-997BC691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11400"/>
        <c:axId val="220913360"/>
      </c:barChart>
      <c:catAx>
        <c:axId val="22091140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20913360"/>
        <c:crosses val="autoZero"/>
        <c:auto val="1"/>
        <c:lblAlgn val="ctr"/>
        <c:lblOffset val="100"/>
        <c:noMultiLvlLbl val="1"/>
      </c:catAx>
      <c:valAx>
        <c:axId val="22091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20911400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47625</xdr:rowOff>
    </xdr:from>
    <xdr:to>
      <xdr:col>4</xdr:col>
      <xdr:colOff>404719</xdr:colOff>
      <xdr:row>2</xdr:row>
      <xdr:rowOff>114300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2442023-6932-43FA-ACCB-7EDFC7F4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94" t="18912" r="11859" b="31369"/>
        <a:stretch>
          <a:fillRect/>
        </a:stretch>
      </xdr:blipFill>
      <xdr:spPr bwMode="auto">
        <a:xfrm>
          <a:off x="590550" y="76200"/>
          <a:ext cx="119529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85725</xdr:rowOff>
    </xdr:from>
    <xdr:to>
      <xdr:col>2</xdr:col>
      <xdr:colOff>447675</xdr:colOff>
      <xdr:row>2</xdr:row>
      <xdr:rowOff>147447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E736D61-1249-45D3-B4BA-B9526351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94" t="18912" r="11859" b="31369"/>
        <a:stretch>
          <a:fillRect/>
        </a:stretch>
      </xdr:blipFill>
      <xdr:spPr bwMode="auto">
        <a:xfrm>
          <a:off x="733425" y="123825"/>
          <a:ext cx="1409700" cy="718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11</xdr:row>
      <xdr:rowOff>0</xdr:rowOff>
    </xdr:from>
    <xdr:ext cx="4362450" cy="2647950"/>
    <xdr:graphicFrame macro="">
      <xdr:nvGraphicFramePr>
        <xdr:cNvPr id="868845473" name="Chart 1" descr="Chart 0">
          <a:extLst>
            <a:ext uri="{FF2B5EF4-FFF2-40B4-BE49-F238E27FC236}">
              <a16:creationId xmlns:a16="http://schemas.microsoft.com/office/drawing/2014/main" id="{00000000-0008-0000-0000-0000A187C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/>
  </sheetViews>
  <sheetFormatPr baseColWidth="10" defaultColWidth="14.42578125" defaultRowHeight="15" customHeight="1" x14ac:dyDescent="0.25"/>
  <cols>
    <col min="1" max="3" width="10.7109375" customWidth="1"/>
    <col min="4" max="4" width="42.140625" customWidth="1"/>
    <col min="5" max="6" width="10.7109375" customWidth="1"/>
    <col min="7" max="26" width="10" customWidth="1"/>
  </cols>
  <sheetData>
    <row r="1" spans="1:6" ht="14.25" customHeight="1" x14ac:dyDescent="0.25">
      <c r="A1" s="11" t="s">
        <v>9</v>
      </c>
      <c r="B1" s="11" t="s">
        <v>10</v>
      </c>
      <c r="D1" s="14" t="s">
        <v>11</v>
      </c>
      <c r="F1" s="11" t="s">
        <v>12</v>
      </c>
    </row>
    <row r="2" spans="1:6" ht="14.25" customHeight="1" x14ac:dyDescent="0.25">
      <c r="A2" s="11" t="s">
        <v>13</v>
      </c>
      <c r="B2" s="11" t="s">
        <v>14</v>
      </c>
      <c r="D2" s="14" t="s">
        <v>15</v>
      </c>
      <c r="F2" s="11" t="s">
        <v>3</v>
      </c>
    </row>
    <row r="3" spans="1:6" ht="14.25" customHeight="1" x14ac:dyDescent="0.25">
      <c r="D3" s="14" t="s">
        <v>16</v>
      </c>
      <c r="F3" s="11" t="s">
        <v>17</v>
      </c>
    </row>
    <row r="4" spans="1:6" ht="14.25" customHeight="1" x14ac:dyDescent="0.25">
      <c r="D4" s="14" t="s">
        <v>18</v>
      </c>
      <c r="F4" s="11" t="s">
        <v>19</v>
      </c>
    </row>
    <row r="5" spans="1:6" ht="14.25" customHeight="1" x14ac:dyDescent="0.25">
      <c r="D5" s="14" t="s">
        <v>20</v>
      </c>
      <c r="F5" s="11" t="s">
        <v>21</v>
      </c>
    </row>
    <row r="6" spans="1:6" ht="14.25" customHeight="1" x14ac:dyDescent="0.25">
      <c r="D6" s="14" t="s">
        <v>22</v>
      </c>
      <c r="F6" s="11" t="s">
        <v>23</v>
      </c>
    </row>
    <row r="7" spans="1:6" ht="14.25" customHeight="1" x14ac:dyDescent="0.25">
      <c r="D7" s="14" t="s">
        <v>24</v>
      </c>
      <c r="F7" s="11" t="s">
        <v>25</v>
      </c>
    </row>
    <row r="8" spans="1:6" ht="14.25" customHeight="1" x14ac:dyDescent="0.25">
      <c r="D8" s="14" t="s">
        <v>26</v>
      </c>
      <c r="F8" s="11" t="s">
        <v>27</v>
      </c>
    </row>
    <row r="9" spans="1:6" ht="14.25" customHeight="1" x14ac:dyDescent="0.25"/>
    <row r="10" spans="1:6" ht="14.25" customHeight="1" x14ac:dyDescent="0.25"/>
    <row r="11" spans="1:6" ht="14.25" customHeight="1" x14ac:dyDescent="0.25"/>
    <row r="12" spans="1:6" ht="14.25" customHeight="1" x14ac:dyDescent="0.25"/>
    <row r="13" spans="1:6" ht="14.25" customHeight="1" x14ac:dyDescent="0.25"/>
    <row r="14" spans="1:6" ht="14.25" customHeight="1" x14ac:dyDescent="0.25"/>
    <row r="15" spans="1:6" ht="14.25" customHeight="1" x14ac:dyDescent="0.25"/>
    <row r="16" spans="1: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66"/>
  </sheetPr>
  <dimension ref="A1:AE1000"/>
  <sheetViews>
    <sheetView showGridLines="0" topLeftCell="A13" workbookViewId="0">
      <selection activeCell="C2" sqref="C2"/>
    </sheetView>
  </sheetViews>
  <sheetFormatPr baseColWidth="10" defaultColWidth="14.42578125" defaultRowHeight="15" customHeight="1" x14ac:dyDescent="0.25"/>
  <cols>
    <col min="1" max="1" width="0.85546875" customWidth="1"/>
    <col min="2" max="2" width="1.140625" customWidth="1"/>
    <col min="3" max="3" width="4.85546875" customWidth="1"/>
    <col min="4" max="4" width="13.85546875" customWidth="1"/>
    <col min="5" max="5" width="11.5703125" customWidth="1"/>
    <col min="6" max="6" width="14.42578125" customWidth="1"/>
    <col min="7" max="7" width="1.85546875" customWidth="1"/>
    <col min="8" max="8" width="12.42578125" customWidth="1"/>
    <col min="9" max="9" width="8.5703125" customWidth="1"/>
    <col min="10" max="10" width="6.28515625" customWidth="1"/>
    <col min="11" max="11" width="8.5703125" customWidth="1"/>
    <col min="12" max="12" width="4.7109375" customWidth="1"/>
    <col min="13" max="14" width="1.140625" customWidth="1"/>
    <col min="15" max="31" width="19.42578125" hidden="1" customWidth="1"/>
  </cols>
  <sheetData>
    <row r="1" spans="1:31" ht="2.2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42.75" customHeight="1" x14ac:dyDescent="0.25">
      <c r="A2" s="15"/>
      <c r="B2" s="17"/>
      <c r="C2" s="17"/>
      <c r="D2" s="18"/>
      <c r="E2" s="321" t="s">
        <v>28</v>
      </c>
      <c r="F2" s="322"/>
      <c r="G2" s="322"/>
      <c r="H2" s="322"/>
      <c r="I2" s="322"/>
      <c r="J2" s="322"/>
      <c r="K2" s="322"/>
      <c r="L2" s="322"/>
      <c r="M2" s="1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5"/>
      <c r="AA2" s="15"/>
      <c r="AB2" s="15"/>
      <c r="AC2" s="15"/>
      <c r="AD2" s="15"/>
      <c r="AE2" s="15"/>
    </row>
    <row r="3" spans="1:31" ht="30" customHeight="1" x14ac:dyDescent="0.25">
      <c r="A3" s="15"/>
      <c r="B3" s="17"/>
      <c r="C3" s="323" t="s">
        <v>29</v>
      </c>
      <c r="D3" s="324"/>
      <c r="E3" s="324"/>
      <c r="F3" s="324"/>
      <c r="G3" s="324"/>
      <c r="H3" s="324"/>
      <c r="I3" s="324"/>
      <c r="J3" s="324"/>
      <c r="K3" s="324"/>
      <c r="L3" s="324"/>
      <c r="M3" s="1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5"/>
      <c r="AA3" s="15"/>
      <c r="AB3" s="15"/>
      <c r="AC3" s="15"/>
      <c r="AD3" s="15"/>
      <c r="AE3" s="15"/>
    </row>
    <row r="4" spans="1:31" ht="19.5" customHeight="1" x14ac:dyDescent="0.25">
      <c r="A4" s="15"/>
      <c r="B4" s="17"/>
      <c r="C4" s="20"/>
      <c r="D4" s="21"/>
      <c r="E4" s="325" t="s">
        <v>30</v>
      </c>
      <c r="F4" s="326"/>
      <c r="G4" s="326"/>
      <c r="H4" s="326"/>
      <c r="I4" s="326"/>
      <c r="J4" s="327"/>
      <c r="K4" s="22"/>
      <c r="L4" s="23"/>
      <c r="M4" s="1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5"/>
      <c r="AA4" s="15"/>
      <c r="AB4" s="15"/>
      <c r="AC4" s="15"/>
      <c r="AD4" s="15"/>
      <c r="AE4" s="15"/>
    </row>
    <row r="5" spans="1:31" ht="21.75" customHeight="1" x14ac:dyDescent="0.25">
      <c r="A5" s="15"/>
      <c r="B5" s="24"/>
      <c r="C5" s="25"/>
      <c r="D5" s="328" t="s">
        <v>31</v>
      </c>
      <c r="E5" s="329"/>
      <c r="F5" s="26" t="str">
        <f>'Desempeño consolidado'!F10</f>
        <v>CUATRIMESTRAL</v>
      </c>
      <c r="G5" s="27"/>
      <c r="H5" s="330" t="s">
        <v>32</v>
      </c>
      <c r="I5" s="331"/>
      <c r="J5" s="329"/>
      <c r="K5" s="26" t="str">
        <f>'Desempeño consolidado'!F12</f>
        <v>ANUAL</v>
      </c>
      <c r="L5" s="28"/>
      <c r="M5" s="1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6" customHeight="1" x14ac:dyDescent="0.25">
      <c r="A6" s="15"/>
      <c r="B6" s="30"/>
      <c r="C6" s="31"/>
      <c r="D6" s="32"/>
      <c r="E6" s="32"/>
      <c r="F6" s="33"/>
      <c r="G6" s="33"/>
      <c r="H6" s="34"/>
      <c r="I6" s="34"/>
      <c r="J6" s="34"/>
      <c r="K6" s="33"/>
      <c r="L6" s="35"/>
      <c r="M6" s="1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21.75" customHeight="1" x14ac:dyDescent="0.25">
      <c r="A7" s="15"/>
      <c r="B7" s="24"/>
      <c r="C7" s="25"/>
      <c r="D7" s="328" t="s">
        <v>33</v>
      </c>
      <c r="E7" s="329"/>
      <c r="F7" s="26">
        <f>'Desempeño consolidado'!F11</f>
        <v>1</v>
      </c>
      <c r="G7" s="27"/>
      <c r="H7" s="330" t="s">
        <v>34</v>
      </c>
      <c r="I7" s="331"/>
      <c r="J7" s="329"/>
      <c r="K7" s="26" t="b">
        <f>IF('Desempeño consolidado'!F13=0,"ANUAL")</f>
        <v>0</v>
      </c>
      <c r="L7" s="28"/>
      <c r="M7" s="17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6" customHeight="1" x14ac:dyDescent="0.25">
      <c r="A8" s="15"/>
      <c r="B8" s="37"/>
      <c r="C8" s="38"/>
      <c r="D8" s="39"/>
      <c r="E8" s="39"/>
      <c r="F8" s="39"/>
      <c r="G8" s="39"/>
      <c r="H8" s="39"/>
      <c r="I8" s="39"/>
      <c r="J8" s="39"/>
      <c r="K8" s="39"/>
      <c r="L8" s="40"/>
      <c r="M8" s="3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8" customHeight="1" x14ac:dyDescent="0.25">
      <c r="A9" s="15"/>
      <c r="B9" s="37"/>
      <c r="C9" s="41"/>
      <c r="D9" s="42"/>
      <c r="E9" s="332" t="s">
        <v>35</v>
      </c>
      <c r="F9" s="307"/>
      <c r="G9" s="307"/>
      <c r="H9" s="307"/>
      <c r="I9" s="307"/>
      <c r="J9" s="308"/>
      <c r="K9" s="43"/>
      <c r="L9" s="44"/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9.5" customHeight="1" x14ac:dyDescent="0.25">
      <c r="A10" s="15"/>
      <c r="B10" s="45"/>
      <c r="C10" s="46"/>
      <c r="D10" s="47"/>
      <c r="E10" s="333" t="s">
        <v>36</v>
      </c>
      <c r="F10" s="331"/>
      <c r="G10" s="331"/>
      <c r="H10" s="329"/>
      <c r="I10" s="26">
        <f>'Desempeño consolidado'!F14</f>
        <v>1</v>
      </c>
      <c r="J10" s="47"/>
      <c r="K10" s="47"/>
      <c r="L10" s="48"/>
      <c r="M10" s="45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6" customHeight="1" x14ac:dyDescent="0.25">
      <c r="A11" s="15"/>
      <c r="B11" s="37"/>
      <c r="C11" s="41"/>
      <c r="D11" s="42"/>
      <c r="E11" s="42"/>
      <c r="F11" s="42"/>
      <c r="G11" s="42"/>
      <c r="H11" s="42"/>
      <c r="I11" s="42"/>
      <c r="J11" s="42"/>
      <c r="K11" s="42"/>
      <c r="L11" s="44"/>
      <c r="M11" s="3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8" customHeight="1" x14ac:dyDescent="0.25">
      <c r="A12" s="15"/>
      <c r="B12" s="37"/>
      <c r="C12" s="49"/>
      <c r="D12" s="50"/>
      <c r="E12" s="334" t="s">
        <v>37</v>
      </c>
      <c r="F12" s="307"/>
      <c r="G12" s="307"/>
      <c r="H12" s="307"/>
      <c r="I12" s="307"/>
      <c r="J12" s="308"/>
      <c r="K12" s="51"/>
      <c r="L12" s="52"/>
      <c r="M12" s="3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21.75" customHeight="1" x14ac:dyDescent="0.25">
      <c r="A13" s="15"/>
      <c r="B13" s="45"/>
      <c r="C13" s="53"/>
      <c r="D13" s="335" t="s">
        <v>38</v>
      </c>
      <c r="E13" s="329"/>
      <c r="F13" s="26">
        <f>'Desempeño consolidado'!F15</f>
        <v>1.0336412500000001</v>
      </c>
      <c r="G13" s="54"/>
      <c r="H13" s="335" t="s">
        <v>39</v>
      </c>
      <c r="I13" s="331"/>
      <c r="J13" s="329"/>
      <c r="K13" s="26" t="str">
        <f>'Desempeño consolidado'!F18</f>
        <v>ANUAL</v>
      </c>
      <c r="L13" s="55"/>
      <c r="M13" s="5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6" customHeight="1" x14ac:dyDescent="0.25">
      <c r="A14" s="15"/>
      <c r="B14" s="37"/>
      <c r="C14" s="49"/>
      <c r="D14" s="57"/>
      <c r="E14" s="57"/>
      <c r="F14" s="58"/>
      <c r="G14" s="59"/>
      <c r="H14" s="57"/>
      <c r="I14" s="57"/>
      <c r="J14" s="57"/>
      <c r="K14" s="58"/>
      <c r="L14" s="60"/>
      <c r="M14" s="6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21.75" customHeight="1" x14ac:dyDescent="0.25">
      <c r="A15" s="15"/>
      <c r="B15" s="45"/>
      <c r="C15" s="53"/>
      <c r="D15" s="335" t="s">
        <v>40</v>
      </c>
      <c r="E15" s="329"/>
      <c r="F15" s="26">
        <f>'Desempeño consolidado'!F16</f>
        <v>1.3333333333333333</v>
      </c>
      <c r="G15" s="54"/>
      <c r="H15" s="335" t="s">
        <v>41</v>
      </c>
      <c r="I15" s="331"/>
      <c r="J15" s="329"/>
      <c r="K15" s="26">
        <f>'Desempeño consolidado'!F19</f>
        <v>1.0611428571428572</v>
      </c>
      <c r="L15" s="55"/>
      <c r="M15" s="5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6" customHeight="1" x14ac:dyDescent="0.25">
      <c r="A16" s="15"/>
      <c r="B16" s="45"/>
      <c r="C16" s="53"/>
      <c r="D16" s="62"/>
      <c r="E16" s="62"/>
      <c r="F16" s="58"/>
      <c r="G16" s="54"/>
      <c r="H16" s="63"/>
      <c r="I16" s="63"/>
      <c r="J16" s="63"/>
      <c r="K16" s="58"/>
      <c r="L16" s="55"/>
      <c r="M16" s="5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ht="21.75" customHeight="1" x14ac:dyDescent="0.25">
      <c r="A17" s="15"/>
      <c r="B17" s="45"/>
      <c r="C17" s="53"/>
      <c r="D17" s="335" t="s">
        <v>42</v>
      </c>
      <c r="E17" s="329"/>
      <c r="F17" s="26">
        <f>'Desempeño consolidado'!F17</f>
        <v>0.99691666666666667</v>
      </c>
      <c r="G17" s="54"/>
      <c r="H17" s="335" t="s">
        <v>43</v>
      </c>
      <c r="I17" s="331"/>
      <c r="J17" s="329"/>
      <c r="K17" s="26">
        <f>'Desempeño consolidado'!F20</f>
        <v>1</v>
      </c>
      <c r="L17" s="55"/>
      <c r="M17" s="56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ht="6" customHeight="1" x14ac:dyDescent="0.25">
      <c r="A18" s="15"/>
      <c r="B18" s="45"/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5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ht="21.75" customHeight="1" x14ac:dyDescent="0.25">
      <c r="A19" s="15"/>
      <c r="B19" s="45"/>
      <c r="C19" s="53"/>
      <c r="D19" s="54"/>
      <c r="E19" s="335" t="s">
        <v>44</v>
      </c>
      <c r="F19" s="331"/>
      <c r="G19" s="331"/>
      <c r="H19" s="329"/>
      <c r="I19" s="26" t="str">
        <f>'Desempeño consolidado'!F21</f>
        <v>ANUAL</v>
      </c>
      <c r="J19" s="54"/>
      <c r="K19" s="54"/>
      <c r="L19" s="55"/>
      <c r="M19" s="56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6" customHeight="1" x14ac:dyDescent="0.25">
      <c r="A20" s="15"/>
      <c r="B20" s="37"/>
      <c r="C20" s="49"/>
      <c r="D20" s="50"/>
      <c r="E20" s="50"/>
      <c r="F20" s="50"/>
      <c r="G20" s="50"/>
      <c r="H20" s="50"/>
      <c r="I20" s="50"/>
      <c r="J20" s="50"/>
      <c r="K20" s="50"/>
      <c r="L20" s="52"/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8" customHeight="1" x14ac:dyDescent="0.25">
      <c r="A21" s="15"/>
      <c r="B21" s="37"/>
      <c r="C21" s="64"/>
      <c r="D21" s="65"/>
      <c r="E21" s="343" t="s">
        <v>45</v>
      </c>
      <c r="F21" s="307"/>
      <c r="G21" s="307"/>
      <c r="H21" s="307"/>
      <c r="I21" s="307"/>
      <c r="J21" s="308"/>
      <c r="K21" s="66"/>
      <c r="L21" s="67"/>
      <c r="M21" s="3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21.75" customHeight="1" x14ac:dyDescent="0.25">
      <c r="A22" s="15"/>
      <c r="B22" s="45"/>
      <c r="C22" s="68"/>
      <c r="D22" s="344" t="s">
        <v>46</v>
      </c>
      <c r="E22" s="329"/>
      <c r="F22" s="26">
        <f>'Desempeño consolidado'!F23</f>
        <v>0.65263157894736845</v>
      </c>
      <c r="G22" s="69"/>
      <c r="H22" s="344" t="s">
        <v>47</v>
      </c>
      <c r="I22" s="331"/>
      <c r="J22" s="329"/>
      <c r="K22" s="26" t="str">
        <f>'Desempeño consolidado'!F22</f>
        <v>SEMESTRAL</v>
      </c>
      <c r="L22" s="70"/>
      <c r="M22" s="4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6" customHeight="1" x14ac:dyDescent="0.25">
      <c r="A23" s="15"/>
      <c r="B23" s="37"/>
      <c r="C23" s="64"/>
      <c r="D23" s="71"/>
      <c r="E23" s="71"/>
      <c r="F23" s="71"/>
      <c r="G23" s="71"/>
      <c r="H23" s="71"/>
      <c r="I23" s="71"/>
      <c r="J23" s="71"/>
      <c r="K23" s="71"/>
      <c r="L23" s="67"/>
      <c r="M23" s="37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21.75" customHeight="1" x14ac:dyDescent="0.25">
      <c r="A24" s="15"/>
      <c r="B24" s="45"/>
      <c r="C24" s="68"/>
      <c r="D24" s="69"/>
      <c r="E24" s="344" t="s">
        <v>48</v>
      </c>
      <c r="F24" s="331"/>
      <c r="G24" s="331"/>
      <c r="H24" s="329"/>
      <c r="I24" s="26">
        <f>'Desempeño consolidado'!F24</f>
        <v>0.95233333333333325</v>
      </c>
      <c r="J24" s="69"/>
      <c r="K24" s="69"/>
      <c r="L24" s="70"/>
      <c r="M24" s="4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6" customHeight="1" x14ac:dyDescent="0.25">
      <c r="A25" s="15"/>
      <c r="B25" s="17"/>
      <c r="C25" s="72"/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6" customHeigh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3.5" customHeight="1" x14ac:dyDescent="0.25">
      <c r="A27" s="15"/>
      <c r="B27" s="75"/>
      <c r="C27" s="336" t="s">
        <v>49</v>
      </c>
      <c r="D27" s="337"/>
      <c r="E27" s="337"/>
      <c r="F27" s="337"/>
      <c r="G27" s="337"/>
      <c r="H27" s="337"/>
      <c r="I27" s="337"/>
      <c r="J27" s="337"/>
      <c r="K27" s="337"/>
      <c r="L27" s="338"/>
      <c r="M27" s="7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3.5" customHeight="1" x14ac:dyDescent="0.25">
      <c r="A28" s="15"/>
      <c r="B28" s="75"/>
      <c r="C28" s="339"/>
      <c r="D28" s="340"/>
      <c r="E28" s="340"/>
      <c r="F28" s="340"/>
      <c r="G28" s="340"/>
      <c r="H28" s="340"/>
      <c r="I28" s="340"/>
      <c r="J28" s="340"/>
      <c r="K28" s="340"/>
      <c r="L28" s="341"/>
      <c r="M28" s="7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21" customHeight="1" x14ac:dyDescent="0.25">
      <c r="A29" s="15"/>
      <c r="B29" s="75"/>
      <c r="C29" s="76"/>
      <c r="D29" s="342" t="s">
        <v>50</v>
      </c>
      <c r="E29" s="307"/>
      <c r="F29" s="307"/>
      <c r="G29" s="307"/>
      <c r="H29" s="307"/>
      <c r="I29" s="307"/>
      <c r="J29" s="307"/>
      <c r="K29" s="307"/>
      <c r="L29" s="308"/>
      <c r="M29" s="75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9.5" customHeight="1" x14ac:dyDescent="0.25">
      <c r="A30" s="1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9.5" hidden="1" customHeight="1" x14ac:dyDescent="0.25">
      <c r="A31" s="1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9.5" hidden="1" customHeight="1" x14ac:dyDescent="0.25">
      <c r="A32" s="1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19.5" hidden="1" customHeight="1" x14ac:dyDescent="0.25">
      <c r="A33" s="1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9.5" hidden="1" customHeight="1" x14ac:dyDescent="0.25">
      <c r="A34" s="1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9.5" hidden="1" customHeight="1" x14ac:dyDescent="0.25">
      <c r="A35" s="1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9.5" hidden="1" customHeight="1" x14ac:dyDescent="0.25">
      <c r="A36" s="1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9.5" hidden="1" customHeight="1" x14ac:dyDescent="0.25">
      <c r="A37" s="1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9.5" hidden="1" customHeight="1" x14ac:dyDescent="0.25">
      <c r="A38" s="1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9.5" hidden="1" customHeight="1" x14ac:dyDescent="0.25">
      <c r="A39" s="1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9.5" hidden="1" customHeight="1" x14ac:dyDescent="0.25">
      <c r="A40" s="1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9.5" hidden="1" customHeight="1" x14ac:dyDescent="0.25">
      <c r="A41" s="1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9.5" hidden="1" customHeight="1" x14ac:dyDescent="0.25">
      <c r="A42" s="1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9.5" hidden="1" customHeight="1" x14ac:dyDescent="0.25">
      <c r="A43" s="1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9.5" hidden="1" customHeight="1" x14ac:dyDescent="0.25">
      <c r="A44" s="1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9.5" hidden="1" customHeight="1" x14ac:dyDescent="0.25">
      <c r="A45" s="1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9.5" hidden="1" customHeight="1" x14ac:dyDescent="0.25">
      <c r="A46" s="1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9.5" hidden="1" customHeight="1" x14ac:dyDescent="0.25">
      <c r="A47" s="1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9.5" hidden="1" customHeight="1" x14ac:dyDescent="0.25">
      <c r="A48" s="1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19.5" hidden="1" customHeight="1" x14ac:dyDescent="0.25">
      <c r="A49" s="1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19.5" hidden="1" customHeight="1" x14ac:dyDescent="0.25">
      <c r="A50" s="1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19.5" hidden="1" customHeight="1" x14ac:dyDescent="0.25">
      <c r="A51" s="1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9.5" hidden="1" customHeight="1" x14ac:dyDescent="0.25">
      <c r="A52" s="1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9.5" hidden="1" customHeight="1" x14ac:dyDescent="0.25">
      <c r="A53" s="1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19.5" hidden="1" customHeight="1" x14ac:dyDescent="0.25">
      <c r="A54" s="1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ht="19.5" hidden="1" customHeight="1" x14ac:dyDescent="0.25">
      <c r="A55" s="1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ht="19.5" hidden="1" customHeight="1" x14ac:dyDescent="0.25">
      <c r="A56" s="1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19.5" hidden="1" customHeight="1" x14ac:dyDescent="0.25">
      <c r="A57" s="1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ht="19.5" hidden="1" customHeight="1" x14ac:dyDescent="0.25">
      <c r="A58" s="1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ht="19.5" hidden="1" customHeight="1" x14ac:dyDescent="0.25">
      <c r="A59" s="1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9.5" hidden="1" customHeight="1" x14ac:dyDescent="0.25">
      <c r="A60" s="1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9.5" hidden="1" customHeight="1" x14ac:dyDescent="0.25">
      <c r="A61" s="1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9.5" hidden="1" customHeight="1" x14ac:dyDescent="0.25">
      <c r="A62" s="1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9.5" hidden="1" customHeight="1" x14ac:dyDescent="0.25">
      <c r="A63" s="1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9.5" hidden="1" customHeight="1" x14ac:dyDescent="0.25">
      <c r="A64" s="1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ht="19.5" hidden="1" customHeight="1" x14ac:dyDescent="0.25">
      <c r="A65" s="1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19.5" hidden="1" customHeight="1" x14ac:dyDescent="0.25">
      <c r="A66" s="1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19.5" hidden="1" customHeight="1" x14ac:dyDescent="0.25">
      <c r="A67" s="1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ht="19.5" hidden="1" customHeight="1" x14ac:dyDescent="0.25">
      <c r="A68" s="1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ht="19.5" hidden="1" customHeight="1" x14ac:dyDescent="0.25">
      <c r="A69" s="1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19.5" hidden="1" customHeight="1" x14ac:dyDescent="0.25">
      <c r="A70" s="1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9.5" hidden="1" customHeight="1" x14ac:dyDescent="0.25">
      <c r="A71" s="1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ht="19.5" hidden="1" customHeight="1" x14ac:dyDescent="0.25">
      <c r="A72" s="1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19.5" hidden="1" customHeight="1" x14ac:dyDescent="0.25">
      <c r="A73" s="1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ht="19.5" hidden="1" customHeight="1" x14ac:dyDescent="0.25">
      <c r="A74" s="1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ht="19.5" hidden="1" customHeight="1" x14ac:dyDescent="0.25">
      <c r="A75" s="1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ht="19.5" hidden="1" customHeight="1" x14ac:dyDescent="0.25">
      <c r="A76" s="1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19.5" hidden="1" customHeight="1" x14ac:dyDescent="0.25">
      <c r="A77" s="1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9.5" hidden="1" customHeight="1" x14ac:dyDescent="0.25">
      <c r="A78" s="1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9.5" hidden="1" customHeight="1" x14ac:dyDescent="0.25">
      <c r="A79" s="1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ht="19.5" hidden="1" customHeight="1" x14ac:dyDescent="0.25">
      <c r="A80" s="1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ht="19.5" hidden="1" customHeight="1" x14ac:dyDescent="0.25">
      <c r="A81" s="1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ht="19.5" hidden="1" customHeight="1" x14ac:dyDescent="0.25">
      <c r="A82" s="1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ht="19.5" hidden="1" customHeight="1" x14ac:dyDescent="0.25">
      <c r="A83" s="1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ht="19.5" hidden="1" customHeight="1" x14ac:dyDescent="0.25">
      <c r="A84" s="1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19.5" hidden="1" customHeight="1" x14ac:dyDescent="0.25">
      <c r="A85" s="1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19.5" hidden="1" customHeight="1" x14ac:dyDescent="0.25">
      <c r="A86" s="1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ht="19.5" hidden="1" customHeight="1" x14ac:dyDescent="0.25">
      <c r="A87" s="1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ht="19.5" hidden="1" customHeight="1" x14ac:dyDescent="0.25">
      <c r="A88" s="1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ht="19.5" hidden="1" customHeight="1" x14ac:dyDescent="0.25">
      <c r="A89" s="1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ht="19.5" hidden="1" customHeight="1" x14ac:dyDescent="0.25">
      <c r="A90" s="1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ht="19.5" hidden="1" customHeight="1" x14ac:dyDescent="0.25">
      <c r="A91" s="1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ht="19.5" hidden="1" customHeight="1" x14ac:dyDescent="0.25">
      <c r="A92" s="1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ht="19.5" hidden="1" customHeight="1" x14ac:dyDescent="0.25">
      <c r="A93" s="1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ht="19.5" hidden="1" customHeight="1" x14ac:dyDescent="0.25">
      <c r="A94" s="1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ht="19.5" hidden="1" customHeight="1" x14ac:dyDescent="0.25">
      <c r="A95" s="1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ht="19.5" hidden="1" customHeight="1" x14ac:dyDescent="0.25">
      <c r="A96" s="1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ht="19.5" hidden="1" customHeight="1" x14ac:dyDescent="0.25">
      <c r="A97" s="1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ht="19.5" hidden="1" customHeight="1" x14ac:dyDescent="0.25">
      <c r="A98" s="1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19.5" hidden="1" customHeight="1" x14ac:dyDescent="0.25">
      <c r="A99" s="1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ht="19.5" hidden="1" customHeight="1" x14ac:dyDescent="0.25">
      <c r="A100" s="1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ht="19.5" hidden="1" customHeight="1" x14ac:dyDescent="0.25">
      <c r="A101" s="1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ht="19.5" hidden="1" customHeight="1" x14ac:dyDescent="0.25">
      <c r="A102" s="1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ht="19.5" hidden="1" customHeight="1" x14ac:dyDescent="0.25">
      <c r="A103" s="1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ht="19.5" hidden="1" customHeight="1" x14ac:dyDescent="0.25">
      <c r="A104" s="1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ht="19.5" hidden="1" customHeight="1" x14ac:dyDescent="0.25">
      <c r="A105" s="1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ht="19.5" hidden="1" customHeight="1" x14ac:dyDescent="0.25">
      <c r="A106" s="1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ht="19.5" hidden="1" customHeight="1" x14ac:dyDescent="0.25">
      <c r="A107" s="1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ht="19.5" hidden="1" customHeight="1" x14ac:dyDescent="0.25">
      <c r="A108" s="1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ht="19.5" hidden="1" customHeight="1" x14ac:dyDescent="0.25">
      <c r="A109" s="1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ht="19.5" hidden="1" customHeight="1" x14ac:dyDescent="0.25">
      <c r="A110" s="1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ht="19.5" hidden="1" customHeight="1" x14ac:dyDescent="0.25">
      <c r="A111" s="1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ht="19.5" hidden="1" customHeight="1" x14ac:dyDescent="0.25">
      <c r="A112" s="1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ht="19.5" hidden="1" customHeight="1" x14ac:dyDescent="0.25">
      <c r="A113" s="1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ht="19.5" hidden="1" customHeight="1" x14ac:dyDescent="0.25">
      <c r="A114" s="1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ht="19.5" hidden="1" customHeight="1" x14ac:dyDescent="0.25">
      <c r="A115" s="1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ht="19.5" hidden="1" customHeight="1" x14ac:dyDescent="0.25">
      <c r="A116" s="1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ht="19.5" hidden="1" customHeight="1" x14ac:dyDescent="0.25">
      <c r="A117" s="1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ht="19.5" hidden="1" customHeight="1" x14ac:dyDescent="0.25">
      <c r="A118" s="1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ht="19.5" hidden="1" customHeight="1" x14ac:dyDescent="0.25">
      <c r="A119" s="1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ht="19.5" hidden="1" customHeight="1" x14ac:dyDescent="0.25">
      <c r="A120" s="1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ht="19.5" hidden="1" customHeight="1" x14ac:dyDescent="0.25">
      <c r="A121" s="1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19.5" hidden="1" customHeight="1" x14ac:dyDescent="0.25">
      <c r="A122" s="1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19.5" hidden="1" customHeight="1" x14ac:dyDescent="0.25">
      <c r="A123" s="1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ht="19.5" hidden="1" customHeight="1" x14ac:dyDescent="0.25">
      <c r="A124" s="1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9.5" hidden="1" customHeight="1" x14ac:dyDescent="0.25">
      <c r="A125" s="1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ht="19.5" hidden="1" customHeight="1" x14ac:dyDescent="0.25">
      <c r="A126" s="1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ht="19.5" hidden="1" customHeight="1" x14ac:dyDescent="0.25">
      <c r="A127" s="1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ht="19.5" hidden="1" customHeight="1" x14ac:dyDescent="0.25">
      <c r="A128" s="1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ht="19.5" hidden="1" customHeight="1" x14ac:dyDescent="0.25">
      <c r="A129" s="1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ht="19.5" hidden="1" customHeight="1" x14ac:dyDescent="0.25">
      <c r="A130" s="1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ht="19.5" hidden="1" customHeight="1" x14ac:dyDescent="0.25">
      <c r="A131" s="1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19.5" hidden="1" customHeight="1" x14ac:dyDescent="0.25">
      <c r="A132" s="1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9.5" hidden="1" customHeight="1" x14ac:dyDescent="0.25">
      <c r="A133" s="1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ht="19.5" hidden="1" customHeight="1" x14ac:dyDescent="0.25">
      <c r="A134" s="1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ht="19.5" hidden="1" customHeight="1" x14ac:dyDescent="0.25">
      <c r="A135" s="1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ht="19.5" hidden="1" customHeight="1" x14ac:dyDescent="0.25">
      <c r="A136" s="1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ht="19.5" hidden="1" customHeight="1" x14ac:dyDescent="0.25">
      <c r="A137" s="1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ht="19.5" hidden="1" customHeight="1" x14ac:dyDescent="0.25">
      <c r="A138" s="1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ht="19.5" hidden="1" customHeight="1" x14ac:dyDescent="0.25">
      <c r="A139" s="1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ht="19.5" hidden="1" customHeight="1" x14ac:dyDescent="0.25">
      <c r="A140" s="1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ht="19.5" hidden="1" customHeight="1" x14ac:dyDescent="0.25">
      <c r="A141" s="1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ht="19.5" hidden="1" customHeight="1" x14ac:dyDescent="0.25">
      <c r="A142" s="1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ht="19.5" hidden="1" customHeight="1" x14ac:dyDescent="0.25">
      <c r="A143" s="1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ht="19.5" hidden="1" customHeight="1" x14ac:dyDescent="0.25">
      <c r="A144" s="1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ht="19.5" hidden="1" customHeight="1" x14ac:dyDescent="0.25">
      <c r="A145" s="1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ht="19.5" hidden="1" customHeight="1" x14ac:dyDescent="0.25">
      <c r="A146" s="1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ht="19.5" hidden="1" customHeight="1" x14ac:dyDescent="0.25">
      <c r="A147" s="1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ht="19.5" hidden="1" customHeight="1" x14ac:dyDescent="0.25">
      <c r="A148" s="1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ht="19.5" hidden="1" customHeight="1" x14ac:dyDescent="0.25">
      <c r="A149" s="1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ht="19.5" hidden="1" customHeight="1" x14ac:dyDescent="0.25">
      <c r="A150" s="1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ht="19.5" hidden="1" customHeight="1" x14ac:dyDescent="0.25">
      <c r="A151" s="1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ht="19.5" hidden="1" customHeight="1" x14ac:dyDescent="0.25">
      <c r="A152" s="1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ht="19.5" hidden="1" customHeight="1" x14ac:dyDescent="0.25">
      <c r="A153" s="1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ht="19.5" hidden="1" customHeight="1" x14ac:dyDescent="0.25">
      <c r="A154" s="1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ht="19.5" hidden="1" customHeight="1" x14ac:dyDescent="0.25">
      <c r="A155" s="1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ht="19.5" hidden="1" customHeight="1" x14ac:dyDescent="0.25">
      <c r="A156" s="1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ht="19.5" hidden="1" customHeight="1" x14ac:dyDescent="0.25">
      <c r="A157" s="1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ht="19.5" hidden="1" customHeight="1" x14ac:dyDescent="0.25">
      <c r="A158" s="1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ht="19.5" hidden="1" customHeight="1" x14ac:dyDescent="0.25">
      <c r="A159" s="1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ht="19.5" hidden="1" customHeight="1" x14ac:dyDescent="0.25">
      <c r="A160" s="1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ht="19.5" hidden="1" customHeight="1" x14ac:dyDescent="0.25">
      <c r="A161" s="1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ht="19.5" hidden="1" customHeight="1" x14ac:dyDescent="0.25">
      <c r="A162" s="1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ht="19.5" hidden="1" customHeight="1" x14ac:dyDescent="0.25">
      <c r="A163" s="1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ht="19.5" hidden="1" customHeight="1" x14ac:dyDescent="0.25">
      <c r="A164" s="1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ht="19.5" hidden="1" customHeight="1" x14ac:dyDescent="0.25">
      <c r="A165" s="1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ht="19.5" hidden="1" customHeight="1" x14ac:dyDescent="0.25">
      <c r="A166" s="1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ht="19.5" hidden="1" customHeight="1" x14ac:dyDescent="0.25">
      <c r="A167" s="1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ht="19.5" hidden="1" customHeight="1" x14ac:dyDescent="0.25">
      <c r="A168" s="1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ht="19.5" hidden="1" customHeight="1" x14ac:dyDescent="0.25">
      <c r="A169" s="1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19.5" hidden="1" customHeight="1" x14ac:dyDescent="0.25">
      <c r="A170" s="1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ht="19.5" hidden="1" customHeight="1" x14ac:dyDescent="0.25">
      <c r="A171" s="1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ht="19.5" hidden="1" customHeight="1" x14ac:dyDescent="0.25">
      <c r="A172" s="1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ht="19.5" hidden="1" customHeight="1" x14ac:dyDescent="0.25">
      <c r="A173" s="1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ht="19.5" hidden="1" customHeight="1" x14ac:dyDescent="0.25">
      <c r="A174" s="1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ht="19.5" hidden="1" customHeight="1" x14ac:dyDescent="0.25">
      <c r="A175" s="1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ht="19.5" hidden="1" customHeight="1" x14ac:dyDescent="0.25">
      <c r="A176" s="1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ht="19.5" hidden="1" customHeight="1" x14ac:dyDescent="0.25">
      <c r="A177" s="1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ht="19.5" hidden="1" customHeight="1" x14ac:dyDescent="0.25">
      <c r="A178" s="1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ht="19.5" hidden="1" customHeight="1" x14ac:dyDescent="0.25">
      <c r="A179" s="1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ht="19.5" hidden="1" customHeight="1" x14ac:dyDescent="0.25">
      <c r="A180" s="1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ht="19.5" hidden="1" customHeight="1" x14ac:dyDescent="0.25">
      <c r="A181" s="1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ht="19.5" hidden="1" customHeight="1" x14ac:dyDescent="0.25">
      <c r="A182" s="1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19.5" hidden="1" customHeight="1" x14ac:dyDescent="0.25">
      <c r="A183" s="1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ht="19.5" hidden="1" customHeight="1" x14ac:dyDescent="0.25">
      <c r="A184" s="1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ht="19.5" hidden="1" customHeight="1" x14ac:dyDescent="0.25">
      <c r="A185" s="1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ht="19.5" hidden="1" customHeight="1" x14ac:dyDescent="0.25">
      <c r="A186" s="1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ht="19.5" hidden="1" customHeight="1" x14ac:dyDescent="0.25">
      <c r="A187" s="1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ht="19.5" hidden="1" customHeight="1" x14ac:dyDescent="0.25">
      <c r="A188" s="1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ht="19.5" hidden="1" customHeight="1" x14ac:dyDescent="0.25">
      <c r="A189" s="1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ht="19.5" hidden="1" customHeight="1" x14ac:dyDescent="0.25">
      <c r="A190" s="1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ht="19.5" hidden="1" customHeight="1" x14ac:dyDescent="0.25">
      <c r="A191" s="1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ht="19.5" hidden="1" customHeight="1" x14ac:dyDescent="0.25">
      <c r="A192" s="1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ht="19.5" hidden="1" customHeight="1" x14ac:dyDescent="0.25">
      <c r="A193" s="1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ht="19.5" hidden="1" customHeight="1" x14ac:dyDescent="0.25">
      <c r="A194" s="1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ht="19.5" hidden="1" customHeight="1" x14ac:dyDescent="0.25">
      <c r="A195" s="1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ht="19.5" hidden="1" customHeight="1" x14ac:dyDescent="0.25">
      <c r="A196" s="1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ht="19.5" hidden="1" customHeight="1" x14ac:dyDescent="0.25">
      <c r="A197" s="1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ht="19.5" hidden="1" customHeight="1" x14ac:dyDescent="0.25">
      <c r="A198" s="1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ht="19.5" hidden="1" customHeight="1" x14ac:dyDescent="0.25">
      <c r="A199" s="1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ht="19.5" hidden="1" customHeight="1" x14ac:dyDescent="0.25">
      <c r="A200" s="1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ht="19.5" hidden="1" customHeight="1" x14ac:dyDescent="0.25">
      <c r="A201" s="1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ht="19.5" hidden="1" customHeight="1" x14ac:dyDescent="0.25">
      <c r="A202" s="1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ht="19.5" hidden="1" customHeight="1" x14ac:dyDescent="0.25">
      <c r="A203" s="1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ht="19.5" hidden="1" customHeight="1" x14ac:dyDescent="0.25">
      <c r="A204" s="1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19.5" hidden="1" customHeight="1" x14ac:dyDescent="0.25">
      <c r="A205" s="1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ht="19.5" hidden="1" customHeight="1" x14ac:dyDescent="0.25">
      <c r="A206" s="1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ht="19.5" hidden="1" customHeight="1" x14ac:dyDescent="0.25">
      <c r="A207" s="1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ht="19.5" hidden="1" customHeight="1" x14ac:dyDescent="0.25">
      <c r="A208" s="1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ht="19.5" hidden="1" customHeight="1" x14ac:dyDescent="0.25">
      <c r="A209" s="1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ht="19.5" hidden="1" customHeight="1" x14ac:dyDescent="0.25">
      <c r="A210" s="1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ht="19.5" hidden="1" customHeight="1" x14ac:dyDescent="0.25">
      <c r="A211" s="1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ht="19.5" hidden="1" customHeight="1" x14ac:dyDescent="0.25">
      <c r="A212" s="1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ht="19.5" hidden="1" customHeight="1" x14ac:dyDescent="0.25">
      <c r="A213" s="1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ht="19.5" hidden="1" customHeight="1" x14ac:dyDescent="0.25">
      <c r="A214" s="1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ht="19.5" hidden="1" customHeight="1" x14ac:dyDescent="0.25">
      <c r="A215" s="1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ht="19.5" hidden="1" customHeight="1" x14ac:dyDescent="0.25">
      <c r="A216" s="1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ht="19.5" hidden="1" customHeight="1" x14ac:dyDescent="0.25">
      <c r="A217" s="1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ht="19.5" hidden="1" customHeight="1" x14ac:dyDescent="0.25">
      <c r="A218" s="1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ht="19.5" hidden="1" customHeight="1" x14ac:dyDescent="0.25">
      <c r="A219" s="1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ht="19.5" hidden="1" customHeight="1" x14ac:dyDescent="0.25">
      <c r="A220" s="1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ht="19.5" hidden="1" customHeight="1" x14ac:dyDescent="0.25">
      <c r="A221" s="1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ht="19.5" hidden="1" customHeight="1" x14ac:dyDescent="0.25">
      <c r="A222" s="1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ht="19.5" hidden="1" customHeight="1" x14ac:dyDescent="0.25">
      <c r="A223" s="1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ht="19.5" hidden="1" customHeight="1" x14ac:dyDescent="0.25">
      <c r="A224" s="1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ht="19.5" hidden="1" customHeight="1" x14ac:dyDescent="0.25">
      <c r="A225" s="1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ht="19.5" hidden="1" customHeight="1" x14ac:dyDescent="0.25">
      <c r="A226" s="1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ht="19.5" hidden="1" customHeight="1" x14ac:dyDescent="0.25">
      <c r="A227" s="1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ht="19.5" hidden="1" customHeight="1" x14ac:dyDescent="0.25">
      <c r="A228" s="1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ht="19.5" hidden="1" customHeight="1" x14ac:dyDescent="0.25">
      <c r="A229" s="1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ht="15.75" hidden="1" customHeight="1" x14ac:dyDescent="0.25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:31" ht="15.75" hidden="1" customHeight="1" x14ac:dyDescent="0.25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:31" ht="15.75" hidden="1" customHeight="1" x14ac:dyDescent="0.25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:31" ht="15.75" hidden="1" customHeight="1" x14ac:dyDescent="0.25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31" ht="15.75" hidden="1" customHeight="1" x14ac:dyDescent="0.25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ht="15.75" hidden="1" customHeight="1" x14ac:dyDescent="0.25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ht="15.75" hidden="1" customHeight="1" x14ac:dyDescent="0.25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ht="15.75" hidden="1" customHeight="1" x14ac:dyDescent="0.2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ht="15.75" hidden="1" customHeight="1" x14ac:dyDescent="0.25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:31" ht="15.75" hidden="1" customHeight="1" x14ac:dyDescent="0.25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31" ht="15.75" hidden="1" customHeight="1" x14ac:dyDescent="0.25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ht="15.75" hidden="1" customHeight="1" x14ac:dyDescent="0.25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ht="15.75" hidden="1" customHeight="1" x14ac:dyDescent="0.25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ht="15.75" hidden="1" customHeight="1" x14ac:dyDescent="0.25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31" ht="15.75" hidden="1" customHeight="1" x14ac:dyDescent="0.25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:31" ht="15.75" hidden="1" customHeight="1" x14ac:dyDescent="0.25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:31" ht="15.75" hidden="1" customHeight="1" x14ac:dyDescent="0.25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31" ht="15.75" hidden="1" customHeight="1" x14ac:dyDescent="0.25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:31" ht="15.75" hidden="1" customHeight="1" x14ac:dyDescent="0.25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:31" ht="15.75" hidden="1" customHeight="1" x14ac:dyDescent="0.2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:31" ht="15.75" hidden="1" customHeight="1" x14ac:dyDescent="0.2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:31" ht="15.75" hidden="1" customHeight="1" x14ac:dyDescent="0.25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:31" ht="15.75" hidden="1" customHeight="1" x14ac:dyDescent="0.2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ht="15.75" hidden="1" customHeight="1" x14ac:dyDescent="0.25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:31" ht="15.75" hidden="1" customHeight="1" x14ac:dyDescent="0.25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ht="15.75" hidden="1" customHeight="1" x14ac:dyDescent="0.25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ht="15.75" hidden="1" customHeight="1" x14ac:dyDescent="0.25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ht="15.75" hidden="1" customHeight="1" x14ac:dyDescent="0.25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ht="15.75" hidden="1" customHeight="1" x14ac:dyDescent="0.25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ht="15.75" hidden="1" customHeight="1" x14ac:dyDescent="0.2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ht="15.75" hidden="1" customHeight="1" x14ac:dyDescent="0.25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ht="15.75" hidden="1" customHeight="1" x14ac:dyDescent="0.25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ht="15.75" hidden="1" customHeight="1" x14ac:dyDescent="0.25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ht="15.75" hidden="1" customHeight="1" x14ac:dyDescent="0.25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ht="15.75" hidden="1" customHeight="1" x14ac:dyDescent="0.25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ht="15.75" hidden="1" customHeight="1" x14ac:dyDescent="0.25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ht="15.75" hidden="1" customHeight="1" x14ac:dyDescent="0.25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ht="15.75" hidden="1" customHeight="1" x14ac:dyDescent="0.25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ht="15.75" hidden="1" customHeight="1" x14ac:dyDescent="0.2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ht="15.75" hidden="1" customHeight="1" x14ac:dyDescent="0.2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ht="15.75" hidden="1" customHeight="1" x14ac:dyDescent="0.25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ht="15.75" hidden="1" customHeight="1" x14ac:dyDescent="0.25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ht="15.75" hidden="1" customHeight="1" x14ac:dyDescent="0.25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ht="15.75" hidden="1" customHeight="1" x14ac:dyDescent="0.25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ht="15.75" hidden="1" customHeight="1" x14ac:dyDescent="0.25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ht="15.75" hidden="1" customHeight="1" x14ac:dyDescent="0.25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ht="15.75" hidden="1" customHeight="1" x14ac:dyDescent="0.2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ht="15.75" hidden="1" customHeight="1" x14ac:dyDescent="0.2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ht="15.75" hidden="1" customHeight="1" x14ac:dyDescent="0.2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ht="15.75" hidden="1" customHeight="1" x14ac:dyDescent="0.2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ht="15.75" hidden="1" customHeight="1" x14ac:dyDescent="0.2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ht="15.75" hidden="1" customHeight="1" x14ac:dyDescent="0.2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ht="15.75" hidden="1" customHeight="1" x14ac:dyDescent="0.25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ht="15.75" hidden="1" customHeight="1" x14ac:dyDescent="0.25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ht="15.75" hidden="1" customHeight="1" x14ac:dyDescent="0.25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ht="15.75" hidden="1" customHeight="1" x14ac:dyDescent="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ht="15.75" hidden="1" customHeight="1" x14ac:dyDescent="0.2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ht="15.75" hidden="1" customHeight="1" x14ac:dyDescent="0.2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ht="15.75" hidden="1" customHeight="1" x14ac:dyDescent="0.2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ht="15.75" hidden="1" customHeight="1" x14ac:dyDescent="0.2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ht="15.75" hidden="1" customHeight="1" x14ac:dyDescent="0.2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ht="15.75" hidden="1" customHeight="1" x14ac:dyDescent="0.2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ht="15.75" hidden="1" customHeight="1" x14ac:dyDescent="0.25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ht="15.75" hidden="1" customHeight="1" x14ac:dyDescent="0.2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ht="15.75" hidden="1" customHeight="1" x14ac:dyDescent="0.2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ht="15.75" hidden="1" customHeight="1" x14ac:dyDescent="0.25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ht="15.75" hidden="1" customHeight="1" x14ac:dyDescent="0.25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:31" ht="15.75" hidden="1" customHeight="1" x14ac:dyDescent="0.2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ht="15.75" hidden="1" customHeight="1" x14ac:dyDescent="0.25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ht="15.75" hidden="1" customHeight="1" x14ac:dyDescent="0.25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ht="15.75" hidden="1" customHeight="1" x14ac:dyDescent="0.25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ht="15.75" hidden="1" customHeight="1" x14ac:dyDescent="0.25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ht="15.75" hidden="1" customHeight="1" x14ac:dyDescent="0.25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ht="15.75" hidden="1" customHeight="1" x14ac:dyDescent="0.25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ht="15.75" hidden="1" customHeight="1" x14ac:dyDescent="0.2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ht="15.75" hidden="1" customHeight="1" x14ac:dyDescent="0.2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ht="15.75" hidden="1" customHeight="1" x14ac:dyDescent="0.25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ht="15.75" hidden="1" customHeight="1" x14ac:dyDescent="0.2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ht="15.75" hidden="1" customHeight="1" x14ac:dyDescent="0.2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ht="15.75" hidden="1" customHeight="1" x14ac:dyDescent="0.2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ht="15.75" hidden="1" customHeight="1" x14ac:dyDescent="0.25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ht="15.75" hidden="1" customHeight="1" x14ac:dyDescent="0.25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ht="15.75" hidden="1" customHeight="1" x14ac:dyDescent="0.25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ht="15.75" hidden="1" customHeight="1" x14ac:dyDescent="0.25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:31" ht="15.75" hidden="1" customHeight="1" x14ac:dyDescent="0.25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ht="15.75" hidden="1" customHeight="1" x14ac:dyDescent="0.25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ht="15.75" hidden="1" customHeight="1" x14ac:dyDescent="0.25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ht="15.75" hidden="1" customHeight="1" x14ac:dyDescent="0.25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:31" ht="15.75" hidden="1" customHeight="1" x14ac:dyDescent="0.25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:31" ht="15.75" hidden="1" customHeight="1" x14ac:dyDescent="0.25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31" ht="15.75" hidden="1" customHeight="1" x14ac:dyDescent="0.25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:31" ht="15.75" hidden="1" customHeight="1" x14ac:dyDescent="0.25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31" ht="15.75" hidden="1" customHeight="1" x14ac:dyDescent="0.25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:31" ht="15.75" hidden="1" customHeight="1" x14ac:dyDescent="0.25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:31" ht="15.75" hidden="1" customHeight="1" x14ac:dyDescent="0.25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:31" ht="15.75" hidden="1" customHeight="1" x14ac:dyDescent="0.25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:31" ht="15.75" hidden="1" customHeight="1" x14ac:dyDescent="0.25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31" ht="15.75" hidden="1" customHeight="1" x14ac:dyDescent="0.25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:31" ht="15.75" hidden="1" customHeight="1" x14ac:dyDescent="0.25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:31" ht="15.75" hidden="1" customHeight="1" x14ac:dyDescent="0.25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:31" ht="15.75" hidden="1" customHeight="1" x14ac:dyDescent="0.25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:31" ht="15.75" hidden="1" customHeight="1" x14ac:dyDescent="0.25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:31" ht="15.75" hidden="1" customHeight="1" x14ac:dyDescent="0.25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:31" ht="15.75" hidden="1" customHeight="1" x14ac:dyDescent="0.25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ht="15.75" hidden="1" customHeight="1" x14ac:dyDescent="0.25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:31" ht="15.75" hidden="1" customHeight="1" x14ac:dyDescent="0.25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  <row r="336" spans="1:31" ht="15.75" hidden="1" customHeight="1" x14ac:dyDescent="0.25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</row>
    <row r="337" spans="1:31" ht="15.75" hidden="1" customHeight="1" x14ac:dyDescent="0.25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</row>
    <row r="338" spans="1:31" ht="15.75" hidden="1" customHeight="1" x14ac:dyDescent="0.25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</row>
    <row r="339" spans="1:31" ht="15.75" hidden="1" customHeight="1" x14ac:dyDescent="0.25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</row>
    <row r="340" spans="1:31" ht="15.75" hidden="1" customHeight="1" x14ac:dyDescent="0.25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</row>
    <row r="341" spans="1:31" ht="15.75" hidden="1" customHeight="1" x14ac:dyDescent="0.25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</row>
    <row r="342" spans="1:31" ht="15.75" hidden="1" customHeight="1" x14ac:dyDescent="0.25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</row>
    <row r="343" spans="1:31" ht="15.75" hidden="1" customHeight="1" x14ac:dyDescent="0.25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</row>
    <row r="344" spans="1:31" ht="15.75" hidden="1" customHeight="1" x14ac:dyDescent="0.25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</row>
    <row r="345" spans="1:31" ht="15.75" hidden="1" customHeight="1" x14ac:dyDescent="0.25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</row>
    <row r="346" spans="1:31" ht="15.75" hidden="1" customHeight="1" x14ac:dyDescent="0.25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</row>
    <row r="347" spans="1:31" ht="15.75" hidden="1" customHeight="1" x14ac:dyDescent="0.25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</row>
    <row r="348" spans="1:31" ht="15.75" hidden="1" customHeight="1" x14ac:dyDescent="0.25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</row>
    <row r="349" spans="1:31" ht="15.75" hidden="1" customHeight="1" x14ac:dyDescent="0.25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</row>
    <row r="350" spans="1:31" ht="15.75" hidden="1" customHeight="1" x14ac:dyDescent="0.25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</row>
    <row r="351" spans="1:31" ht="15.75" hidden="1" customHeight="1" x14ac:dyDescent="0.25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</row>
    <row r="352" spans="1:31" ht="15.75" hidden="1" customHeight="1" x14ac:dyDescent="0.25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</row>
    <row r="353" spans="1:31" ht="15.75" hidden="1" customHeight="1" x14ac:dyDescent="0.25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</row>
    <row r="354" spans="1:31" ht="15.75" hidden="1" customHeight="1" x14ac:dyDescent="0.25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</row>
    <row r="355" spans="1:31" ht="15.75" hidden="1" customHeight="1" x14ac:dyDescent="0.25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</row>
    <row r="356" spans="1:31" ht="15.75" hidden="1" customHeight="1" x14ac:dyDescent="0.25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</row>
    <row r="357" spans="1:31" ht="15.75" hidden="1" customHeight="1" x14ac:dyDescent="0.25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</row>
    <row r="358" spans="1:31" ht="15.75" hidden="1" customHeight="1" x14ac:dyDescent="0.25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</row>
    <row r="359" spans="1:31" ht="15.75" hidden="1" customHeight="1" x14ac:dyDescent="0.25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</row>
    <row r="360" spans="1:31" ht="15.75" hidden="1" customHeight="1" x14ac:dyDescent="0.25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</row>
    <row r="361" spans="1:31" ht="15.75" hidden="1" customHeight="1" x14ac:dyDescent="0.25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</row>
    <row r="362" spans="1:31" ht="15.75" hidden="1" customHeight="1" x14ac:dyDescent="0.25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</row>
    <row r="363" spans="1:31" ht="15.75" hidden="1" customHeight="1" x14ac:dyDescent="0.25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</row>
    <row r="364" spans="1:31" ht="15.75" hidden="1" customHeight="1" x14ac:dyDescent="0.25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</row>
    <row r="365" spans="1:31" ht="15.75" hidden="1" customHeight="1" x14ac:dyDescent="0.25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</row>
    <row r="366" spans="1:31" ht="15.75" hidden="1" customHeight="1" x14ac:dyDescent="0.25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</row>
    <row r="367" spans="1:31" ht="15.75" hidden="1" customHeight="1" x14ac:dyDescent="0.25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</row>
    <row r="368" spans="1:31" ht="15.75" hidden="1" customHeight="1" x14ac:dyDescent="0.25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</row>
    <row r="369" spans="1:31" ht="15.75" hidden="1" customHeight="1" x14ac:dyDescent="0.25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</row>
    <row r="370" spans="1:31" ht="15.75" hidden="1" customHeight="1" x14ac:dyDescent="0.25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</row>
    <row r="371" spans="1:31" ht="15.75" hidden="1" customHeight="1" x14ac:dyDescent="0.25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</row>
    <row r="372" spans="1:31" ht="15.75" hidden="1" customHeight="1" x14ac:dyDescent="0.25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</row>
    <row r="373" spans="1:31" ht="15.75" hidden="1" customHeight="1" x14ac:dyDescent="0.25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</row>
    <row r="374" spans="1:31" ht="15.75" hidden="1" customHeight="1" x14ac:dyDescent="0.25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</row>
    <row r="375" spans="1:31" ht="15.75" hidden="1" customHeight="1" x14ac:dyDescent="0.25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</row>
    <row r="376" spans="1:31" ht="15.75" hidden="1" customHeight="1" x14ac:dyDescent="0.25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</row>
    <row r="377" spans="1:31" ht="15.75" hidden="1" customHeight="1" x14ac:dyDescent="0.25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</row>
    <row r="378" spans="1:31" ht="15.75" hidden="1" customHeight="1" x14ac:dyDescent="0.25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</row>
    <row r="379" spans="1:31" ht="15.75" hidden="1" customHeight="1" x14ac:dyDescent="0.25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</row>
    <row r="380" spans="1:31" ht="15.75" hidden="1" customHeight="1" x14ac:dyDescent="0.25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</row>
    <row r="381" spans="1:31" ht="15.75" hidden="1" customHeight="1" x14ac:dyDescent="0.25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</row>
    <row r="382" spans="1:31" ht="15.75" hidden="1" customHeight="1" x14ac:dyDescent="0.25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</row>
    <row r="383" spans="1:31" ht="15.75" hidden="1" customHeight="1" x14ac:dyDescent="0.25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</row>
    <row r="384" spans="1:31" ht="15.75" hidden="1" customHeight="1" x14ac:dyDescent="0.25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</row>
    <row r="385" spans="1:31" ht="15.75" hidden="1" customHeight="1" x14ac:dyDescent="0.25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</row>
    <row r="386" spans="1:31" ht="15.75" hidden="1" customHeight="1" x14ac:dyDescent="0.25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</row>
    <row r="387" spans="1:31" ht="15.75" hidden="1" customHeight="1" x14ac:dyDescent="0.25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</row>
    <row r="388" spans="1:31" ht="15.75" hidden="1" customHeight="1" x14ac:dyDescent="0.25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</row>
    <row r="389" spans="1:31" ht="15.75" hidden="1" customHeight="1" x14ac:dyDescent="0.25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</row>
    <row r="390" spans="1:31" ht="15.75" hidden="1" customHeight="1" x14ac:dyDescent="0.25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</row>
    <row r="391" spans="1:31" ht="15.75" hidden="1" customHeight="1" x14ac:dyDescent="0.25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</row>
    <row r="392" spans="1:31" ht="15.75" hidden="1" customHeight="1" x14ac:dyDescent="0.25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</row>
    <row r="393" spans="1:31" ht="15.75" hidden="1" customHeight="1" x14ac:dyDescent="0.25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</row>
    <row r="394" spans="1:31" ht="15.75" hidden="1" customHeight="1" x14ac:dyDescent="0.25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</row>
    <row r="395" spans="1:31" ht="15.75" hidden="1" customHeight="1" x14ac:dyDescent="0.25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</row>
    <row r="396" spans="1:31" ht="15.75" hidden="1" customHeight="1" x14ac:dyDescent="0.25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31" ht="15.75" hidden="1" customHeight="1" x14ac:dyDescent="0.25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</row>
    <row r="398" spans="1:31" ht="15.75" hidden="1" customHeight="1" x14ac:dyDescent="0.25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</row>
    <row r="399" spans="1:31" ht="15.75" hidden="1" customHeight="1" x14ac:dyDescent="0.25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</row>
    <row r="400" spans="1:31" ht="15.75" hidden="1" customHeight="1" x14ac:dyDescent="0.25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</row>
    <row r="401" spans="1:31" ht="15.75" hidden="1" customHeight="1" x14ac:dyDescent="0.25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</row>
    <row r="402" spans="1:31" ht="15.75" hidden="1" customHeight="1" x14ac:dyDescent="0.25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ht="15.75" hidden="1" customHeight="1" x14ac:dyDescent="0.25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</row>
    <row r="404" spans="1:31" ht="15.75" hidden="1" customHeight="1" x14ac:dyDescent="0.25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ht="15.75" hidden="1" customHeight="1" x14ac:dyDescent="0.25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31" ht="15.75" hidden="1" customHeight="1" x14ac:dyDescent="0.25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</row>
    <row r="407" spans="1:31" ht="15.75" hidden="1" customHeight="1" x14ac:dyDescent="0.25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</row>
    <row r="408" spans="1:31" ht="15.75" hidden="1" customHeight="1" x14ac:dyDescent="0.25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</row>
    <row r="409" spans="1:31" ht="15.75" hidden="1" customHeight="1" x14ac:dyDescent="0.25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</row>
    <row r="410" spans="1:31" ht="15.75" hidden="1" customHeight="1" x14ac:dyDescent="0.25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</row>
    <row r="411" spans="1:31" ht="15.75" hidden="1" customHeight="1" x14ac:dyDescent="0.25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</row>
    <row r="412" spans="1:31" ht="15.75" hidden="1" customHeight="1" x14ac:dyDescent="0.25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ht="15.75" hidden="1" customHeight="1" x14ac:dyDescent="0.25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ht="15.75" hidden="1" customHeight="1" x14ac:dyDescent="0.25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ht="15.75" hidden="1" customHeight="1" x14ac:dyDescent="0.25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ht="15.75" hidden="1" customHeight="1" x14ac:dyDescent="0.2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ht="15.75" hidden="1" customHeight="1" x14ac:dyDescent="0.25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ht="15.75" hidden="1" customHeight="1" x14ac:dyDescent="0.25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ht="15.75" hidden="1" customHeight="1" x14ac:dyDescent="0.25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ht="15.75" hidden="1" customHeight="1" x14ac:dyDescent="0.25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1:31" ht="15.75" hidden="1" customHeight="1" x14ac:dyDescent="0.25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31" ht="15.75" hidden="1" customHeight="1" x14ac:dyDescent="0.25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</row>
    <row r="423" spans="1:31" ht="15.75" hidden="1" customHeight="1" x14ac:dyDescent="0.25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</row>
    <row r="424" spans="1:31" ht="15.75" hidden="1" customHeight="1" x14ac:dyDescent="0.25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</row>
    <row r="425" spans="1:31" ht="15.75" hidden="1" customHeight="1" x14ac:dyDescent="0.25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</row>
    <row r="426" spans="1:31" ht="15.75" hidden="1" customHeight="1" x14ac:dyDescent="0.25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</row>
    <row r="427" spans="1:31" ht="15.75" hidden="1" customHeight="1" x14ac:dyDescent="0.25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ht="15.75" hidden="1" customHeight="1" x14ac:dyDescent="0.25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</row>
    <row r="429" spans="1:31" ht="15.75" hidden="1" customHeight="1" x14ac:dyDescent="0.25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</row>
    <row r="430" spans="1:31" ht="15.75" hidden="1" customHeight="1" x14ac:dyDescent="0.25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</row>
    <row r="431" spans="1:31" ht="15.75" hidden="1" customHeight="1" x14ac:dyDescent="0.25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</row>
    <row r="432" spans="1:31" ht="15.75" hidden="1" customHeight="1" x14ac:dyDescent="0.25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</row>
    <row r="433" spans="1:31" ht="15.75" hidden="1" customHeight="1" x14ac:dyDescent="0.25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</row>
    <row r="434" spans="1:31" ht="15.75" hidden="1" customHeight="1" x14ac:dyDescent="0.25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</row>
    <row r="435" spans="1:31" ht="15.75" hidden="1" customHeight="1" x14ac:dyDescent="0.25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</row>
    <row r="436" spans="1:31" ht="15.75" hidden="1" customHeight="1" x14ac:dyDescent="0.25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</row>
    <row r="437" spans="1:31" ht="15.75" hidden="1" customHeight="1" x14ac:dyDescent="0.25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</row>
    <row r="438" spans="1:31" ht="15.75" hidden="1" customHeight="1" x14ac:dyDescent="0.25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</row>
    <row r="439" spans="1:31" ht="15.75" hidden="1" customHeight="1" x14ac:dyDescent="0.25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</row>
    <row r="440" spans="1:31" ht="15.75" hidden="1" customHeight="1" x14ac:dyDescent="0.25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</row>
    <row r="441" spans="1:31" ht="15.75" hidden="1" customHeight="1" x14ac:dyDescent="0.25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</row>
    <row r="442" spans="1:31" ht="15.75" hidden="1" customHeight="1" x14ac:dyDescent="0.25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</row>
    <row r="443" spans="1:31" ht="15.75" hidden="1" customHeight="1" x14ac:dyDescent="0.25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</row>
    <row r="444" spans="1:31" ht="15.75" hidden="1" customHeight="1" x14ac:dyDescent="0.25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</row>
    <row r="445" spans="1:31" ht="15.75" hidden="1" customHeight="1" x14ac:dyDescent="0.25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</row>
    <row r="446" spans="1:31" ht="15.75" hidden="1" customHeight="1" x14ac:dyDescent="0.25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</row>
    <row r="447" spans="1:31" ht="15.75" hidden="1" customHeight="1" x14ac:dyDescent="0.25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</row>
    <row r="448" spans="1:31" ht="15.75" hidden="1" customHeight="1" x14ac:dyDescent="0.25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</row>
    <row r="449" spans="1:31" ht="15.75" hidden="1" customHeight="1" x14ac:dyDescent="0.25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</row>
    <row r="450" spans="1:31" ht="15.75" hidden="1" customHeight="1" x14ac:dyDescent="0.25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</row>
    <row r="451" spans="1:31" ht="15.75" hidden="1" customHeight="1" x14ac:dyDescent="0.25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</row>
    <row r="452" spans="1:31" ht="15.75" hidden="1" customHeight="1" x14ac:dyDescent="0.25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</row>
    <row r="453" spans="1:31" ht="15.75" hidden="1" customHeight="1" x14ac:dyDescent="0.25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</row>
    <row r="454" spans="1:31" ht="15.75" hidden="1" customHeight="1" x14ac:dyDescent="0.25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</row>
    <row r="455" spans="1:31" ht="15.75" hidden="1" customHeight="1" x14ac:dyDescent="0.25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</row>
    <row r="456" spans="1:31" ht="15.75" hidden="1" customHeight="1" x14ac:dyDescent="0.25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</row>
    <row r="457" spans="1:31" ht="15.75" hidden="1" customHeight="1" x14ac:dyDescent="0.25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</row>
    <row r="458" spans="1:31" ht="15.75" hidden="1" customHeight="1" x14ac:dyDescent="0.25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</row>
    <row r="459" spans="1:31" ht="15.75" hidden="1" customHeight="1" x14ac:dyDescent="0.25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</row>
    <row r="460" spans="1:31" ht="15.75" hidden="1" customHeight="1" x14ac:dyDescent="0.25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</row>
    <row r="461" spans="1:31" ht="15.75" hidden="1" customHeight="1" x14ac:dyDescent="0.25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</row>
    <row r="462" spans="1:31" ht="15.75" hidden="1" customHeight="1" x14ac:dyDescent="0.25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</row>
    <row r="463" spans="1:31" ht="15.75" hidden="1" customHeight="1" x14ac:dyDescent="0.25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</row>
    <row r="464" spans="1:31" ht="15.75" hidden="1" customHeight="1" x14ac:dyDescent="0.25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</row>
    <row r="465" spans="1:31" ht="15.75" hidden="1" customHeight="1" x14ac:dyDescent="0.25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</row>
    <row r="466" spans="1:31" ht="15.75" hidden="1" customHeight="1" x14ac:dyDescent="0.25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</row>
    <row r="467" spans="1:31" ht="15.75" hidden="1" customHeight="1" x14ac:dyDescent="0.25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</row>
    <row r="468" spans="1:31" ht="15.75" hidden="1" customHeight="1" x14ac:dyDescent="0.25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</row>
    <row r="469" spans="1:31" ht="15.75" hidden="1" customHeight="1" x14ac:dyDescent="0.25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</row>
    <row r="470" spans="1:31" ht="15.75" hidden="1" customHeight="1" x14ac:dyDescent="0.25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</row>
    <row r="471" spans="1:31" ht="15.75" hidden="1" customHeight="1" x14ac:dyDescent="0.25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</row>
    <row r="472" spans="1:31" ht="15.75" hidden="1" customHeight="1" x14ac:dyDescent="0.25">
      <c r="A472" s="15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</row>
    <row r="473" spans="1:31" ht="15.75" hidden="1" customHeight="1" x14ac:dyDescent="0.25">
      <c r="A473" s="15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31" ht="15.75" hidden="1" customHeight="1" x14ac:dyDescent="0.25">
      <c r="A474" s="15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</row>
    <row r="475" spans="1:31" ht="15.75" hidden="1" customHeight="1" x14ac:dyDescent="0.25">
      <c r="A475" s="15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</row>
    <row r="476" spans="1:31" ht="15.75" hidden="1" customHeight="1" x14ac:dyDescent="0.25">
      <c r="A476" s="15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</row>
    <row r="477" spans="1:31" ht="15.75" hidden="1" customHeight="1" x14ac:dyDescent="0.25">
      <c r="A477" s="15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</row>
    <row r="478" spans="1:31" ht="15.75" hidden="1" customHeight="1" x14ac:dyDescent="0.25">
      <c r="A478" s="15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</row>
    <row r="479" spans="1:31" ht="15.75" hidden="1" customHeight="1" x14ac:dyDescent="0.25">
      <c r="A479" s="15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</row>
    <row r="480" spans="1:31" ht="15.75" hidden="1" customHeight="1" x14ac:dyDescent="0.25">
      <c r="A480" s="15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31" ht="15.75" hidden="1" customHeight="1" x14ac:dyDescent="0.25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</row>
    <row r="482" spans="1:31" ht="15.75" hidden="1" customHeight="1" x14ac:dyDescent="0.25">
      <c r="A482" s="15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</row>
    <row r="483" spans="1:31" ht="15.75" hidden="1" customHeight="1" x14ac:dyDescent="0.25">
      <c r="A483" s="15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</row>
    <row r="484" spans="1:31" ht="15.75" hidden="1" customHeight="1" x14ac:dyDescent="0.25">
      <c r="A484" s="15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</row>
    <row r="485" spans="1:31" ht="15.75" hidden="1" customHeight="1" x14ac:dyDescent="0.25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ht="15.75" hidden="1" customHeight="1" x14ac:dyDescent="0.25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</row>
    <row r="487" spans="1:31" ht="15.75" hidden="1" customHeight="1" x14ac:dyDescent="0.25">
      <c r="A487" s="15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31" ht="15.75" hidden="1" customHeight="1" x14ac:dyDescent="0.25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</row>
    <row r="489" spans="1:31" ht="15.75" hidden="1" customHeight="1" x14ac:dyDescent="0.25">
      <c r="A489" s="15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</row>
    <row r="490" spans="1:31" ht="15.75" hidden="1" customHeight="1" x14ac:dyDescent="0.25">
      <c r="A490" s="15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</row>
    <row r="491" spans="1:31" ht="15.75" hidden="1" customHeight="1" x14ac:dyDescent="0.25">
      <c r="A491" s="15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</row>
    <row r="492" spans="1:31" ht="15.75" hidden="1" customHeight="1" x14ac:dyDescent="0.25">
      <c r="A492" s="15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</row>
    <row r="493" spans="1:31" ht="15.75" hidden="1" customHeight="1" x14ac:dyDescent="0.25">
      <c r="A493" s="15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1:31" ht="15.75" hidden="1" customHeight="1" x14ac:dyDescent="0.25">
      <c r="A494" s="15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</row>
    <row r="495" spans="1:31" ht="15.75" hidden="1" customHeight="1" x14ac:dyDescent="0.25">
      <c r="A495" s="15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</row>
    <row r="496" spans="1:31" ht="15.75" hidden="1" customHeight="1" x14ac:dyDescent="0.25">
      <c r="A496" s="15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</row>
    <row r="497" spans="1:31" ht="15.75" hidden="1" customHeight="1" x14ac:dyDescent="0.25">
      <c r="A497" s="15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</row>
    <row r="498" spans="1:31" ht="15.75" hidden="1" customHeight="1" x14ac:dyDescent="0.25">
      <c r="A498" s="15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</row>
    <row r="499" spans="1:31" ht="15.75" hidden="1" customHeight="1" x14ac:dyDescent="0.25">
      <c r="A499" s="15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</row>
    <row r="500" spans="1:31" ht="15.75" hidden="1" customHeight="1" x14ac:dyDescent="0.25">
      <c r="A500" s="15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</row>
    <row r="501" spans="1:31" ht="15.75" hidden="1" customHeight="1" x14ac:dyDescent="0.25">
      <c r="A501" s="15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</row>
    <row r="502" spans="1:31" ht="15.75" hidden="1" customHeight="1" x14ac:dyDescent="0.25">
      <c r="A502" s="15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</row>
    <row r="503" spans="1:31" ht="15.75" hidden="1" customHeight="1" x14ac:dyDescent="0.25">
      <c r="A503" s="15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</row>
    <row r="504" spans="1:31" ht="15.75" hidden="1" customHeight="1" x14ac:dyDescent="0.25">
      <c r="A504" s="15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</row>
    <row r="505" spans="1:31" ht="15.75" hidden="1" customHeight="1" x14ac:dyDescent="0.25">
      <c r="A505" s="15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</row>
    <row r="506" spans="1:31" ht="15.75" hidden="1" customHeight="1" x14ac:dyDescent="0.25">
      <c r="A506" s="15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</row>
    <row r="507" spans="1:31" ht="15.75" hidden="1" customHeight="1" x14ac:dyDescent="0.25">
      <c r="A507" s="15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</row>
    <row r="508" spans="1:31" ht="15.75" hidden="1" customHeight="1" x14ac:dyDescent="0.25">
      <c r="A508" s="15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</row>
    <row r="509" spans="1:31" ht="15.75" hidden="1" customHeight="1" x14ac:dyDescent="0.25">
      <c r="A509" s="15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ht="15.75" hidden="1" customHeight="1" x14ac:dyDescent="0.25">
      <c r="A510" s="15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ht="15.75" hidden="1" customHeight="1" x14ac:dyDescent="0.25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31" ht="15.75" hidden="1" customHeight="1" x14ac:dyDescent="0.25">
      <c r="A512" s="15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</row>
    <row r="513" spans="1:31" ht="15.75" hidden="1" customHeight="1" x14ac:dyDescent="0.25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</row>
    <row r="514" spans="1:31" ht="15.75" hidden="1" customHeight="1" x14ac:dyDescent="0.25">
      <c r="A514" s="15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</row>
    <row r="515" spans="1:31" ht="15.75" hidden="1" customHeight="1" x14ac:dyDescent="0.25">
      <c r="A515" s="15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</row>
    <row r="516" spans="1:31" ht="15.75" hidden="1" customHeight="1" x14ac:dyDescent="0.25">
      <c r="A516" s="15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</row>
    <row r="517" spans="1:31" ht="15.75" hidden="1" customHeight="1" x14ac:dyDescent="0.25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</row>
    <row r="518" spans="1:31" ht="15.75" hidden="1" customHeight="1" x14ac:dyDescent="0.25">
      <c r="A518" s="15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</row>
    <row r="519" spans="1:31" ht="15.75" hidden="1" customHeight="1" x14ac:dyDescent="0.25">
      <c r="A519" s="15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</row>
    <row r="520" spans="1:31" ht="15.75" hidden="1" customHeight="1" x14ac:dyDescent="0.25">
      <c r="A520" s="15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</row>
    <row r="521" spans="1:31" ht="15.75" hidden="1" customHeight="1" x14ac:dyDescent="0.25">
      <c r="A521" s="15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</row>
    <row r="522" spans="1:31" ht="15.75" hidden="1" customHeight="1" x14ac:dyDescent="0.25">
      <c r="A522" s="15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</row>
    <row r="523" spans="1:31" ht="15.75" hidden="1" customHeight="1" x14ac:dyDescent="0.25">
      <c r="A523" s="15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</row>
    <row r="524" spans="1:31" ht="15.75" hidden="1" customHeight="1" x14ac:dyDescent="0.25">
      <c r="A524" s="15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</row>
    <row r="525" spans="1:31" ht="15.75" hidden="1" customHeight="1" x14ac:dyDescent="0.25">
      <c r="A525" s="15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</row>
    <row r="526" spans="1:31" ht="15.75" hidden="1" customHeight="1" x14ac:dyDescent="0.25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</row>
    <row r="527" spans="1:31" ht="15.75" hidden="1" customHeight="1" x14ac:dyDescent="0.25">
      <c r="A527" s="15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</row>
    <row r="528" spans="1:31" ht="15.75" hidden="1" customHeight="1" x14ac:dyDescent="0.25">
      <c r="A528" s="15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</row>
    <row r="529" spans="1:31" ht="15.75" hidden="1" customHeight="1" x14ac:dyDescent="0.25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</row>
    <row r="530" spans="1:31" ht="15.75" hidden="1" customHeight="1" x14ac:dyDescent="0.25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</row>
    <row r="531" spans="1:31" ht="15.75" hidden="1" customHeight="1" x14ac:dyDescent="0.25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</row>
    <row r="532" spans="1:31" ht="15.75" hidden="1" customHeight="1" x14ac:dyDescent="0.25">
      <c r="A532" s="15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</row>
    <row r="533" spans="1:31" ht="15.75" hidden="1" customHeight="1" x14ac:dyDescent="0.25">
      <c r="A533" s="15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</row>
    <row r="534" spans="1:31" ht="15.75" hidden="1" customHeight="1" x14ac:dyDescent="0.25">
      <c r="A534" s="15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</row>
    <row r="535" spans="1:31" ht="15.75" hidden="1" customHeight="1" x14ac:dyDescent="0.25">
      <c r="A535" s="15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</row>
    <row r="536" spans="1:31" ht="15.75" hidden="1" customHeight="1" x14ac:dyDescent="0.25">
      <c r="A536" s="15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</row>
    <row r="537" spans="1:31" ht="15.75" hidden="1" customHeight="1" x14ac:dyDescent="0.25">
      <c r="A537" s="15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</row>
    <row r="538" spans="1:31" ht="15.75" hidden="1" customHeight="1" x14ac:dyDescent="0.25">
      <c r="A538" s="15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</row>
    <row r="539" spans="1:31" ht="15.75" hidden="1" customHeight="1" x14ac:dyDescent="0.25">
      <c r="A539" s="15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</row>
    <row r="540" spans="1:31" ht="15.75" hidden="1" customHeight="1" x14ac:dyDescent="0.25">
      <c r="A540" s="15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</row>
    <row r="541" spans="1:31" ht="15.75" hidden="1" customHeight="1" x14ac:dyDescent="0.25">
      <c r="A541" s="15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</row>
    <row r="542" spans="1:31" ht="15.75" hidden="1" customHeight="1" x14ac:dyDescent="0.25">
      <c r="A542" s="15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</row>
    <row r="543" spans="1:31" ht="15.75" hidden="1" customHeight="1" x14ac:dyDescent="0.25">
      <c r="A543" s="15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</row>
    <row r="544" spans="1:31" ht="15.75" hidden="1" customHeight="1" x14ac:dyDescent="0.25">
      <c r="A544" s="15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</row>
    <row r="545" spans="1:31" ht="15.75" hidden="1" customHeight="1" x14ac:dyDescent="0.25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</row>
    <row r="546" spans="1:31" ht="15.75" hidden="1" customHeight="1" x14ac:dyDescent="0.25">
      <c r="A546" s="15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</row>
    <row r="547" spans="1:31" ht="15.75" hidden="1" customHeight="1" x14ac:dyDescent="0.25">
      <c r="A547" s="15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</row>
    <row r="548" spans="1:31" ht="15.75" hidden="1" customHeight="1" x14ac:dyDescent="0.25">
      <c r="A548" s="15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</row>
    <row r="549" spans="1:31" ht="15.75" hidden="1" customHeight="1" x14ac:dyDescent="0.25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</row>
    <row r="550" spans="1:31" ht="15.75" hidden="1" customHeight="1" x14ac:dyDescent="0.25">
      <c r="A550" s="15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</row>
    <row r="551" spans="1:31" ht="15.75" hidden="1" customHeight="1" x14ac:dyDescent="0.25">
      <c r="A551" s="15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</row>
    <row r="552" spans="1:31" ht="15.75" hidden="1" customHeight="1" x14ac:dyDescent="0.25">
      <c r="A552" s="15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</row>
    <row r="553" spans="1:31" ht="15.75" hidden="1" customHeight="1" x14ac:dyDescent="0.25">
      <c r="A553" s="15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</row>
    <row r="554" spans="1:31" ht="15.75" hidden="1" customHeight="1" x14ac:dyDescent="0.25">
      <c r="A554" s="15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</row>
    <row r="555" spans="1:31" ht="15.75" hidden="1" customHeight="1" x14ac:dyDescent="0.25">
      <c r="A555" s="15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</row>
    <row r="556" spans="1:31" ht="15.75" hidden="1" customHeight="1" x14ac:dyDescent="0.25">
      <c r="A556" s="15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</row>
    <row r="557" spans="1:31" ht="15.75" hidden="1" customHeight="1" x14ac:dyDescent="0.25">
      <c r="A557" s="15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</row>
    <row r="558" spans="1:31" ht="15.75" hidden="1" customHeight="1" x14ac:dyDescent="0.25">
      <c r="A558" s="15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</row>
    <row r="559" spans="1:31" ht="15.75" hidden="1" customHeight="1" x14ac:dyDescent="0.25">
      <c r="A559" s="15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</row>
    <row r="560" spans="1:31" ht="15.75" hidden="1" customHeight="1" x14ac:dyDescent="0.25">
      <c r="A560" s="15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</row>
    <row r="561" spans="1:31" ht="15.75" hidden="1" customHeight="1" x14ac:dyDescent="0.25">
      <c r="A561" s="15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</row>
    <row r="562" spans="1:31" ht="15.75" hidden="1" customHeight="1" x14ac:dyDescent="0.25">
      <c r="A562" s="15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</row>
    <row r="563" spans="1:31" ht="15.75" hidden="1" customHeight="1" x14ac:dyDescent="0.25">
      <c r="A563" s="15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</row>
    <row r="564" spans="1:31" ht="15.75" hidden="1" customHeight="1" x14ac:dyDescent="0.25">
      <c r="A564" s="15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</row>
    <row r="565" spans="1:31" ht="15.75" hidden="1" customHeight="1" x14ac:dyDescent="0.25">
      <c r="A565" s="15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</row>
    <row r="566" spans="1:31" ht="15.75" hidden="1" customHeight="1" x14ac:dyDescent="0.25">
      <c r="A566" s="15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</row>
    <row r="567" spans="1:31" ht="15.75" hidden="1" customHeight="1" x14ac:dyDescent="0.25">
      <c r="A567" s="15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</row>
    <row r="568" spans="1:31" ht="15.75" hidden="1" customHeight="1" x14ac:dyDescent="0.25">
      <c r="A568" s="15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</row>
    <row r="569" spans="1:31" ht="15.75" hidden="1" customHeight="1" x14ac:dyDescent="0.25">
      <c r="A569" s="15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</row>
    <row r="570" spans="1:31" ht="15.75" hidden="1" customHeight="1" x14ac:dyDescent="0.25">
      <c r="A570" s="15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</row>
    <row r="571" spans="1:31" ht="15.75" hidden="1" customHeight="1" x14ac:dyDescent="0.25">
      <c r="A571" s="15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</row>
    <row r="572" spans="1:31" ht="15.75" hidden="1" customHeight="1" x14ac:dyDescent="0.25">
      <c r="A572" s="15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</row>
    <row r="573" spans="1:31" ht="15.75" hidden="1" customHeight="1" x14ac:dyDescent="0.25">
      <c r="A573" s="15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</row>
    <row r="574" spans="1:31" ht="15.75" hidden="1" customHeight="1" x14ac:dyDescent="0.25">
      <c r="A574" s="15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</row>
    <row r="575" spans="1:31" ht="15.75" hidden="1" customHeight="1" x14ac:dyDescent="0.25">
      <c r="A575" s="15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</row>
    <row r="576" spans="1:31" ht="15.75" hidden="1" customHeight="1" x14ac:dyDescent="0.25">
      <c r="A576" s="15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</row>
    <row r="577" spans="1:31" ht="15.75" hidden="1" customHeight="1" x14ac:dyDescent="0.25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</row>
    <row r="578" spans="1:31" ht="15.75" hidden="1" customHeight="1" x14ac:dyDescent="0.25">
      <c r="A578" s="15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</row>
    <row r="579" spans="1:31" ht="15.75" hidden="1" customHeight="1" x14ac:dyDescent="0.25">
      <c r="A579" s="15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</row>
    <row r="580" spans="1:31" ht="15.75" hidden="1" customHeight="1" x14ac:dyDescent="0.25">
      <c r="A580" s="15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</row>
    <row r="581" spans="1:31" ht="15.75" hidden="1" customHeight="1" x14ac:dyDescent="0.25">
      <c r="A581" s="15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</row>
    <row r="582" spans="1:31" ht="15.75" hidden="1" customHeight="1" x14ac:dyDescent="0.25">
      <c r="A582" s="15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</row>
    <row r="583" spans="1:31" ht="15.75" hidden="1" customHeight="1" x14ac:dyDescent="0.25">
      <c r="A583" s="15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</row>
    <row r="584" spans="1:31" ht="15.75" hidden="1" customHeight="1" x14ac:dyDescent="0.25">
      <c r="A584" s="15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</row>
    <row r="585" spans="1:31" ht="15.75" hidden="1" customHeight="1" x14ac:dyDescent="0.25">
      <c r="A585" s="15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</row>
    <row r="586" spans="1:31" ht="15.75" hidden="1" customHeight="1" x14ac:dyDescent="0.25">
      <c r="A586" s="15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</row>
    <row r="587" spans="1:31" ht="15.75" hidden="1" customHeight="1" x14ac:dyDescent="0.25">
      <c r="A587" s="15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</row>
    <row r="588" spans="1:31" ht="15.75" hidden="1" customHeight="1" x14ac:dyDescent="0.25">
      <c r="A588" s="15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</row>
    <row r="589" spans="1:31" ht="15.75" hidden="1" customHeight="1" x14ac:dyDescent="0.25">
      <c r="A589" s="15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1:31" ht="15.75" hidden="1" customHeight="1" x14ac:dyDescent="0.25">
      <c r="A590" s="15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</row>
    <row r="591" spans="1:31" ht="15.75" hidden="1" customHeight="1" x14ac:dyDescent="0.25">
      <c r="A591" s="15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</row>
    <row r="592" spans="1:31" ht="15.75" hidden="1" customHeight="1" x14ac:dyDescent="0.25">
      <c r="A592" s="15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</row>
    <row r="593" spans="1:31" ht="15.75" hidden="1" customHeight="1" x14ac:dyDescent="0.25">
      <c r="A593" s="15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</row>
    <row r="594" spans="1:31" ht="15.75" hidden="1" customHeight="1" x14ac:dyDescent="0.25">
      <c r="A594" s="15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</row>
    <row r="595" spans="1:31" ht="15.75" hidden="1" customHeight="1" x14ac:dyDescent="0.25">
      <c r="A595" s="15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</row>
    <row r="596" spans="1:31" ht="15.75" hidden="1" customHeight="1" x14ac:dyDescent="0.25">
      <c r="A596" s="15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</row>
    <row r="597" spans="1:31" ht="15.75" hidden="1" customHeight="1" x14ac:dyDescent="0.25">
      <c r="A597" s="15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</row>
    <row r="598" spans="1:31" ht="15.75" hidden="1" customHeight="1" x14ac:dyDescent="0.25">
      <c r="A598" s="15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</row>
    <row r="599" spans="1:31" ht="15.75" hidden="1" customHeight="1" x14ac:dyDescent="0.25">
      <c r="A599" s="15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</row>
    <row r="600" spans="1:31" ht="15.75" hidden="1" customHeight="1" x14ac:dyDescent="0.25">
      <c r="A600" s="15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</row>
    <row r="601" spans="1:31" ht="15.75" hidden="1" customHeight="1" x14ac:dyDescent="0.25">
      <c r="A601" s="15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</row>
    <row r="602" spans="1:31" ht="15.75" hidden="1" customHeight="1" x14ac:dyDescent="0.25">
      <c r="A602" s="15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</row>
    <row r="603" spans="1:31" ht="15.75" hidden="1" customHeight="1" x14ac:dyDescent="0.25">
      <c r="A603" s="15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</row>
    <row r="604" spans="1:31" ht="15.75" hidden="1" customHeight="1" x14ac:dyDescent="0.25">
      <c r="A604" s="15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</row>
    <row r="605" spans="1:31" ht="15.75" hidden="1" customHeight="1" x14ac:dyDescent="0.25">
      <c r="A605" s="15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</row>
    <row r="606" spans="1:31" ht="15.75" hidden="1" customHeight="1" x14ac:dyDescent="0.25">
      <c r="A606" s="15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1:31" ht="15.75" hidden="1" customHeight="1" x14ac:dyDescent="0.25">
      <c r="A607" s="15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1:31" ht="15.75" hidden="1" customHeight="1" x14ac:dyDescent="0.25">
      <c r="A608" s="15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</row>
    <row r="609" spans="1:31" ht="15.75" hidden="1" customHeight="1" x14ac:dyDescent="0.25">
      <c r="A609" s="15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</row>
    <row r="610" spans="1:31" ht="15.75" hidden="1" customHeight="1" x14ac:dyDescent="0.25">
      <c r="A610" s="15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</row>
    <row r="611" spans="1:31" ht="15.75" hidden="1" customHeight="1" x14ac:dyDescent="0.25">
      <c r="A611" s="15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</row>
    <row r="612" spans="1:31" ht="15.75" hidden="1" customHeight="1" x14ac:dyDescent="0.25">
      <c r="A612" s="15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</row>
    <row r="613" spans="1:31" ht="15.75" hidden="1" customHeight="1" x14ac:dyDescent="0.25">
      <c r="A613" s="15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1:31" ht="15.75" hidden="1" customHeight="1" x14ac:dyDescent="0.25">
      <c r="A614" s="15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</row>
    <row r="615" spans="1:31" ht="15.75" hidden="1" customHeight="1" x14ac:dyDescent="0.25">
      <c r="A615" s="15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</row>
    <row r="616" spans="1:31" ht="15.75" hidden="1" customHeight="1" x14ac:dyDescent="0.25">
      <c r="A616" s="15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</row>
    <row r="617" spans="1:31" ht="15.75" hidden="1" customHeight="1" x14ac:dyDescent="0.25">
      <c r="A617" s="15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</row>
    <row r="618" spans="1:31" ht="15.75" hidden="1" customHeight="1" x14ac:dyDescent="0.25">
      <c r="A618" s="15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</row>
    <row r="619" spans="1:31" ht="15.75" hidden="1" customHeight="1" x14ac:dyDescent="0.25">
      <c r="A619" s="15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1:31" ht="15.75" hidden="1" customHeight="1" x14ac:dyDescent="0.25">
      <c r="A620" s="15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</row>
    <row r="621" spans="1:31" ht="15.75" hidden="1" customHeight="1" x14ac:dyDescent="0.25">
      <c r="A621" s="15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</row>
    <row r="622" spans="1:31" ht="15.75" hidden="1" customHeight="1" x14ac:dyDescent="0.25">
      <c r="A622" s="15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</row>
    <row r="623" spans="1:31" ht="15.75" hidden="1" customHeight="1" x14ac:dyDescent="0.25">
      <c r="A623" s="15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</row>
    <row r="624" spans="1:31" ht="15.75" hidden="1" customHeight="1" x14ac:dyDescent="0.25">
      <c r="A624" s="15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</row>
    <row r="625" spans="1:31" ht="15.75" hidden="1" customHeight="1" x14ac:dyDescent="0.25">
      <c r="A625" s="15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</row>
    <row r="626" spans="1:31" ht="15.75" hidden="1" customHeight="1" x14ac:dyDescent="0.25">
      <c r="A626" s="15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</row>
    <row r="627" spans="1:31" ht="15.75" hidden="1" customHeight="1" x14ac:dyDescent="0.25">
      <c r="A627" s="15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</row>
    <row r="628" spans="1:31" ht="15.75" hidden="1" customHeight="1" x14ac:dyDescent="0.25">
      <c r="A628" s="15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</row>
    <row r="629" spans="1:31" ht="15.75" hidden="1" customHeight="1" x14ac:dyDescent="0.25">
      <c r="A629" s="15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</row>
    <row r="630" spans="1:31" ht="15.75" hidden="1" customHeight="1" x14ac:dyDescent="0.25">
      <c r="A630" s="15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</row>
    <row r="631" spans="1:31" ht="15.75" hidden="1" customHeight="1" x14ac:dyDescent="0.25">
      <c r="A631" s="15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</row>
    <row r="632" spans="1:31" ht="15.75" hidden="1" customHeight="1" x14ac:dyDescent="0.25">
      <c r="A632" s="15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1:31" ht="15.75" hidden="1" customHeight="1" x14ac:dyDescent="0.25">
      <c r="A633" s="15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</row>
    <row r="634" spans="1:31" ht="15.75" hidden="1" customHeight="1" x14ac:dyDescent="0.25">
      <c r="A634" s="15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</row>
    <row r="635" spans="1:31" ht="15.75" hidden="1" customHeight="1" x14ac:dyDescent="0.25">
      <c r="A635" s="15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</row>
    <row r="636" spans="1:31" ht="15.75" hidden="1" customHeight="1" x14ac:dyDescent="0.25">
      <c r="A636" s="15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</row>
    <row r="637" spans="1:31" ht="15.75" hidden="1" customHeight="1" x14ac:dyDescent="0.25">
      <c r="A637" s="15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</row>
    <row r="638" spans="1:31" ht="15.75" hidden="1" customHeight="1" x14ac:dyDescent="0.25">
      <c r="A638" s="15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</row>
    <row r="639" spans="1:31" ht="15.75" hidden="1" customHeight="1" x14ac:dyDescent="0.25">
      <c r="A639" s="15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</row>
    <row r="640" spans="1:31" ht="15.75" hidden="1" customHeight="1" x14ac:dyDescent="0.25">
      <c r="A640" s="15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1:31" ht="15.75" hidden="1" customHeight="1" x14ac:dyDescent="0.25">
      <c r="A641" s="15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1:31" ht="15.75" hidden="1" customHeight="1" x14ac:dyDescent="0.25">
      <c r="A642" s="15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</row>
    <row r="643" spans="1:31" ht="15.75" hidden="1" customHeight="1" x14ac:dyDescent="0.25">
      <c r="A643" s="15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1:31" ht="15.75" hidden="1" customHeight="1" x14ac:dyDescent="0.25">
      <c r="A644" s="15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</row>
    <row r="645" spans="1:31" ht="15.75" hidden="1" customHeight="1" x14ac:dyDescent="0.25">
      <c r="A645" s="15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1:31" ht="15.75" hidden="1" customHeight="1" x14ac:dyDescent="0.25">
      <c r="A646" s="15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</row>
    <row r="647" spans="1:31" ht="15.75" hidden="1" customHeight="1" x14ac:dyDescent="0.25">
      <c r="A647" s="15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</row>
    <row r="648" spans="1:31" ht="15.75" hidden="1" customHeight="1" x14ac:dyDescent="0.25">
      <c r="A648" s="15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</row>
    <row r="649" spans="1:31" ht="15.75" hidden="1" customHeight="1" x14ac:dyDescent="0.25">
      <c r="A649" s="15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</row>
    <row r="650" spans="1:31" ht="15.75" hidden="1" customHeight="1" x14ac:dyDescent="0.25">
      <c r="A650" s="15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</row>
    <row r="651" spans="1:31" ht="15.75" hidden="1" customHeight="1" x14ac:dyDescent="0.25">
      <c r="A651" s="15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</row>
    <row r="652" spans="1:31" ht="15.75" hidden="1" customHeight="1" x14ac:dyDescent="0.25">
      <c r="A652" s="15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</row>
    <row r="653" spans="1:31" ht="15.75" hidden="1" customHeight="1" x14ac:dyDescent="0.25">
      <c r="A653" s="15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</row>
    <row r="654" spans="1:31" ht="15.75" hidden="1" customHeight="1" x14ac:dyDescent="0.25">
      <c r="A654" s="15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</row>
    <row r="655" spans="1:31" ht="15.75" hidden="1" customHeight="1" x14ac:dyDescent="0.25">
      <c r="A655" s="15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</row>
    <row r="656" spans="1:31" ht="15.75" hidden="1" customHeight="1" x14ac:dyDescent="0.25">
      <c r="A656" s="15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</row>
    <row r="657" spans="1:31" ht="15.75" hidden="1" customHeight="1" x14ac:dyDescent="0.25">
      <c r="A657" s="15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</row>
    <row r="658" spans="1:31" ht="15.75" hidden="1" customHeight="1" x14ac:dyDescent="0.25">
      <c r="A658" s="15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</row>
    <row r="659" spans="1:31" ht="15.75" hidden="1" customHeight="1" x14ac:dyDescent="0.25">
      <c r="A659" s="15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1:31" ht="15.75" hidden="1" customHeight="1" x14ac:dyDescent="0.25">
      <c r="A660" s="15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1:31" ht="15.75" hidden="1" customHeight="1" x14ac:dyDescent="0.25">
      <c r="A661" s="15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</row>
    <row r="662" spans="1:31" ht="15.75" hidden="1" customHeight="1" x14ac:dyDescent="0.25">
      <c r="A662" s="15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</row>
    <row r="663" spans="1:31" ht="15.75" hidden="1" customHeight="1" x14ac:dyDescent="0.25">
      <c r="A663" s="15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</row>
    <row r="664" spans="1:31" ht="15.75" hidden="1" customHeight="1" x14ac:dyDescent="0.25">
      <c r="A664" s="15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</row>
    <row r="665" spans="1:31" ht="15.75" hidden="1" customHeight="1" x14ac:dyDescent="0.25">
      <c r="A665" s="15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</row>
    <row r="666" spans="1:31" ht="15.75" hidden="1" customHeight="1" x14ac:dyDescent="0.25">
      <c r="A666" s="15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</row>
    <row r="667" spans="1:31" ht="15.75" hidden="1" customHeight="1" x14ac:dyDescent="0.25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1:31" ht="15.75" hidden="1" customHeight="1" x14ac:dyDescent="0.25">
      <c r="A668" s="15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</row>
    <row r="669" spans="1:31" ht="15.75" hidden="1" customHeight="1" x14ac:dyDescent="0.25">
      <c r="A669" s="15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1:31" ht="15.75" hidden="1" customHeight="1" x14ac:dyDescent="0.25">
      <c r="A670" s="15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</row>
    <row r="671" spans="1:31" ht="15.75" hidden="1" customHeight="1" x14ac:dyDescent="0.25">
      <c r="A671" s="15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</row>
    <row r="672" spans="1:31" ht="15.75" hidden="1" customHeight="1" x14ac:dyDescent="0.25">
      <c r="A672" s="15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</row>
    <row r="673" spans="1:31" ht="15.75" hidden="1" customHeight="1" x14ac:dyDescent="0.25">
      <c r="A673" s="15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</row>
    <row r="674" spans="1:31" ht="15.75" hidden="1" customHeight="1" x14ac:dyDescent="0.25">
      <c r="A674" s="15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</row>
    <row r="675" spans="1:31" ht="15.75" hidden="1" customHeight="1" x14ac:dyDescent="0.25">
      <c r="A675" s="15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1:31" ht="15.75" hidden="1" customHeight="1" x14ac:dyDescent="0.25">
      <c r="A676" s="15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1:31" ht="15.75" hidden="1" customHeight="1" x14ac:dyDescent="0.25">
      <c r="A677" s="15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</row>
    <row r="678" spans="1:31" ht="15.75" hidden="1" customHeight="1" x14ac:dyDescent="0.25">
      <c r="A678" s="15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</row>
    <row r="679" spans="1:31" ht="15.75" hidden="1" customHeight="1" x14ac:dyDescent="0.25">
      <c r="A679" s="15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</row>
    <row r="680" spans="1:31" ht="15.75" hidden="1" customHeight="1" x14ac:dyDescent="0.25">
      <c r="A680" s="15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1:31" ht="15.75" hidden="1" customHeight="1" x14ac:dyDescent="0.25">
      <c r="A681" s="15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</row>
    <row r="682" spans="1:31" ht="15.75" hidden="1" customHeight="1" x14ac:dyDescent="0.25">
      <c r="A682" s="15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</row>
    <row r="683" spans="1:31" ht="15.75" hidden="1" customHeight="1" x14ac:dyDescent="0.25">
      <c r="A683" s="15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</row>
    <row r="684" spans="1:31" ht="15.75" hidden="1" customHeight="1" x14ac:dyDescent="0.25">
      <c r="A684" s="15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</row>
    <row r="685" spans="1:31" ht="15.75" hidden="1" customHeight="1" x14ac:dyDescent="0.25">
      <c r="A685" s="15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1:31" ht="15.75" hidden="1" customHeight="1" x14ac:dyDescent="0.25">
      <c r="A686" s="15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</row>
    <row r="687" spans="1:31" ht="15.75" hidden="1" customHeight="1" x14ac:dyDescent="0.25">
      <c r="A687" s="15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</row>
    <row r="688" spans="1:31" ht="15.75" hidden="1" customHeight="1" x14ac:dyDescent="0.25">
      <c r="A688" s="15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</row>
    <row r="689" spans="1:31" ht="15.75" hidden="1" customHeight="1" x14ac:dyDescent="0.25">
      <c r="A689" s="15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1:31" ht="15.75" hidden="1" customHeight="1" x14ac:dyDescent="0.25">
      <c r="A690" s="15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</row>
    <row r="691" spans="1:31" ht="15.75" hidden="1" customHeight="1" x14ac:dyDescent="0.25">
      <c r="A691" s="15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</row>
    <row r="692" spans="1:31" ht="15.75" hidden="1" customHeight="1" x14ac:dyDescent="0.25">
      <c r="A692" s="15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</row>
    <row r="693" spans="1:31" ht="15.75" hidden="1" customHeight="1" x14ac:dyDescent="0.25">
      <c r="A693" s="15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</row>
    <row r="694" spans="1:31" ht="15.75" hidden="1" customHeight="1" x14ac:dyDescent="0.25">
      <c r="A694" s="15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</row>
    <row r="695" spans="1:31" ht="15.75" hidden="1" customHeight="1" x14ac:dyDescent="0.25">
      <c r="A695" s="15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</row>
    <row r="696" spans="1:31" ht="15.75" hidden="1" customHeight="1" x14ac:dyDescent="0.25">
      <c r="A696" s="15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</row>
    <row r="697" spans="1:31" ht="15.75" hidden="1" customHeight="1" x14ac:dyDescent="0.25">
      <c r="A697" s="15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</row>
    <row r="698" spans="1:31" ht="15.75" hidden="1" customHeight="1" x14ac:dyDescent="0.25">
      <c r="A698" s="15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</row>
    <row r="699" spans="1:31" ht="15.75" hidden="1" customHeight="1" x14ac:dyDescent="0.25">
      <c r="A699" s="15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</row>
    <row r="700" spans="1:31" ht="15.75" hidden="1" customHeight="1" x14ac:dyDescent="0.25">
      <c r="A700" s="15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1:31" ht="15.75" hidden="1" customHeight="1" x14ac:dyDescent="0.25">
      <c r="A701" s="15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</row>
    <row r="702" spans="1:31" ht="15.75" hidden="1" customHeight="1" x14ac:dyDescent="0.25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</row>
    <row r="703" spans="1:31" ht="15.75" hidden="1" customHeight="1" x14ac:dyDescent="0.25">
      <c r="A703" s="15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</row>
    <row r="704" spans="1:31" ht="15.75" hidden="1" customHeight="1" x14ac:dyDescent="0.25">
      <c r="A704" s="15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</row>
    <row r="705" spans="1:31" ht="15.75" hidden="1" customHeight="1" x14ac:dyDescent="0.25">
      <c r="A705" s="15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</row>
    <row r="706" spans="1:31" ht="15.75" hidden="1" customHeight="1" x14ac:dyDescent="0.25">
      <c r="A706" s="15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</row>
    <row r="707" spans="1:31" ht="15.75" hidden="1" customHeight="1" x14ac:dyDescent="0.25">
      <c r="A707" s="15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</row>
    <row r="708" spans="1:31" ht="15.75" hidden="1" customHeight="1" x14ac:dyDescent="0.25">
      <c r="A708" s="15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</row>
    <row r="709" spans="1:31" ht="15.75" hidden="1" customHeight="1" x14ac:dyDescent="0.25">
      <c r="A709" s="15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</row>
    <row r="710" spans="1:31" ht="15.75" hidden="1" customHeight="1" x14ac:dyDescent="0.25">
      <c r="A710" s="15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</row>
    <row r="711" spans="1:31" ht="15.75" hidden="1" customHeight="1" x14ac:dyDescent="0.25">
      <c r="A711" s="15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</row>
    <row r="712" spans="1:31" ht="15.75" hidden="1" customHeight="1" x14ac:dyDescent="0.25">
      <c r="A712" s="15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</row>
    <row r="713" spans="1:31" ht="15.75" hidden="1" customHeight="1" x14ac:dyDescent="0.25">
      <c r="A713" s="15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</row>
    <row r="714" spans="1:31" ht="15.75" hidden="1" customHeight="1" x14ac:dyDescent="0.25">
      <c r="A714" s="15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</row>
    <row r="715" spans="1:31" ht="15.75" hidden="1" customHeight="1" x14ac:dyDescent="0.25">
      <c r="A715" s="15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</row>
    <row r="716" spans="1:31" ht="15.75" hidden="1" customHeight="1" x14ac:dyDescent="0.25">
      <c r="A716" s="15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</row>
    <row r="717" spans="1:31" ht="15.75" hidden="1" customHeight="1" x14ac:dyDescent="0.25">
      <c r="A717" s="15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</row>
    <row r="718" spans="1:31" ht="15.75" hidden="1" customHeight="1" x14ac:dyDescent="0.25">
      <c r="A718" s="15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</row>
    <row r="719" spans="1:31" ht="15.75" hidden="1" customHeight="1" x14ac:dyDescent="0.25">
      <c r="A719" s="15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</row>
    <row r="720" spans="1:31" ht="15.75" hidden="1" customHeight="1" x14ac:dyDescent="0.25">
      <c r="A720" s="15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</row>
    <row r="721" spans="1:31" ht="15.75" hidden="1" customHeight="1" x14ac:dyDescent="0.25">
      <c r="A721" s="15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</row>
    <row r="722" spans="1:31" ht="15.75" hidden="1" customHeight="1" x14ac:dyDescent="0.25">
      <c r="A722" s="15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</row>
    <row r="723" spans="1:31" ht="15.75" hidden="1" customHeight="1" x14ac:dyDescent="0.25">
      <c r="A723" s="15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</row>
    <row r="724" spans="1:31" ht="15.75" hidden="1" customHeight="1" x14ac:dyDescent="0.25">
      <c r="A724" s="15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</row>
    <row r="725" spans="1:31" ht="15.75" hidden="1" customHeight="1" x14ac:dyDescent="0.25">
      <c r="A725" s="15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</row>
    <row r="726" spans="1:31" ht="15.75" hidden="1" customHeight="1" x14ac:dyDescent="0.25">
      <c r="A726" s="15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</row>
    <row r="727" spans="1:31" ht="15.75" hidden="1" customHeight="1" x14ac:dyDescent="0.25">
      <c r="A727" s="15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</row>
    <row r="728" spans="1:31" ht="15.75" hidden="1" customHeight="1" x14ac:dyDescent="0.25">
      <c r="A728" s="15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</row>
    <row r="729" spans="1:31" ht="15.75" hidden="1" customHeight="1" x14ac:dyDescent="0.25">
      <c r="A729" s="15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</row>
    <row r="730" spans="1:31" ht="15.75" hidden="1" customHeight="1" x14ac:dyDescent="0.25">
      <c r="A730" s="15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</row>
    <row r="731" spans="1:31" ht="15.75" hidden="1" customHeight="1" x14ac:dyDescent="0.25">
      <c r="A731" s="15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</row>
    <row r="732" spans="1:31" ht="15.75" hidden="1" customHeight="1" x14ac:dyDescent="0.25">
      <c r="A732" s="15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</row>
    <row r="733" spans="1:31" ht="15.75" hidden="1" customHeight="1" x14ac:dyDescent="0.25">
      <c r="A733" s="15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</row>
    <row r="734" spans="1:31" ht="15.75" hidden="1" customHeight="1" x14ac:dyDescent="0.25">
      <c r="A734" s="15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</row>
    <row r="735" spans="1:31" ht="15.75" hidden="1" customHeight="1" x14ac:dyDescent="0.25">
      <c r="A735" s="15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</row>
    <row r="736" spans="1:31" ht="15.75" hidden="1" customHeight="1" x14ac:dyDescent="0.25">
      <c r="A736" s="15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</row>
    <row r="737" spans="1:31" ht="15.75" hidden="1" customHeight="1" x14ac:dyDescent="0.25">
      <c r="A737" s="15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</row>
    <row r="738" spans="1:31" ht="15.75" hidden="1" customHeight="1" x14ac:dyDescent="0.25">
      <c r="A738" s="15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</row>
    <row r="739" spans="1:31" ht="15.75" hidden="1" customHeight="1" x14ac:dyDescent="0.25">
      <c r="A739" s="15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</row>
    <row r="740" spans="1:31" ht="15.75" hidden="1" customHeight="1" x14ac:dyDescent="0.25">
      <c r="A740" s="15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</row>
    <row r="741" spans="1:31" ht="15.75" hidden="1" customHeight="1" x14ac:dyDescent="0.25">
      <c r="A741" s="15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</row>
    <row r="742" spans="1:31" ht="15.75" hidden="1" customHeight="1" x14ac:dyDescent="0.25">
      <c r="A742" s="15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</row>
    <row r="743" spans="1:31" ht="15.75" hidden="1" customHeight="1" x14ac:dyDescent="0.25">
      <c r="A743" s="15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</row>
    <row r="744" spans="1:31" ht="15.75" hidden="1" customHeight="1" x14ac:dyDescent="0.25">
      <c r="A744" s="15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</row>
    <row r="745" spans="1:31" ht="15.75" hidden="1" customHeight="1" x14ac:dyDescent="0.25">
      <c r="A745" s="15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</row>
    <row r="746" spans="1:31" ht="15.75" hidden="1" customHeight="1" x14ac:dyDescent="0.25">
      <c r="A746" s="15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</row>
    <row r="747" spans="1:31" ht="15.75" hidden="1" customHeight="1" x14ac:dyDescent="0.25">
      <c r="A747" s="15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</row>
    <row r="748" spans="1:31" ht="15.75" hidden="1" customHeight="1" x14ac:dyDescent="0.25">
      <c r="A748" s="15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</row>
    <row r="749" spans="1:31" ht="15.75" hidden="1" customHeight="1" x14ac:dyDescent="0.25">
      <c r="A749" s="15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</row>
    <row r="750" spans="1:31" ht="15.75" hidden="1" customHeight="1" x14ac:dyDescent="0.25">
      <c r="A750" s="15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</row>
    <row r="751" spans="1:31" ht="15.75" hidden="1" customHeight="1" x14ac:dyDescent="0.25">
      <c r="A751" s="15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</row>
    <row r="752" spans="1:31" ht="15.75" hidden="1" customHeight="1" x14ac:dyDescent="0.25">
      <c r="A752" s="15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</row>
    <row r="753" spans="1:31" ht="15.75" hidden="1" customHeight="1" x14ac:dyDescent="0.25">
      <c r="A753" s="15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</row>
    <row r="754" spans="1:31" ht="15.75" hidden="1" customHeight="1" x14ac:dyDescent="0.25">
      <c r="A754" s="15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</row>
    <row r="755" spans="1:31" ht="15.75" hidden="1" customHeight="1" x14ac:dyDescent="0.25">
      <c r="A755" s="15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</row>
    <row r="756" spans="1:31" ht="15.75" hidden="1" customHeight="1" x14ac:dyDescent="0.25">
      <c r="A756" s="15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</row>
    <row r="757" spans="1:31" ht="15.75" hidden="1" customHeight="1" x14ac:dyDescent="0.25">
      <c r="A757" s="15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</row>
    <row r="758" spans="1:31" ht="15.75" hidden="1" customHeight="1" x14ac:dyDescent="0.25">
      <c r="A758" s="15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</row>
    <row r="759" spans="1:31" ht="15.75" hidden="1" customHeight="1" x14ac:dyDescent="0.25">
      <c r="A759" s="15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</row>
    <row r="760" spans="1:31" ht="15.75" hidden="1" customHeight="1" x14ac:dyDescent="0.25">
      <c r="A760" s="15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</row>
    <row r="761" spans="1:31" ht="15.75" hidden="1" customHeight="1" x14ac:dyDescent="0.25">
      <c r="A761" s="15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</row>
    <row r="762" spans="1:31" ht="15.75" hidden="1" customHeight="1" x14ac:dyDescent="0.25">
      <c r="A762" s="15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</row>
    <row r="763" spans="1:31" ht="15.75" hidden="1" customHeight="1" x14ac:dyDescent="0.25">
      <c r="A763" s="15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</row>
    <row r="764" spans="1:31" ht="15.75" hidden="1" customHeight="1" x14ac:dyDescent="0.25">
      <c r="A764" s="15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</row>
    <row r="765" spans="1:31" ht="15.75" hidden="1" customHeight="1" x14ac:dyDescent="0.25">
      <c r="A765" s="15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</row>
    <row r="766" spans="1:31" ht="15.75" hidden="1" customHeight="1" x14ac:dyDescent="0.25">
      <c r="A766" s="15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</row>
    <row r="767" spans="1:31" ht="15.75" hidden="1" customHeight="1" x14ac:dyDescent="0.25">
      <c r="A767" s="15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</row>
    <row r="768" spans="1:31" ht="15.75" hidden="1" customHeight="1" x14ac:dyDescent="0.25">
      <c r="A768" s="15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</row>
    <row r="769" spans="1:31" ht="15.75" hidden="1" customHeight="1" x14ac:dyDescent="0.25">
      <c r="A769" s="15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</row>
    <row r="770" spans="1:31" ht="15.75" hidden="1" customHeight="1" x14ac:dyDescent="0.25">
      <c r="A770" s="15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</row>
    <row r="771" spans="1:31" ht="15.75" hidden="1" customHeight="1" x14ac:dyDescent="0.25">
      <c r="A771" s="15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</row>
    <row r="772" spans="1:31" ht="15.75" hidden="1" customHeight="1" x14ac:dyDescent="0.25">
      <c r="A772" s="15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</row>
    <row r="773" spans="1:31" ht="15.75" hidden="1" customHeight="1" x14ac:dyDescent="0.25">
      <c r="A773" s="15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</row>
    <row r="774" spans="1:31" ht="15.75" hidden="1" customHeight="1" x14ac:dyDescent="0.25">
      <c r="A774" s="15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</row>
    <row r="775" spans="1:31" ht="15.75" hidden="1" customHeight="1" x14ac:dyDescent="0.25">
      <c r="A775" s="15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</row>
    <row r="776" spans="1:31" ht="15.75" hidden="1" customHeight="1" x14ac:dyDescent="0.25">
      <c r="A776" s="15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</row>
    <row r="777" spans="1:31" ht="15.75" hidden="1" customHeight="1" x14ac:dyDescent="0.25">
      <c r="A777" s="15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</row>
    <row r="778" spans="1:31" ht="15.75" hidden="1" customHeight="1" x14ac:dyDescent="0.25">
      <c r="A778" s="15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</row>
    <row r="779" spans="1:31" ht="15.75" hidden="1" customHeight="1" x14ac:dyDescent="0.25">
      <c r="A779" s="15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</row>
    <row r="780" spans="1:31" ht="15.75" hidden="1" customHeight="1" x14ac:dyDescent="0.25">
      <c r="A780" s="15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</row>
    <row r="781" spans="1:31" ht="15.75" hidden="1" customHeight="1" x14ac:dyDescent="0.25">
      <c r="A781" s="15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</row>
    <row r="782" spans="1:31" ht="15.75" hidden="1" customHeight="1" x14ac:dyDescent="0.25">
      <c r="A782" s="15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</row>
    <row r="783" spans="1:31" ht="15.75" hidden="1" customHeight="1" x14ac:dyDescent="0.25">
      <c r="A783" s="15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</row>
    <row r="784" spans="1:31" ht="15.75" hidden="1" customHeight="1" x14ac:dyDescent="0.25">
      <c r="A784" s="15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</row>
    <row r="785" spans="1:31" ht="15.75" hidden="1" customHeight="1" x14ac:dyDescent="0.25">
      <c r="A785" s="15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</row>
    <row r="786" spans="1:31" ht="15.75" hidden="1" customHeight="1" x14ac:dyDescent="0.25">
      <c r="A786" s="15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</row>
    <row r="787" spans="1:31" ht="15.75" hidden="1" customHeight="1" x14ac:dyDescent="0.25">
      <c r="A787" s="15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</row>
    <row r="788" spans="1:31" ht="15.75" hidden="1" customHeight="1" x14ac:dyDescent="0.25">
      <c r="A788" s="15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</row>
    <row r="789" spans="1:31" ht="15.75" hidden="1" customHeight="1" x14ac:dyDescent="0.25">
      <c r="A789" s="15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</row>
    <row r="790" spans="1:31" ht="15.75" hidden="1" customHeight="1" x14ac:dyDescent="0.25">
      <c r="A790" s="15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</row>
    <row r="791" spans="1:31" ht="15.75" hidden="1" customHeight="1" x14ac:dyDescent="0.25">
      <c r="A791" s="15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</row>
    <row r="792" spans="1:31" ht="15.75" hidden="1" customHeight="1" x14ac:dyDescent="0.25">
      <c r="A792" s="15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</row>
    <row r="793" spans="1:31" ht="15.75" hidden="1" customHeight="1" x14ac:dyDescent="0.25">
      <c r="A793" s="15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</row>
    <row r="794" spans="1:31" ht="15.75" hidden="1" customHeight="1" x14ac:dyDescent="0.25">
      <c r="A794" s="15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</row>
    <row r="795" spans="1:31" ht="15.75" hidden="1" customHeight="1" x14ac:dyDescent="0.25">
      <c r="A795" s="15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</row>
    <row r="796" spans="1:31" ht="15.75" hidden="1" customHeight="1" x14ac:dyDescent="0.25">
      <c r="A796" s="15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</row>
    <row r="797" spans="1:31" ht="15.75" hidden="1" customHeight="1" x14ac:dyDescent="0.25">
      <c r="A797" s="15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</row>
    <row r="798" spans="1:31" ht="15.75" hidden="1" customHeight="1" x14ac:dyDescent="0.25">
      <c r="A798" s="15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</row>
    <row r="799" spans="1:31" ht="15.75" hidden="1" customHeight="1" x14ac:dyDescent="0.25">
      <c r="A799" s="15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</row>
    <row r="800" spans="1:31" ht="15.75" hidden="1" customHeight="1" x14ac:dyDescent="0.25">
      <c r="A800" s="15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</row>
    <row r="801" spans="1:31" ht="15.75" hidden="1" customHeight="1" x14ac:dyDescent="0.25">
      <c r="A801" s="15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</row>
    <row r="802" spans="1:31" ht="15.75" hidden="1" customHeight="1" x14ac:dyDescent="0.25">
      <c r="A802" s="15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</row>
    <row r="803" spans="1:31" ht="15.75" hidden="1" customHeight="1" x14ac:dyDescent="0.25">
      <c r="A803" s="15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</row>
    <row r="804" spans="1:31" ht="15.75" hidden="1" customHeight="1" x14ac:dyDescent="0.25">
      <c r="A804" s="15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</row>
    <row r="805" spans="1:31" ht="15.75" hidden="1" customHeight="1" x14ac:dyDescent="0.25">
      <c r="A805" s="15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</row>
    <row r="806" spans="1:31" ht="15.75" hidden="1" customHeight="1" x14ac:dyDescent="0.25">
      <c r="A806" s="15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</row>
    <row r="807" spans="1:31" ht="15.75" hidden="1" customHeight="1" x14ac:dyDescent="0.25">
      <c r="A807" s="15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</row>
    <row r="808" spans="1:31" ht="15.75" hidden="1" customHeight="1" x14ac:dyDescent="0.25">
      <c r="A808" s="15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</row>
    <row r="809" spans="1:31" ht="15.75" hidden="1" customHeight="1" x14ac:dyDescent="0.25">
      <c r="A809" s="15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</row>
    <row r="810" spans="1:31" ht="15.75" hidden="1" customHeight="1" x14ac:dyDescent="0.25">
      <c r="A810" s="15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</row>
    <row r="811" spans="1:31" ht="15.75" hidden="1" customHeight="1" x14ac:dyDescent="0.25">
      <c r="A811" s="15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</row>
    <row r="812" spans="1:31" ht="15.75" hidden="1" customHeight="1" x14ac:dyDescent="0.25">
      <c r="A812" s="15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</row>
    <row r="813" spans="1:31" ht="15.75" hidden="1" customHeight="1" x14ac:dyDescent="0.25">
      <c r="A813" s="15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</row>
    <row r="814" spans="1:31" ht="15.75" hidden="1" customHeight="1" x14ac:dyDescent="0.25">
      <c r="A814" s="15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</row>
    <row r="815" spans="1:31" ht="15.75" hidden="1" customHeight="1" x14ac:dyDescent="0.25">
      <c r="A815" s="15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</row>
    <row r="816" spans="1:31" ht="15.75" hidden="1" customHeight="1" x14ac:dyDescent="0.25">
      <c r="A816" s="15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</row>
    <row r="817" spans="1:31" ht="15.75" hidden="1" customHeight="1" x14ac:dyDescent="0.25">
      <c r="A817" s="15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</row>
    <row r="818" spans="1:31" ht="15.75" hidden="1" customHeight="1" x14ac:dyDescent="0.25">
      <c r="A818" s="15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</row>
    <row r="819" spans="1:31" ht="15.75" hidden="1" customHeight="1" x14ac:dyDescent="0.25">
      <c r="A819" s="15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</row>
    <row r="820" spans="1:31" ht="15.75" hidden="1" customHeight="1" x14ac:dyDescent="0.25">
      <c r="A820" s="15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</row>
    <row r="821" spans="1:31" ht="15.75" hidden="1" customHeight="1" x14ac:dyDescent="0.25">
      <c r="A821" s="15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</row>
    <row r="822" spans="1:31" ht="15.75" hidden="1" customHeight="1" x14ac:dyDescent="0.25">
      <c r="A822" s="15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</row>
    <row r="823" spans="1:31" ht="15.75" hidden="1" customHeight="1" x14ac:dyDescent="0.25">
      <c r="A823" s="15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</row>
    <row r="824" spans="1:31" ht="15.75" hidden="1" customHeight="1" x14ac:dyDescent="0.25">
      <c r="A824" s="15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</row>
    <row r="825" spans="1:31" ht="15.75" hidden="1" customHeight="1" x14ac:dyDescent="0.25">
      <c r="A825" s="15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</row>
    <row r="826" spans="1:31" ht="15.75" hidden="1" customHeight="1" x14ac:dyDescent="0.25">
      <c r="A826" s="15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</row>
    <row r="827" spans="1:31" ht="15.75" hidden="1" customHeight="1" x14ac:dyDescent="0.25">
      <c r="A827" s="15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</row>
    <row r="828" spans="1:31" ht="15.75" hidden="1" customHeight="1" x14ac:dyDescent="0.25">
      <c r="A828" s="15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</row>
    <row r="829" spans="1:31" ht="15.75" hidden="1" customHeight="1" x14ac:dyDescent="0.25">
      <c r="A829" s="15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</row>
    <row r="830" spans="1:31" ht="15.75" hidden="1" customHeight="1" x14ac:dyDescent="0.25">
      <c r="A830" s="15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</row>
    <row r="831" spans="1:31" ht="15.75" hidden="1" customHeight="1" x14ac:dyDescent="0.25">
      <c r="A831" s="15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</row>
    <row r="832" spans="1:31" ht="15.75" hidden="1" customHeight="1" x14ac:dyDescent="0.25">
      <c r="A832" s="15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</row>
    <row r="833" spans="1:31" ht="15.75" hidden="1" customHeight="1" x14ac:dyDescent="0.25">
      <c r="A833" s="15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</row>
    <row r="834" spans="1:31" ht="15.75" hidden="1" customHeight="1" x14ac:dyDescent="0.25">
      <c r="A834" s="15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</row>
    <row r="835" spans="1:31" ht="15.75" hidden="1" customHeight="1" x14ac:dyDescent="0.25">
      <c r="A835" s="15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</row>
    <row r="836" spans="1:31" ht="15.75" hidden="1" customHeight="1" x14ac:dyDescent="0.25">
      <c r="A836" s="15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</row>
    <row r="837" spans="1:31" ht="15.75" hidden="1" customHeight="1" x14ac:dyDescent="0.25">
      <c r="A837" s="15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</row>
    <row r="838" spans="1:31" ht="15.75" hidden="1" customHeight="1" x14ac:dyDescent="0.25">
      <c r="A838" s="15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</row>
    <row r="839" spans="1:31" ht="15.75" hidden="1" customHeight="1" x14ac:dyDescent="0.25">
      <c r="A839" s="15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</row>
    <row r="840" spans="1:31" ht="15.75" hidden="1" customHeight="1" x14ac:dyDescent="0.25">
      <c r="A840" s="15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</row>
    <row r="841" spans="1:31" ht="15.75" hidden="1" customHeight="1" x14ac:dyDescent="0.25">
      <c r="A841" s="15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</row>
    <row r="842" spans="1:31" ht="15.75" hidden="1" customHeight="1" x14ac:dyDescent="0.25">
      <c r="A842" s="15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</row>
    <row r="843" spans="1:31" ht="15.75" hidden="1" customHeight="1" x14ac:dyDescent="0.25">
      <c r="A843" s="15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</row>
    <row r="844" spans="1:31" ht="15.75" hidden="1" customHeight="1" x14ac:dyDescent="0.25">
      <c r="A844" s="15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</row>
    <row r="845" spans="1:31" ht="15.75" hidden="1" customHeight="1" x14ac:dyDescent="0.25">
      <c r="A845" s="15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</row>
    <row r="846" spans="1:31" ht="15.75" hidden="1" customHeight="1" x14ac:dyDescent="0.25">
      <c r="A846" s="15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</row>
    <row r="847" spans="1:31" ht="15.75" hidden="1" customHeight="1" x14ac:dyDescent="0.25">
      <c r="A847" s="15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</row>
    <row r="848" spans="1:31" ht="15.75" hidden="1" customHeight="1" x14ac:dyDescent="0.25">
      <c r="A848" s="15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</row>
    <row r="849" spans="1:31" ht="15.75" hidden="1" customHeight="1" x14ac:dyDescent="0.25">
      <c r="A849" s="15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</row>
    <row r="850" spans="1:31" ht="15.75" hidden="1" customHeight="1" x14ac:dyDescent="0.25">
      <c r="A850" s="15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</row>
    <row r="851" spans="1:31" ht="15.75" hidden="1" customHeight="1" x14ac:dyDescent="0.25">
      <c r="A851" s="15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</row>
    <row r="852" spans="1:31" ht="15.75" hidden="1" customHeight="1" x14ac:dyDescent="0.25">
      <c r="A852" s="15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</row>
    <row r="853" spans="1:31" ht="15.75" hidden="1" customHeight="1" x14ac:dyDescent="0.25">
      <c r="A853" s="15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</row>
    <row r="854" spans="1:31" ht="15.75" hidden="1" customHeight="1" x14ac:dyDescent="0.25">
      <c r="A854" s="15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</row>
    <row r="855" spans="1:31" ht="15.75" hidden="1" customHeight="1" x14ac:dyDescent="0.25">
      <c r="A855" s="15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</row>
    <row r="856" spans="1:31" ht="15.75" hidden="1" customHeight="1" x14ac:dyDescent="0.25">
      <c r="A856" s="15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</row>
    <row r="857" spans="1:31" ht="15.75" hidden="1" customHeight="1" x14ac:dyDescent="0.25">
      <c r="A857" s="15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</row>
    <row r="858" spans="1:31" ht="15.75" hidden="1" customHeight="1" x14ac:dyDescent="0.25">
      <c r="A858" s="15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</row>
    <row r="859" spans="1:31" ht="15.75" hidden="1" customHeight="1" x14ac:dyDescent="0.25">
      <c r="A859" s="15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</row>
    <row r="860" spans="1:31" ht="15.75" hidden="1" customHeight="1" x14ac:dyDescent="0.25">
      <c r="A860" s="15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</row>
    <row r="861" spans="1:31" ht="15.75" hidden="1" customHeight="1" x14ac:dyDescent="0.25">
      <c r="A861" s="15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</row>
    <row r="862" spans="1:31" ht="15.75" hidden="1" customHeight="1" x14ac:dyDescent="0.25">
      <c r="A862" s="15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</row>
    <row r="863" spans="1:31" ht="15.75" hidden="1" customHeight="1" x14ac:dyDescent="0.25">
      <c r="A863" s="15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</row>
    <row r="864" spans="1:31" ht="15.75" hidden="1" customHeight="1" x14ac:dyDescent="0.25">
      <c r="A864" s="15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</row>
    <row r="865" spans="1:31" ht="15.75" hidden="1" customHeight="1" x14ac:dyDescent="0.25">
      <c r="A865" s="15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</row>
    <row r="866" spans="1:31" ht="15.75" hidden="1" customHeight="1" x14ac:dyDescent="0.25">
      <c r="A866" s="15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</row>
    <row r="867" spans="1:31" ht="15.75" hidden="1" customHeight="1" x14ac:dyDescent="0.25">
      <c r="A867" s="15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</row>
    <row r="868" spans="1:31" ht="15.75" hidden="1" customHeight="1" x14ac:dyDescent="0.25">
      <c r="A868" s="15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</row>
    <row r="869" spans="1:31" ht="15.75" hidden="1" customHeight="1" x14ac:dyDescent="0.25">
      <c r="A869" s="15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</row>
    <row r="870" spans="1:31" ht="15.75" hidden="1" customHeight="1" x14ac:dyDescent="0.25">
      <c r="A870" s="15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</row>
    <row r="871" spans="1:31" ht="15.75" hidden="1" customHeight="1" x14ac:dyDescent="0.25">
      <c r="A871" s="15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</row>
    <row r="872" spans="1:31" ht="15.75" hidden="1" customHeight="1" x14ac:dyDescent="0.25">
      <c r="A872" s="15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</row>
    <row r="873" spans="1:31" ht="15.75" hidden="1" customHeight="1" x14ac:dyDescent="0.25">
      <c r="A873" s="15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</row>
    <row r="874" spans="1:31" ht="15.75" hidden="1" customHeight="1" x14ac:dyDescent="0.25">
      <c r="A874" s="15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</row>
    <row r="875" spans="1:31" ht="15.75" hidden="1" customHeight="1" x14ac:dyDescent="0.25">
      <c r="A875" s="15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</row>
    <row r="876" spans="1:31" ht="15.75" hidden="1" customHeight="1" x14ac:dyDescent="0.25">
      <c r="A876" s="15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</row>
    <row r="877" spans="1:31" ht="15.75" hidden="1" customHeight="1" x14ac:dyDescent="0.25">
      <c r="A877" s="15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</row>
    <row r="878" spans="1:31" ht="15.75" hidden="1" customHeight="1" x14ac:dyDescent="0.25">
      <c r="A878" s="15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</row>
    <row r="879" spans="1:31" ht="15.75" hidden="1" customHeight="1" x14ac:dyDescent="0.25">
      <c r="A879" s="15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</row>
    <row r="880" spans="1:31" ht="15.75" hidden="1" customHeight="1" x14ac:dyDescent="0.25">
      <c r="A880" s="15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</row>
    <row r="881" spans="1:31" ht="15.75" hidden="1" customHeight="1" x14ac:dyDescent="0.25">
      <c r="A881" s="15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</row>
    <row r="882" spans="1:31" ht="15.75" hidden="1" customHeight="1" x14ac:dyDescent="0.25">
      <c r="A882" s="15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</row>
    <row r="883" spans="1:31" ht="15.75" hidden="1" customHeight="1" x14ac:dyDescent="0.25">
      <c r="A883" s="15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</row>
    <row r="884" spans="1:31" ht="15.75" hidden="1" customHeight="1" x14ac:dyDescent="0.25">
      <c r="A884" s="15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</row>
    <row r="885" spans="1:31" ht="15.75" hidden="1" customHeight="1" x14ac:dyDescent="0.25">
      <c r="A885" s="15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</row>
    <row r="886" spans="1:31" ht="15.75" hidden="1" customHeight="1" x14ac:dyDescent="0.25">
      <c r="A886" s="15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</row>
    <row r="887" spans="1:31" ht="15.75" hidden="1" customHeight="1" x14ac:dyDescent="0.25">
      <c r="A887" s="15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</row>
    <row r="888" spans="1:31" ht="15.75" hidden="1" customHeight="1" x14ac:dyDescent="0.25">
      <c r="A888" s="15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</row>
    <row r="889" spans="1:31" ht="15.75" hidden="1" customHeight="1" x14ac:dyDescent="0.25">
      <c r="A889" s="15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</row>
    <row r="890" spans="1:31" ht="15.75" hidden="1" customHeight="1" x14ac:dyDescent="0.25">
      <c r="A890" s="15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</row>
    <row r="891" spans="1:31" ht="15.75" hidden="1" customHeight="1" x14ac:dyDescent="0.25">
      <c r="A891" s="15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</row>
    <row r="892" spans="1:31" ht="15.75" hidden="1" customHeight="1" x14ac:dyDescent="0.25">
      <c r="A892" s="15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</row>
    <row r="893" spans="1:31" ht="15.75" hidden="1" customHeight="1" x14ac:dyDescent="0.25">
      <c r="A893" s="15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</row>
    <row r="894" spans="1:31" ht="15.75" hidden="1" customHeight="1" x14ac:dyDescent="0.25">
      <c r="A894" s="15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</row>
    <row r="895" spans="1:31" ht="15.75" hidden="1" customHeight="1" x14ac:dyDescent="0.25">
      <c r="A895" s="15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</row>
    <row r="896" spans="1:31" ht="15.75" hidden="1" customHeight="1" x14ac:dyDescent="0.25">
      <c r="A896" s="15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</row>
    <row r="897" spans="1:31" ht="15.75" hidden="1" customHeight="1" x14ac:dyDescent="0.25">
      <c r="A897" s="15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</row>
    <row r="898" spans="1:31" ht="15.75" hidden="1" customHeight="1" x14ac:dyDescent="0.25">
      <c r="A898" s="15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</row>
    <row r="899" spans="1:31" ht="15.75" hidden="1" customHeight="1" x14ac:dyDescent="0.25">
      <c r="A899" s="15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</row>
    <row r="900" spans="1:31" ht="15.75" hidden="1" customHeight="1" x14ac:dyDescent="0.25">
      <c r="A900" s="15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</row>
    <row r="901" spans="1:31" ht="15.75" hidden="1" customHeight="1" x14ac:dyDescent="0.25">
      <c r="A901" s="15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</row>
    <row r="902" spans="1:31" ht="15.75" hidden="1" customHeight="1" x14ac:dyDescent="0.25">
      <c r="A902" s="15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</row>
    <row r="903" spans="1:31" ht="15.75" hidden="1" customHeight="1" x14ac:dyDescent="0.25">
      <c r="A903" s="15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</row>
    <row r="904" spans="1:31" ht="15.75" hidden="1" customHeight="1" x14ac:dyDescent="0.25">
      <c r="A904" s="15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</row>
    <row r="905" spans="1:31" ht="15.75" hidden="1" customHeight="1" x14ac:dyDescent="0.25">
      <c r="A905" s="15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</row>
    <row r="906" spans="1:31" ht="15.75" hidden="1" customHeight="1" x14ac:dyDescent="0.25">
      <c r="A906" s="15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</row>
    <row r="907" spans="1:31" ht="15.75" hidden="1" customHeight="1" x14ac:dyDescent="0.25">
      <c r="A907" s="15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</row>
    <row r="908" spans="1:31" ht="15.75" hidden="1" customHeight="1" x14ac:dyDescent="0.25">
      <c r="A908" s="15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</row>
    <row r="909" spans="1:31" ht="15.75" hidden="1" customHeight="1" x14ac:dyDescent="0.25">
      <c r="A909" s="15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</row>
    <row r="910" spans="1:31" ht="15.75" hidden="1" customHeight="1" x14ac:dyDescent="0.25">
      <c r="A910" s="15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</row>
    <row r="911" spans="1:31" ht="15.75" hidden="1" customHeight="1" x14ac:dyDescent="0.25">
      <c r="A911" s="15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</row>
    <row r="912" spans="1:31" ht="15.75" hidden="1" customHeight="1" x14ac:dyDescent="0.25">
      <c r="A912" s="15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</row>
    <row r="913" spans="1:31" ht="15.75" hidden="1" customHeight="1" x14ac:dyDescent="0.25">
      <c r="A913" s="15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</row>
    <row r="914" spans="1:31" ht="15.75" hidden="1" customHeight="1" x14ac:dyDescent="0.25">
      <c r="A914" s="15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</row>
    <row r="915" spans="1:31" ht="15.75" hidden="1" customHeight="1" x14ac:dyDescent="0.25">
      <c r="A915" s="15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</row>
    <row r="916" spans="1:31" ht="15.75" hidden="1" customHeight="1" x14ac:dyDescent="0.25">
      <c r="A916" s="15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</row>
    <row r="917" spans="1:31" ht="15.75" hidden="1" customHeight="1" x14ac:dyDescent="0.25">
      <c r="A917" s="15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</row>
    <row r="918" spans="1:31" ht="15.75" hidden="1" customHeight="1" x14ac:dyDescent="0.25">
      <c r="A918" s="15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</row>
    <row r="919" spans="1:31" ht="15.75" hidden="1" customHeight="1" x14ac:dyDescent="0.25">
      <c r="A919" s="15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</row>
    <row r="920" spans="1:31" ht="15.75" hidden="1" customHeight="1" x14ac:dyDescent="0.25">
      <c r="A920" s="15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</row>
    <row r="921" spans="1:31" ht="15.75" hidden="1" customHeight="1" x14ac:dyDescent="0.25">
      <c r="A921" s="15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</row>
    <row r="922" spans="1:31" ht="15.75" hidden="1" customHeight="1" x14ac:dyDescent="0.25">
      <c r="A922" s="15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</row>
    <row r="923" spans="1:31" ht="15.75" hidden="1" customHeight="1" x14ac:dyDescent="0.25">
      <c r="A923" s="15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</row>
    <row r="924" spans="1:31" ht="15.75" hidden="1" customHeight="1" x14ac:dyDescent="0.25">
      <c r="A924" s="15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</row>
    <row r="925" spans="1:31" ht="15.75" hidden="1" customHeight="1" x14ac:dyDescent="0.25">
      <c r="A925" s="15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</row>
    <row r="926" spans="1:31" ht="15.75" hidden="1" customHeight="1" x14ac:dyDescent="0.25">
      <c r="A926" s="15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</row>
    <row r="927" spans="1:31" ht="15.75" hidden="1" customHeight="1" x14ac:dyDescent="0.25">
      <c r="A927" s="15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</row>
    <row r="928" spans="1:31" ht="15.75" hidden="1" customHeight="1" x14ac:dyDescent="0.25">
      <c r="A928" s="15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</row>
    <row r="929" spans="1:31" ht="15.75" hidden="1" customHeight="1" x14ac:dyDescent="0.25">
      <c r="A929" s="15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</row>
    <row r="930" spans="1:31" ht="15.75" hidden="1" customHeight="1" x14ac:dyDescent="0.25">
      <c r="A930" s="15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</row>
    <row r="931" spans="1:31" ht="15.75" hidden="1" customHeight="1" x14ac:dyDescent="0.25">
      <c r="A931" s="15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</row>
    <row r="932" spans="1:31" ht="15.75" hidden="1" customHeight="1" x14ac:dyDescent="0.25">
      <c r="A932" s="15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</row>
    <row r="933" spans="1:31" ht="15.75" hidden="1" customHeight="1" x14ac:dyDescent="0.25">
      <c r="A933" s="15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</row>
    <row r="934" spans="1:31" ht="15.75" hidden="1" customHeight="1" x14ac:dyDescent="0.25">
      <c r="A934" s="15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</row>
    <row r="935" spans="1:31" ht="15.75" hidden="1" customHeight="1" x14ac:dyDescent="0.25">
      <c r="A935" s="15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</row>
    <row r="936" spans="1:31" ht="15.75" hidden="1" customHeight="1" x14ac:dyDescent="0.25">
      <c r="A936" s="15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</row>
    <row r="937" spans="1:31" ht="15.75" hidden="1" customHeight="1" x14ac:dyDescent="0.25">
      <c r="A937" s="15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</row>
    <row r="938" spans="1:31" ht="15.75" hidden="1" customHeight="1" x14ac:dyDescent="0.25">
      <c r="A938" s="15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</row>
    <row r="939" spans="1:31" ht="15.75" hidden="1" customHeight="1" x14ac:dyDescent="0.25">
      <c r="A939" s="15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</row>
    <row r="940" spans="1:31" ht="15.75" hidden="1" customHeight="1" x14ac:dyDescent="0.25">
      <c r="A940" s="15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</row>
    <row r="941" spans="1:31" ht="15.75" hidden="1" customHeight="1" x14ac:dyDescent="0.25">
      <c r="A941" s="15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</row>
    <row r="942" spans="1:31" ht="15.75" hidden="1" customHeight="1" x14ac:dyDescent="0.25">
      <c r="A942" s="15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</row>
    <row r="943" spans="1:31" ht="15.75" hidden="1" customHeight="1" x14ac:dyDescent="0.25">
      <c r="A943" s="15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</row>
    <row r="944" spans="1:31" ht="15.75" hidden="1" customHeight="1" x14ac:dyDescent="0.25">
      <c r="A944" s="15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</row>
    <row r="945" spans="1:31" ht="15.75" hidden="1" customHeight="1" x14ac:dyDescent="0.25">
      <c r="A945" s="15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</row>
    <row r="946" spans="1:31" ht="15.75" hidden="1" customHeight="1" x14ac:dyDescent="0.25">
      <c r="A946" s="15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</row>
    <row r="947" spans="1:31" ht="15.75" hidden="1" customHeight="1" x14ac:dyDescent="0.25">
      <c r="A947" s="15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</row>
    <row r="948" spans="1:31" ht="15.75" hidden="1" customHeight="1" x14ac:dyDescent="0.25">
      <c r="A948" s="15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</row>
    <row r="949" spans="1:31" ht="15.75" hidden="1" customHeight="1" x14ac:dyDescent="0.25">
      <c r="A949" s="15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</row>
    <row r="950" spans="1:31" ht="15.75" hidden="1" customHeight="1" x14ac:dyDescent="0.25">
      <c r="A950" s="15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</row>
    <row r="951" spans="1:31" ht="15.75" hidden="1" customHeight="1" x14ac:dyDescent="0.25">
      <c r="A951" s="15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</row>
    <row r="952" spans="1:31" ht="15.75" hidden="1" customHeight="1" x14ac:dyDescent="0.25">
      <c r="A952" s="15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</row>
    <row r="953" spans="1:31" ht="15.75" hidden="1" customHeight="1" x14ac:dyDescent="0.25">
      <c r="A953" s="15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</row>
    <row r="954" spans="1:31" ht="15.75" hidden="1" customHeight="1" x14ac:dyDescent="0.25">
      <c r="A954" s="15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</row>
    <row r="955" spans="1:31" ht="15.75" hidden="1" customHeight="1" x14ac:dyDescent="0.25">
      <c r="A955" s="15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</row>
    <row r="956" spans="1:31" ht="15.75" hidden="1" customHeight="1" x14ac:dyDescent="0.25">
      <c r="A956" s="15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</row>
    <row r="957" spans="1:31" ht="15.75" hidden="1" customHeight="1" x14ac:dyDescent="0.25">
      <c r="A957" s="15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</row>
    <row r="958" spans="1:31" ht="15.75" hidden="1" customHeight="1" x14ac:dyDescent="0.25">
      <c r="A958" s="15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</row>
    <row r="959" spans="1:31" ht="15.75" hidden="1" customHeight="1" x14ac:dyDescent="0.25">
      <c r="A959" s="15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</row>
    <row r="960" spans="1:31" ht="15.75" hidden="1" customHeight="1" x14ac:dyDescent="0.25">
      <c r="A960" s="15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</row>
    <row r="961" spans="1:31" ht="15.75" hidden="1" customHeight="1" x14ac:dyDescent="0.25">
      <c r="A961" s="15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</row>
    <row r="962" spans="1:31" ht="15.75" hidden="1" customHeight="1" x14ac:dyDescent="0.25">
      <c r="A962" s="15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</row>
    <row r="963" spans="1:31" ht="15.75" hidden="1" customHeight="1" x14ac:dyDescent="0.25">
      <c r="A963" s="15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</row>
    <row r="964" spans="1:31" ht="15.75" hidden="1" customHeight="1" x14ac:dyDescent="0.25">
      <c r="A964" s="15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</row>
    <row r="965" spans="1:31" ht="15.75" hidden="1" customHeight="1" x14ac:dyDescent="0.25">
      <c r="A965" s="15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</row>
    <row r="966" spans="1:31" ht="15.75" hidden="1" customHeight="1" x14ac:dyDescent="0.25">
      <c r="A966" s="15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</row>
    <row r="967" spans="1:31" ht="15.75" hidden="1" customHeight="1" x14ac:dyDescent="0.25">
      <c r="A967" s="15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</row>
    <row r="968" spans="1:31" ht="15.75" hidden="1" customHeight="1" x14ac:dyDescent="0.25">
      <c r="A968" s="15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</row>
    <row r="969" spans="1:31" ht="15.75" hidden="1" customHeight="1" x14ac:dyDescent="0.25">
      <c r="A969" s="15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</row>
    <row r="970" spans="1:31" ht="15.75" hidden="1" customHeight="1" x14ac:dyDescent="0.25">
      <c r="A970" s="15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</row>
    <row r="971" spans="1:31" ht="15.75" hidden="1" customHeight="1" x14ac:dyDescent="0.25">
      <c r="A971" s="15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</row>
    <row r="972" spans="1:31" ht="15.75" hidden="1" customHeight="1" x14ac:dyDescent="0.25">
      <c r="A972" s="15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</row>
    <row r="973" spans="1:31" ht="15.75" hidden="1" customHeight="1" x14ac:dyDescent="0.25">
      <c r="A973" s="15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</row>
    <row r="974" spans="1:31" ht="15.75" hidden="1" customHeight="1" x14ac:dyDescent="0.25">
      <c r="A974" s="15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</row>
    <row r="975" spans="1:31" ht="15.75" hidden="1" customHeight="1" x14ac:dyDescent="0.25">
      <c r="A975" s="15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</row>
    <row r="976" spans="1:31" ht="15.75" hidden="1" customHeight="1" x14ac:dyDescent="0.25">
      <c r="A976" s="15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</row>
    <row r="977" spans="1:31" ht="15.75" hidden="1" customHeight="1" x14ac:dyDescent="0.25">
      <c r="A977" s="15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</row>
    <row r="978" spans="1:31" ht="15.75" hidden="1" customHeight="1" x14ac:dyDescent="0.25">
      <c r="A978" s="15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</row>
    <row r="979" spans="1:31" ht="15.75" hidden="1" customHeight="1" x14ac:dyDescent="0.25">
      <c r="A979" s="15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</row>
    <row r="980" spans="1:31" ht="15.75" hidden="1" customHeight="1" x14ac:dyDescent="0.25">
      <c r="A980" s="15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</row>
    <row r="981" spans="1:31" ht="15.75" hidden="1" customHeight="1" x14ac:dyDescent="0.25">
      <c r="A981" s="15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</row>
    <row r="982" spans="1:31" ht="15.75" hidden="1" customHeight="1" x14ac:dyDescent="0.25">
      <c r="A982" s="15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</row>
    <row r="983" spans="1:31" ht="15.75" hidden="1" customHeight="1" x14ac:dyDescent="0.25">
      <c r="A983" s="15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</row>
    <row r="984" spans="1:31" ht="15.75" hidden="1" customHeight="1" x14ac:dyDescent="0.25">
      <c r="A984" s="15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</row>
    <row r="985" spans="1:31" ht="15.75" hidden="1" customHeight="1" x14ac:dyDescent="0.25">
      <c r="A985" s="15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</row>
    <row r="986" spans="1:31" ht="15.75" hidden="1" customHeight="1" x14ac:dyDescent="0.25">
      <c r="A986" s="15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</row>
    <row r="987" spans="1:31" ht="15.75" hidden="1" customHeight="1" x14ac:dyDescent="0.25">
      <c r="A987" s="15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</row>
    <row r="988" spans="1:31" ht="15.75" hidden="1" customHeight="1" x14ac:dyDescent="0.25">
      <c r="A988" s="15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</row>
    <row r="989" spans="1:31" ht="15.75" hidden="1" customHeight="1" x14ac:dyDescent="0.25">
      <c r="A989" s="15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</row>
    <row r="990" spans="1:31" ht="15.75" hidden="1" customHeight="1" x14ac:dyDescent="0.25">
      <c r="A990" s="15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</row>
    <row r="991" spans="1:31" ht="15.75" hidden="1" customHeight="1" x14ac:dyDescent="0.25">
      <c r="A991" s="15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</row>
    <row r="992" spans="1:31" ht="15.75" hidden="1" customHeight="1" x14ac:dyDescent="0.25">
      <c r="A992" s="15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</row>
    <row r="993" spans="1:31" ht="15.75" hidden="1" customHeight="1" x14ac:dyDescent="0.25">
      <c r="A993" s="15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</row>
    <row r="994" spans="1:31" ht="15.75" hidden="1" customHeight="1" x14ac:dyDescent="0.25">
      <c r="A994" s="15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</row>
    <row r="995" spans="1:31" ht="15.75" hidden="1" customHeight="1" x14ac:dyDescent="0.25">
      <c r="A995" s="15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</row>
    <row r="996" spans="1:31" ht="15.75" hidden="1" customHeight="1" x14ac:dyDescent="0.25">
      <c r="A996" s="15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</row>
    <row r="997" spans="1:31" ht="15.75" hidden="1" customHeight="1" x14ac:dyDescent="0.25">
      <c r="A997" s="15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</row>
    <row r="998" spans="1:31" ht="15.75" hidden="1" customHeight="1" x14ac:dyDescent="0.25">
      <c r="A998" s="15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</row>
    <row r="999" spans="1:31" ht="15.75" hidden="1" customHeight="1" x14ac:dyDescent="0.25">
      <c r="A999" s="15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</row>
    <row r="1000" spans="1:31" ht="15.75" hidden="1" customHeight="1" x14ac:dyDescent="0.25">
      <c r="A1000" s="15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</row>
  </sheetData>
  <mergeCells count="23">
    <mergeCell ref="D29:L29"/>
    <mergeCell ref="D17:E17"/>
    <mergeCell ref="H17:J17"/>
    <mergeCell ref="E19:H19"/>
    <mergeCell ref="E21:J21"/>
    <mergeCell ref="D22:E22"/>
    <mergeCell ref="H22:J22"/>
    <mergeCell ref="E24:H24"/>
    <mergeCell ref="D13:E13"/>
    <mergeCell ref="H13:J13"/>
    <mergeCell ref="D15:E15"/>
    <mergeCell ref="H15:J15"/>
    <mergeCell ref="C27:L28"/>
    <mergeCell ref="D7:E7"/>
    <mergeCell ref="H7:J7"/>
    <mergeCell ref="E9:J9"/>
    <mergeCell ref="E10:H10"/>
    <mergeCell ref="E12:J12"/>
    <mergeCell ref="E2:L2"/>
    <mergeCell ref="C3:L3"/>
    <mergeCell ref="E4:J4"/>
    <mergeCell ref="D5:E5"/>
    <mergeCell ref="H5:J5"/>
  </mergeCells>
  <conditionalFormatting sqref="F5">
    <cfRule type="containsText" dxfId="408" priority="1" operator="containsText" text="&quot;No aplica&quot;">
      <formula>NOT(ISERROR(SEARCH(("""No aplica"""),(F5))))</formula>
    </cfRule>
    <cfRule type="containsText" dxfId="407" priority="2" operator="containsText" text="&quot;Medición anual&quot;">
      <formula>NOT(ISERROR(SEARCH(("""Medición anual"""),(F5))))</formula>
    </cfRule>
    <cfRule type="cellIs" dxfId="406" priority="3" operator="greaterThan">
      <formula>0.8001</formula>
    </cfRule>
    <cfRule type="cellIs" dxfId="405" priority="4" operator="between">
      <formula>0.6001</formula>
      <formula>0.8</formula>
    </cfRule>
    <cfRule type="cellIs" dxfId="404" priority="5" operator="between">
      <formula>0</formula>
      <formula>0.6</formula>
    </cfRule>
  </conditionalFormatting>
  <conditionalFormatting sqref="F7">
    <cfRule type="containsText" dxfId="403" priority="6" operator="containsText" text="&quot;No aplica&quot;">
      <formula>NOT(ISERROR(SEARCH(("""No aplica"""),(F7))))</formula>
    </cfRule>
    <cfRule type="containsText" dxfId="402" priority="7" operator="containsText" text="&quot;Medición anual&quot;">
      <formula>NOT(ISERROR(SEARCH(("""Medición anual"""),(F7))))</formula>
    </cfRule>
    <cfRule type="cellIs" dxfId="401" priority="8" operator="greaterThan">
      <formula>0.8001</formula>
    </cfRule>
    <cfRule type="cellIs" dxfId="400" priority="9" operator="between">
      <formula>0.6001</formula>
      <formula>0.8</formula>
    </cfRule>
    <cfRule type="cellIs" dxfId="399" priority="10" operator="between">
      <formula>0</formula>
      <formula>0.6</formula>
    </cfRule>
  </conditionalFormatting>
  <conditionalFormatting sqref="F13">
    <cfRule type="containsText" dxfId="398" priority="11" operator="containsText" text="&quot;No aplica&quot;">
      <formula>NOT(ISERROR(SEARCH(("""No aplica"""),(F13))))</formula>
    </cfRule>
    <cfRule type="containsText" dxfId="397" priority="12" operator="containsText" text="&quot;Medición anual&quot;">
      <formula>NOT(ISERROR(SEARCH(("""Medición anual"""),(F13))))</formula>
    </cfRule>
    <cfRule type="cellIs" dxfId="396" priority="13" operator="greaterThan">
      <formula>0.8001</formula>
    </cfRule>
    <cfRule type="cellIs" dxfId="395" priority="14" operator="between">
      <formula>0.6001</formula>
      <formula>0.8</formula>
    </cfRule>
    <cfRule type="cellIs" dxfId="394" priority="15" operator="between">
      <formula>0</formula>
      <formula>0.6</formula>
    </cfRule>
  </conditionalFormatting>
  <conditionalFormatting sqref="F15">
    <cfRule type="containsText" dxfId="393" priority="16" operator="containsText" text="&quot;No aplica&quot;">
      <formula>NOT(ISERROR(SEARCH(("""No aplica"""),(F15))))</formula>
    </cfRule>
    <cfRule type="containsText" dxfId="392" priority="17" operator="containsText" text="&quot;Medición anual&quot;">
      <formula>NOT(ISERROR(SEARCH(("""Medición anual"""),(F15))))</formula>
    </cfRule>
    <cfRule type="cellIs" dxfId="391" priority="18" operator="greaterThan">
      <formula>0.8001</formula>
    </cfRule>
    <cfRule type="cellIs" dxfId="390" priority="19" operator="between">
      <formula>0.6001</formula>
      <formula>0.8</formula>
    </cfRule>
    <cfRule type="cellIs" dxfId="389" priority="20" operator="between">
      <formula>0</formula>
      <formula>0.6</formula>
    </cfRule>
  </conditionalFormatting>
  <conditionalFormatting sqref="F17">
    <cfRule type="containsText" dxfId="388" priority="21" operator="containsText" text="&quot;No aplica&quot;">
      <formula>NOT(ISERROR(SEARCH(("""No aplica"""),(F17))))</formula>
    </cfRule>
    <cfRule type="containsText" dxfId="387" priority="22" operator="containsText" text="&quot;Medición anual&quot;">
      <formula>NOT(ISERROR(SEARCH(("""Medición anual"""),(F17))))</formula>
    </cfRule>
    <cfRule type="cellIs" dxfId="386" priority="23" operator="greaterThan">
      <formula>0.8001</formula>
    </cfRule>
    <cfRule type="cellIs" dxfId="385" priority="24" operator="between">
      <formula>0.6001</formula>
      <formula>0.8</formula>
    </cfRule>
    <cfRule type="cellIs" dxfId="384" priority="25" operator="between">
      <formula>0</formula>
      <formula>0.6</formula>
    </cfRule>
  </conditionalFormatting>
  <conditionalFormatting sqref="F22">
    <cfRule type="containsText" dxfId="383" priority="26" operator="containsText" text="&quot;No aplica&quot;">
      <formula>NOT(ISERROR(SEARCH(("""No aplica"""),(F22))))</formula>
    </cfRule>
    <cfRule type="containsText" dxfId="382" priority="27" operator="containsText" text="&quot;Medición anual&quot;">
      <formula>NOT(ISERROR(SEARCH(("""Medición anual"""),(F22))))</formula>
    </cfRule>
    <cfRule type="cellIs" dxfId="381" priority="28" operator="greaterThan">
      <formula>0.8001</formula>
    </cfRule>
    <cfRule type="cellIs" dxfId="380" priority="29" operator="between">
      <formula>0.6001</formula>
      <formula>0.8</formula>
    </cfRule>
    <cfRule type="cellIs" dxfId="379" priority="30" operator="between">
      <formula>0</formula>
      <formula>0.6</formula>
    </cfRule>
  </conditionalFormatting>
  <conditionalFormatting sqref="I10">
    <cfRule type="containsText" dxfId="378" priority="31" operator="containsText" text="&quot;No aplica&quot;">
      <formula>NOT(ISERROR(SEARCH(("""No aplica"""),(I10))))</formula>
    </cfRule>
    <cfRule type="containsText" dxfId="377" priority="32" operator="containsText" text="&quot;Medición anual&quot;">
      <formula>NOT(ISERROR(SEARCH(("""Medición anual"""),(I10))))</formula>
    </cfRule>
    <cfRule type="cellIs" dxfId="376" priority="33" operator="greaterThan">
      <formula>0.8001</formula>
    </cfRule>
    <cfRule type="cellIs" dxfId="375" priority="34" operator="between">
      <formula>0.6001</formula>
      <formula>0.8</formula>
    </cfRule>
    <cfRule type="cellIs" dxfId="374" priority="35" operator="between">
      <formula>0</formula>
      <formula>0.6</formula>
    </cfRule>
  </conditionalFormatting>
  <conditionalFormatting sqref="I19">
    <cfRule type="containsText" dxfId="373" priority="36" operator="containsText" text="&quot;No aplica&quot;">
      <formula>NOT(ISERROR(SEARCH(("""No aplica"""),(I19))))</formula>
    </cfRule>
    <cfRule type="containsText" dxfId="372" priority="37" operator="containsText" text="&quot;Medición anual&quot;">
      <formula>NOT(ISERROR(SEARCH(("""Medición anual"""),(I19))))</formula>
    </cfRule>
    <cfRule type="cellIs" dxfId="371" priority="38" operator="greaterThan">
      <formula>0.8001</formula>
    </cfRule>
    <cfRule type="cellIs" dxfId="370" priority="39" operator="between">
      <formula>0.6001</formula>
      <formula>0.8</formula>
    </cfRule>
    <cfRule type="cellIs" dxfId="369" priority="40" operator="between">
      <formula>0</formula>
      <formula>0.6</formula>
    </cfRule>
  </conditionalFormatting>
  <conditionalFormatting sqref="I24">
    <cfRule type="containsText" dxfId="368" priority="41" operator="containsText" text="&quot;No aplica&quot;">
      <formula>NOT(ISERROR(SEARCH(("""No aplica"""),(I24))))</formula>
    </cfRule>
    <cfRule type="containsText" dxfId="367" priority="42" operator="containsText" text="&quot;Medición anual&quot;">
      <formula>NOT(ISERROR(SEARCH(("""Medición anual"""),(I24))))</formula>
    </cfRule>
    <cfRule type="cellIs" dxfId="366" priority="43" operator="greaterThan">
      <formula>0.8001</formula>
    </cfRule>
    <cfRule type="cellIs" dxfId="365" priority="44" operator="between">
      <formula>0.6001</formula>
      <formula>0.8</formula>
    </cfRule>
    <cfRule type="cellIs" dxfId="364" priority="45" operator="between">
      <formula>0</formula>
      <formula>0.6</formula>
    </cfRule>
  </conditionalFormatting>
  <conditionalFormatting sqref="K5">
    <cfRule type="containsText" dxfId="363" priority="46" operator="containsText" text="&quot;No aplica&quot;">
      <formula>NOT(ISERROR(SEARCH(("""No aplica"""),(K5))))</formula>
    </cfRule>
    <cfRule type="containsText" dxfId="362" priority="47" operator="containsText" text="&quot;Medición anual&quot;">
      <formula>NOT(ISERROR(SEARCH(("""Medición anual"""),(K5))))</formula>
    </cfRule>
    <cfRule type="cellIs" dxfId="361" priority="48" operator="greaterThan">
      <formula>0.8001</formula>
    </cfRule>
    <cfRule type="cellIs" dxfId="360" priority="49" operator="between">
      <formula>0.6001</formula>
      <formula>0.8</formula>
    </cfRule>
    <cfRule type="cellIs" dxfId="359" priority="50" operator="between">
      <formula>0</formula>
      <formula>0.6</formula>
    </cfRule>
  </conditionalFormatting>
  <conditionalFormatting sqref="K7">
    <cfRule type="containsText" dxfId="358" priority="51" operator="containsText" text="&quot;Sin medición&quot;">
      <formula>NOT(ISERROR(SEARCH(("""Sin medición"""),(K7))))</formula>
    </cfRule>
    <cfRule type="containsText" dxfId="357" priority="52" operator="containsText" text="&quot;No aplica&quot;">
      <formula>NOT(ISERROR(SEARCH(("""No aplica"""),(K7))))</formula>
    </cfRule>
    <cfRule type="containsText" dxfId="356" priority="53" operator="containsText" text="&quot;Medición anual&quot;">
      <formula>NOT(ISERROR(SEARCH(("""Medición anual"""),(K7))))</formula>
    </cfRule>
    <cfRule type="cellIs" dxfId="355" priority="54" operator="greaterThan">
      <formula>0.8001</formula>
    </cfRule>
    <cfRule type="cellIs" dxfId="354" priority="55" operator="between">
      <formula>0.6001</formula>
      <formula>0.8</formula>
    </cfRule>
    <cfRule type="cellIs" dxfId="353" priority="56" operator="between">
      <formula>0</formula>
      <formula>0.6</formula>
    </cfRule>
  </conditionalFormatting>
  <conditionalFormatting sqref="K13">
    <cfRule type="containsText" dxfId="352" priority="57" operator="containsText" text="&quot;No aplica&quot;">
      <formula>NOT(ISERROR(SEARCH(("""No aplica"""),(K13))))</formula>
    </cfRule>
    <cfRule type="containsText" dxfId="351" priority="58" operator="containsText" text="&quot;Medición anual&quot;">
      <formula>NOT(ISERROR(SEARCH(("""Medición anual"""),(K13))))</formula>
    </cfRule>
    <cfRule type="cellIs" dxfId="350" priority="59" operator="greaterThan">
      <formula>0.8001</formula>
    </cfRule>
    <cfRule type="cellIs" dxfId="349" priority="60" operator="between">
      <formula>0.6001</formula>
      <formula>0.8</formula>
    </cfRule>
    <cfRule type="cellIs" dxfId="348" priority="61" operator="between">
      <formula>0</formula>
      <formula>0.6</formula>
    </cfRule>
  </conditionalFormatting>
  <conditionalFormatting sqref="K15">
    <cfRule type="containsText" dxfId="347" priority="62" operator="containsText" text="&quot;Sin medición&quot;">
      <formula>NOT(ISERROR(SEARCH(("""Sin medición"""),(K15))))</formula>
    </cfRule>
    <cfRule type="containsText" dxfId="346" priority="63" operator="containsText" text="&quot;No aplica&quot;">
      <formula>NOT(ISERROR(SEARCH(("""No aplica"""),(K15))))</formula>
    </cfRule>
    <cfRule type="containsText" dxfId="345" priority="64" operator="containsText" text="&quot;Medición anual&quot;">
      <formula>NOT(ISERROR(SEARCH(("""Medición anual"""),(K15))))</formula>
    </cfRule>
    <cfRule type="cellIs" dxfId="344" priority="65" operator="greaterThan">
      <formula>0.8001</formula>
    </cfRule>
    <cfRule type="cellIs" dxfId="343" priority="66" operator="between">
      <formula>0.6001</formula>
      <formula>0.8</formula>
    </cfRule>
    <cfRule type="cellIs" dxfId="342" priority="67" operator="between">
      <formula>0</formula>
      <formula>0.6</formula>
    </cfRule>
  </conditionalFormatting>
  <conditionalFormatting sqref="K17">
    <cfRule type="containsText" dxfId="341" priority="68" operator="containsText" text="&quot;No aplica&quot;">
      <formula>NOT(ISERROR(SEARCH(("""No aplica"""),(K17))))</formula>
    </cfRule>
    <cfRule type="containsText" dxfId="340" priority="69" operator="containsText" text="&quot;Medición anual&quot;">
      <formula>NOT(ISERROR(SEARCH(("""Medición anual"""),(K17))))</formula>
    </cfRule>
    <cfRule type="cellIs" dxfId="339" priority="70" operator="greaterThan">
      <formula>0.8001</formula>
    </cfRule>
    <cfRule type="cellIs" dxfId="338" priority="71" operator="between">
      <formula>0.6001</formula>
      <formula>0.8</formula>
    </cfRule>
    <cfRule type="cellIs" dxfId="337" priority="72" operator="between">
      <formula>0</formula>
      <formula>0.6</formula>
    </cfRule>
  </conditionalFormatting>
  <conditionalFormatting sqref="K22">
    <cfRule type="containsText" dxfId="336" priority="73" operator="containsText" text="&quot;No aplica&quot;">
      <formula>NOT(ISERROR(SEARCH(("""No aplica"""),(K22))))</formula>
    </cfRule>
    <cfRule type="containsText" dxfId="335" priority="74" operator="containsText" text="&quot;Medición anual&quot;">
      <formula>NOT(ISERROR(SEARCH(("""Medición anual"""),(K22))))</formula>
    </cfRule>
    <cfRule type="cellIs" dxfId="334" priority="75" operator="greaterThan">
      <formula>0.8001</formula>
    </cfRule>
    <cfRule type="cellIs" dxfId="333" priority="76" operator="between">
      <formula>0.6001</formula>
      <formula>0.8</formula>
    </cfRule>
    <cfRule type="cellIs" dxfId="332" priority="77" operator="between">
      <formula>0</formula>
      <formula>0.6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66"/>
  </sheetPr>
  <dimension ref="A1:AE1000"/>
  <sheetViews>
    <sheetView showGridLines="0" topLeftCell="A16" workbookViewId="0">
      <selection activeCell="A2" sqref="A2"/>
    </sheetView>
  </sheetViews>
  <sheetFormatPr baseColWidth="10" defaultColWidth="14.42578125" defaultRowHeight="15" customHeight="1" x14ac:dyDescent="0.25"/>
  <cols>
    <col min="1" max="1" width="5.5703125" customWidth="1"/>
    <col min="2" max="2" width="19.85546875" customWidth="1"/>
    <col min="3" max="3" width="47.7109375" customWidth="1"/>
    <col min="4" max="4" width="0.85546875" customWidth="1"/>
    <col min="5" max="5" width="17.5703125" customWidth="1"/>
    <col min="6" max="6" width="23.42578125" customWidth="1"/>
    <col min="7" max="7" width="0.85546875" customWidth="1"/>
    <col min="8" max="8" width="20" customWidth="1"/>
    <col min="9" max="9" width="21.5703125" customWidth="1"/>
    <col min="10" max="10" width="0.85546875" customWidth="1"/>
    <col min="11" max="11" width="17.28515625" customWidth="1"/>
    <col min="12" max="12" width="5.5703125" customWidth="1"/>
    <col min="13" max="31" width="10.7109375" customWidth="1"/>
  </cols>
  <sheetData>
    <row r="1" spans="1:31" ht="3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51.75" customHeight="1" x14ac:dyDescent="0.25">
      <c r="A2" s="219"/>
      <c r="B2" s="220"/>
      <c r="C2" s="306" t="s">
        <v>678</v>
      </c>
      <c r="D2" s="307"/>
      <c r="E2" s="307"/>
      <c r="F2" s="307"/>
      <c r="G2" s="307"/>
      <c r="H2" s="307"/>
      <c r="I2" s="307"/>
      <c r="J2" s="307"/>
      <c r="K2" s="308"/>
      <c r="L2" s="219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16"/>
      <c r="AE2" s="16"/>
    </row>
    <row r="3" spans="1:31" ht="14.25" customHeight="1" x14ac:dyDescent="0.25">
      <c r="A3" s="219"/>
      <c r="B3" s="11"/>
      <c r="C3" s="11"/>
      <c r="D3" s="11"/>
      <c r="E3" s="11"/>
      <c r="F3" s="11"/>
      <c r="G3" s="11"/>
      <c r="H3" s="11"/>
      <c r="I3" s="11"/>
      <c r="J3" s="11"/>
      <c r="K3" s="11"/>
      <c r="L3" s="219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16"/>
      <c r="AE3" s="16"/>
    </row>
    <row r="4" spans="1:31" ht="21.75" customHeight="1" x14ac:dyDescent="0.3">
      <c r="A4" s="222"/>
      <c r="B4" s="309" t="s">
        <v>679</v>
      </c>
      <c r="C4" s="310"/>
      <c r="D4" s="223"/>
      <c r="E4" s="311" t="s">
        <v>680</v>
      </c>
      <c r="F4" s="312"/>
      <c r="G4" s="312"/>
      <c r="H4" s="312"/>
      <c r="I4" s="313"/>
      <c r="J4" s="223"/>
      <c r="K4" s="223"/>
      <c r="L4" s="222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5"/>
      <c r="AE4" s="225"/>
    </row>
    <row r="5" spans="1:31" ht="50.25" customHeight="1" x14ac:dyDescent="0.25">
      <c r="A5" s="219"/>
      <c r="B5" s="314">
        <v>45192</v>
      </c>
      <c r="C5" s="310"/>
      <c r="D5" s="226"/>
      <c r="E5" s="227" t="s">
        <v>681</v>
      </c>
      <c r="F5" s="315" t="s">
        <v>682</v>
      </c>
      <c r="G5" s="310"/>
      <c r="H5" s="228" t="s">
        <v>683</v>
      </c>
      <c r="I5" s="229" t="s">
        <v>684</v>
      </c>
      <c r="J5" s="230"/>
      <c r="K5" s="219"/>
      <c r="L5" s="219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16"/>
      <c r="AE5" s="16"/>
    </row>
    <row r="6" spans="1:31" ht="1.5" customHeight="1" x14ac:dyDescent="0.25">
      <c r="A6" s="219"/>
      <c r="B6" s="231"/>
      <c r="C6" s="231"/>
      <c r="D6" s="226"/>
      <c r="E6" s="232"/>
      <c r="F6" s="233"/>
      <c r="G6" s="233"/>
      <c r="H6" s="233"/>
      <c r="I6" s="233"/>
      <c r="J6" s="230"/>
      <c r="K6" s="219"/>
      <c r="L6" s="219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</row>
    <row r="7" spans="1:31" ht="1.5" customHeight="1" x14ac:dyDescent="0.25">
      <c r="A7" s="219"/>
      <c r="B7" s="226"/>
      <c r="C7" s="226"/>
      <c r="D7" s="226"/>
      <c r="E7" s="226"/>
      <c r="F7" s="226"/>
      <c r="G7" s="226"/>
      <c r="H7" s="230"/>
      <c r="I7" s="230"/>
      <c r="J7" s="230"/>
      <c r="K7" s="219"/>
      <c r="L7" s="219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</row>
    <row r="8" spans="1:31" ht="47.25" customHeight="1" x14ac:dyDescent="0.25">
      <c r="A8" s="219"/>
      <c r="B8" s="316" t="s">
        <v>685</v>
      </c>
      <c r="C8" s="316" t="s">
        <v>686</v>
      </c>
      <c r="D8" s="226"/>
      <c r="E8" s="317" t="s">
        <v>687</v>
      </c>
      <c r="F8" s="310"/>
      <c r="G8" s="226"/>
      <c r="H8" s="318" t="s">
        <v>688</v>
      </c>
      <c r="I8" s="310"/>
      <c r="J8" s="230"/>
      <c r="K8" s="316" t="s">
        <v>689</v>
      </c>
      <c r="L8" s="219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</row>
    <row r="9" spans="1:31" ht="27" customHeight="1" x14ac:dyDescent="0.25">
      <c r="A9" s="219"/>
      <c r="B9" s="305"/>
      <c r="C9" s="305"/>
      <c r="D9" s="234"/>
      <c r="E9" s="235" t="s">
        <v>690</v>
      </c>
      <c r="F9" s="236" t="s">
        <v>3</v>
      </c>
      <c r="G9" s="234"/>
      <c r="H9" s="237" t="s">
        <v>690</v>
      </c>
      <c r="I9" s="237" t="s">
        <v>3</v>
      </c>
      <c r="J9" s="234"/>
      <c r="K9" s="305"/>
      <c r="L9" s="230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</row>
    <row r="10" spans="1:31" ht="24.75" customHeight="1" x14ac:dyDescent="0.25">
      <c r="A10" s="219"/>
      <c r="B10" s="319" t="s">
        <v>691</v>
      </c>
      <c r="C10" s="239" t="s">
        <v>93</v>
      </c>
      <c r="D10" s="240"/>
      <c r="E10" s="241">
        <v>1</v>
      </c>
      <c r="F10" s="242" t="str">
        <f>IFERROR(AVERAGE(Estratégicos!AN6),"CUATRIMESTRAL")</f>
        <v>CUATRIMESTRAL</v>
      </c>
      <c r="G10" s="243"/>
      <c r="H10" s="241">
        <v>4</v>
      </c>
      <c r="I10" s="244">
        <f>AVERAGE(Estratégicos!AN7:AN10)</f>
        <v>0.77239999999999998</v>
      </c>
      <c r="J10" s="243"/>
      <c r="K10" s="245">
        <f t="shared" ref="K10:K11" si="0">+E10+H10</f>
        <v>5</v>
      </c>
      <c r="L10" s="219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</row>
    <row r="11" spans="1:31" ht="24.75" customHeight="1" x14ac:dyDescent="0.25">
      <c r="A11" s="219"/>
      <c r="B11" s="304"/>
      <c r="C11" s="239" t="s">
        <v>692</v>
      </c>
      <c r="D11" s="240"/>
      <c r="E11" s="241">
        <v>2</v>
      </c>
      <c r="F11" s="244">
        <f>AVERAGE(Estratégicos!AN13)</f>
        <v>1</v>
      </c>
      <c r="G11" s="243"/>
      <c r="H11" s="241">
        <v>5</v>
      </c>
      <c r="I11" s="244">
        <f>AVERAGE(Estratégicos!AN13:AN17)</f>
        <v>1</v>
      </c>
      <c r="J11" s="243"/>
      <c r="K11" s="245">
        <f t="shared" si="0"/>
        <v>7</v>
      </c>
      <c r="L11" s="219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</row>
    <row r="12" spans="1:31" ht="24.75" customHeight="1" x14ac:dyDescent="0.25">
      <c r="A12" s="219"/>
      <c r="B12" s="304"/>
      <c r="C12" s="239" t="s">
        <v>693</v>
      </c>
      <c r="D12" s="240"/>
      <c r="E12" s="241">
        <v>1</v>
      </c>
      <c r="F12" s="246" t="str">
        <f>Estratégicos!AN18</f>
        <v>ANUAL</v>
      </c>
      <c r="G12" s="243"/>
      <c r="H12" s="241">
        <v>0</v>
      </c>
      <c r="I12" s="241" t="s">
        <v>107</v>
      </c>
      <c r="J12" s="243"/>
      <c r="K12" s="245">
        <f>E12</f>
        <v>1</v>
      </c>
      <c r="L12" s="219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</row>
    <row r="13" spans="1:31" ht="24.75" customHeight="1" x14ac:dyDescent="0.25">
      <c r="A13" s="219"/>
      <c r="B13" s="305"/>
      <c r="C13" s="239" t="s">
        <v>694</v>
      </c>
      <c r="D13" s="240"/>
      <c r="E13" s="241">
        <v>1</v>
      </c>
      <c r="F13" s="246" t="str">
        <f>IF(Estratégicos!AN19=0,"ANUAL")</f>
        <v>ANUAL</v>
      </c>
      <c r="G13" s="243"/>
      <c r="H13" s="241">
        <v>1</v>
      </c>
      <c r="I13" s="246" t="str">
        <f>Estratégicos!AN20</f>
        <v>SEMESTRAL</v>
      </c>
      <c r="J13" s="243"/>
      <c r="K13" s="245">
        <f t="shared" ref="K13:K24" si="1">+E13+H13</f>
        <v>2</v>
      </c>
      <c r="L13" s="219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</row>
    <row r="14" spans="1:31" ht="24.75" customHeight="1" x14ac:dyDescent="0.25">
      <c r="A14" s="219"/>
      <c r="B14" s="247" t="s">
        <v>695</v>
      </c>
      <c r="C14" s="248" t="s">
        <v>220</v>
      </c>
      <c r="D14" s="240"/>
      <c r="E14" s="241">
        <v>13</v>
      </c>
      <c r="F14" s="244">
        <f>AVERAGE(Misionales!AN6,Misionales!AN8,Misionales!AN9,Misionales!AN10,Misionales!AN11,Misionales!AN20)</f>
        <v>1</v>
      </c>
      <c r="G14" s="243"/>
      <c r="H14" s="241">
        <v>4</v>
      </c>
      <c r="I14" s="244">
        <f>AVERAGE(Misionales!AN19:AN22)</f>
        <v>1</v>
      </c>
      <c r="J14" s="243"/>
      <c r="K14" s="245">
        <f t="shared" si="1"/>
        <v>17</v>
      </c>
      <c r="L14" s="219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</row>
    <row r="15" spans="1:31" ht="24.75" customHeight="1" x14ac:dyDescent="0.25">
      <c r="A15" s="219"/>
      <c r="B15" s="320" t="s">
        <v>696</v>
      </c>
      <c r="C15" s="249" t="s">
        <v>331</v>
      </c>
      <c r="D15" s="240"/>
      <c r="E15" s="241">
        <v>2</v>
      </c>
      <c r="F15" s="244">
        <f>AVERAGE('De Apoyo'!AN6:AN7)</f>
        <v>1.0336412500000001</v>
      </c>
      <c r="G15" s="243"/>
      <c r="H15" s="241">
        <v>3</v>
      </c>
      <c r="I15" s="244">
        <f>AVERAGE('De Apoyo'!AN8:AN10)</f>
        <v>1.105</v>
      </c>
      <c r="J15" s="243"/>
      <c r="K15" s="245">
        <f t="shared" si="1"/>
        <v>5</v>
      </c>
      <c r="L15" s="219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</row>
    <row r="16" spans="1:31" ht="24.75" customHeight="1" x14ac:dyDescent="0.25">
      <c r="A16" s="219"/>
      <c r="B16" s="304"/>
      <c r="C16" s="249" t="s">
        <v>364</v>
      </c>
      <c r="D16" s="240"/>
      <c r="E16" s="241">
        <v>1</v>
      </c>
      <c r="F16" s="244">
        <f>'De Apoyo'!AN11</f>
        <v>1.3333333333333333</v>
      </c>
      <c r="G16" s="243"/>
      <c r="H16" s="241">
        <v>3</v>
      </c>
      <c r="I16" s="244" t="str">
        <f>IFERROR(AVERAGE('De Apoyo'!AN12:AN14),"SEMESTRAL")</f>
        <v>SEMESTRAL</v>
      </c>
      <c r="J16" s="243"/>
      <c r="K16" s="245">
        <f t="shared" si="1"/>
        <v>4</v>
      </c>
      <c r="L16" s="219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</row>
    <row r="17" spans="1:31" ht="24.75" customHeight="1" x14ac:dyDescent="0.25">
      <c r="A17" s="219"/>
      <c r="B17" s="304"/>
      <c r="C17" s="249" t="s">
        <v>697</v>
      </c>
      <c r="D17" s="240"/>
      <c r="E17" s="241">
        <v>2</v>
      </c>
      <c r="F17" s="244">
        <f>AVERAGE('De Apoyo'!AN15,'De Apoyo'!AN16)</f>
        <v>0.99691666666666667</v>
      </c>
      <c r="G17" s="243"/>
      <c r="H17" s="241">
        <v>2</v>
      </c>
      <c r="I17" s="244">
        <f>AVERAGE('De Apoyo'!AN17:AN18)</f>
        <v>1</v>
      </c>
      <c r="J17" s="243"/>
      <c r="K17" s="245">
        <f t="shared" si="1"/>
        <v>4</v>
      </c>
      <c r="L17" s="219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</row>
    <row r="18" spans="1:31" ht="24.75" customHeight="1" x14ac:dyDescent="0.25">
      <c r="A18" s="219"/>
      <c r="B18" s="304"/>
      <c r="C18" s="249" t="s">
        <v>414</v>
      </c>
      <c r="D18" s="240"/>
      <c r="E18" s="241">
        <v>1</v>
      </c>
      <c r="F18" s="244" t="str">
        <f>IFERROR('De Apoyo'!AN19,"ANUAL")</f>
        <v>ANUAL</v>
      </c>
      <c r="G18" s="243"/>
      <c r="H18" s="241">
        <v>2</v>
      </c>
      <c r="I18" s="244">
        <f>AVERAGE('De Apoyo'!AN20,'De Apoyo'!AN21)</f>
        <v>1.0526315789473684</v>
      </c>
      <c r="J18" s="243"/>
      <c r="K18" s="245">
        <f t="shared" si="1"/>
        <v>3</v>
      </c>
      <c r="L18" s="219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</row>
    <row r="19" spans="1:31" ht="24.75" customHeight="1" x14ac:dyDescent="0.25">
      <c r="A19" s="219"/>
      <c r="B19" s="304"/>
      <c r="C19" s="249" t="s">
        <v>438</v>
      </c>
      <c r="D19" s="240"/>
      <c r="E19" s="241">
        <v>1</v>
      </c>
      <c r="F19" s="244">
        <f>AVERAGE('De Apoyo'!AN22)</f>
        <v>1.0611428571428572</v>
      </c>
      <c r="G19" s="243"/>
      <c r="H19" s="241">
        <v>7</v>
      </c>
      <c r="I19" s="244" t="str">
        <f>IFERROR((AVERAGE('De Apoyo'!AN23:AN29)),"SEMESTRAL")</f>
        <v>SEMESTRAL</v>
      </c>
      <c r="J19" s="243"/>
      <c r="K19" s="245">
        <f t="shared" si="1"/>
        <v>8</v>
      </c>
      <c r="L19" s="219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</row>
    <row r="20" spans="1:31" ht="24.75" customHeight="1" x14ac:dyDescent="0.25">
      <c r="A20" s="219"/>
      <c r="B20" s="304"/>
      <c r="C20" s="249" t="s">
        <v>485</v>
      </c>
      <c r="D20" s="240"/>
      <c r="E20" s="241">
        <v>3</v>
      </c>
      <c r="F20" s="246">
        <f>AVERAGE('De Apoyo'!AN30,'De Apoyo'!AN31,'De Apoyo'!AN33)</f>
        <v>1</v>
      </c>
      <c r="G20" s="243"/>
      <c r="H20" s="241">
        <v>1</v>
      </c>
      <c r="I20" s="244">
        <f>'De Apoyo'!AN32</f>
        <v>1</v>
      </c>
      <c r="J20" s="243"/>
      <c r="K20" s="245">
        <f t="shared" si="1"/>
        <v>4</v>
      </c>
      <c r="L20" s="219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</row>
    <row r="21" spans="1:31" ht="24.75" customHeight="1" x14ac:dyDescent="0.25">
      <c r="A21" s="219"/>
      <c r="B21" s="305"/>
      <c r="C21" s="249" t="s">
        <v>511</v>
      </c>
      <c r="D21" s="240"/>
      <c r="E21" s="241">
        <v>2</v>
      </c>
      <c r="F21" s="244" t="str">
        <f>IFERROR((AVERAGE('De Apoyo'!AN34:AN35)),"ANUAL")</f>
        <v>ANUAL</v>
      </c>
      <c r="G21" s="243"/>
      <c r="H21" s="241">
        <v>0</v>
      </c>
      <c r="I21" s="241" t="s">
        <v>107</v>
      </c>
      <c r="J21" s="243"/>
      <c r="K21" s="245">
        <f t="shared" si="1"/>
        <v>2</v>
      </c>
      <c r="L21" s="219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</row>
    <row r="22" spans="1:31" ht="24.75" customHeight="1" x14ac:dyDescent="0.25">
      <c r="A22" s="219"/>
      <c r="B22" s="303" t="s">
        <v>698</v>
      </c>
      <c r="C22" s="250" t="s">
        <v>526</v>
      </c>
      <c r="D22" s="240"/>
      <c r="E22" s="241">
        <v>1</v>
      </c>
      <c r="F22" s="246" t="str">
        <f>'De Evaluación'!AN6</f>
        <v>SEMESTRAL</v>
      </c>
      <c r="G22" s="243"/>
      <c r="H22" s="241">
        <v>0</v>
      </c>
      <c r="I22" s="241" t="s">
        <v>107</v>
      </c>
      <c r="J22" s="243"/>
      <c r="K22" s="245">
        <f t="shared" si="1"/>
        <v>1</v>
      </c>
      <c r="L22" s="219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</row>
    <row r="23" spans="1:31" ht="24.75" customHeight="1" x14ac:dyDescent="0.25">
      <c r="A23" s="219"/>
      <c r="B23" s="304"/>
      <c r="C23" s="250" t="s">
        <v>536</v>
      </c>
      <c r="D23" s="251"/>
      <c r="E23" s="241">
        <v>1</v>
      </c>
      <c r="F23" s="244">
        <f>'De Evaluación'!AN7</f>
        <v>0.65263157894736845</v>
      </c>
      <c r="G23" s="251"/>
      <c r="H23" s="241">
        <v>0</v>
      </c>
      <c r="I23" s="241" t="s">
        <v>107</v>
      </c>
      <c r="J23" s="251"/>
      <c r="K23" s="245">
        <f t="shared" si="1"/>
        <v>1</v>
      </c>
      <c r="L23" s="219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</row>
    <row r="24" spans="1:31" ht="24.75" customHeight="1" x14ac:dyDescent="0.25">
      <c r="A24" s="219"/>
      <c r="B24" s="305"/>
      <c r="C24" s="250" t="s">
        <v>699</v>
      </c>
      <c r="D24" s="251" t="s">
        <v>51</v>
      </c>
      <c r="E24" s="241">
        <v>5</v>
      </c>
      <c r="F24" s="244">
        <f>AVERAGE('De Evaluación'!AN10,'De Evaluación'!AN11)</f>
        <v>0.95233333333333325</v>
      </c>
      <c r="G24" s="251"/>
      <c r="H24" s="241">
        <v>21</v>
      </c>
      <c r="I24" s="244">
        <f>AVERAGE('De Evaluación'!AN12,'De Evaluación'!AN13,'De Evaluación'!AN14,'De Evaluación'!AN15,'De Evaluación'!AN16,'De Evaluación'!AN17,'De Evaluación'!AN19,'De Evaluación'!AN20,'De Evaluación'!AN21,'De Evaluación'!AN22,'De Evaluación'!AN23,'De Evaluación'!AN24,'De Evaluación'!AN25,'De Evaluación'!AN26,'De Evaluación'!AN27,'De Evaluación'!AN28,'De Evaluación'!AN29,'De Evaluación'!AN30,'De Evaluación'!AN31,'De Evaluación'!AN32)</f>
        <v>0.99525679088888896</v>
      </c>
      <c r="J24" s="251"/>
      <c r="K24" s="245">
        <f t="shared" si="1"/>
        <v>26</v>
      </c>
      <c r="L24" s="219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</row>
    <row r="25" spans="1:31" ht="3" customHeight="1" x14ac:dyDescent="0.25">
      <c r="A25" s="219"/>
      <c r="B25" s="251"/>
      <c r="C25" s="219"/>
      <c r="D25" s="251"/>
      <c r="E25" s="251"/>
      <c r="F25" s="252"/>
      <c r="G25" s="251"/>
      <c r="H25" s="253"/>
      <c r="I25" s="254"/>
      <c r="J25" s="251"/>
      <c r="K25" s="251"/>
      <c r="L25" s="219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</row>
    <row r="26" spans="1:31" ht="22.5" customHeight="1" x14ac:dyDescent="0.25">
      <c r="A26" s="219"/>
      <c r="B26" s="255"/>
      <c r="C26" s="256" t="s">
        <v>700</v>
      </c>
      <c r="D26" s="251"/>
      <c r="E26" s="257">
        <f>+SUM(E10:E24)</f>
        <v>37</v>
      </c>
      <c r="F26" s="258">
        <f>AVERAGE(F10:F24)</f>
        <v>1.0033332243803956</v>
      </c>
      <c r="G26" s="251"/>
      <c r="H26" s="257">
        <f>+SUM(H10:H24)</f>
        <v>53</v>
      </c>
      <c r="I26" s="258">
        <f>AVERAGE(I10:I24)</f>
        <v>0.99066104622953211</v>
      </c>
      <c r="J26" s="251"/>
      <c r="K26" s="259">
        <f>+SUM(K10:K24)</f>
        <v>90</v>
      </c>
      <c r="L26" s="219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</row>
    <row r="27" spans="1:31" ht="13.5" customHeight="1" x14ac:dyDescent="0.25">
      <c r="A27" s="219"/>
      <c r="B27" s="219"/>
      <c r="C27" s="219"/>
      <c r="D27" s="251"/>
      <c r="E27" s="219"/>
      <c r="F27" s="219"/>
      <c r="G27" s="251"/>
      <c r="H27" s="230"/>
      <c r="I27" s="260"/>
      <c r="J27" s="251"/>
      <c r="K27" s="219"/>
      <c r="L27" s="219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</row>
    <row r="28" spans="1:31" ht="13.5" customHeight="1" x14ac:dyDescent="0.25">
      <c r="A28" s="221"/>
      <c r="B28" s="221"/>
      <c r="C28" s="221"/>
      <c r="D28" s="261"/>
      <c r="E28" s="221"/>
      <c r="F28" s="221"/>
      <c r="G28" s="261"/>
      <c r="H28" s="238"/>
      <c r="I28" s="238"/>
      <c r="J28" s="26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</row>
    <row r="29" spans="1:31" ht="13.5" customHeight="1" x14ac:dyDescent="0.25">
      <c r="A29" s="221"/>
      <c r="B29" s="221"/>
      <c r="C29" s="221"/>
      <c r="D29" s="261"/>
      <c r="E29" s="221"/>
      <c r="F29" s="221"/>
      <c r="G29" s="221"/>
      <c r="H29" s="238"/>
      <c r="I29" s="238"/>
      <c r="J29" s="238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</row>
    <row r="30" spans="1:31" ht="13.5" customHeight="1" x14ac:dyDescent="0.25">
      <c r="A30" s="221"/>
      <c r="B30" s="221"/>
      <c r="C30" s="221"/>
      <c r="D30" s="261"/>
      <c r="E30" s="221"/>
      <c r="F30" s="221"/>
      <c r="G30" s="221"/>
      <c r="H30" s="238"/>
      <c r="I30" s="238"/>
      <c r="J30" s="238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</row>
    <row r="31" spans="1:31" ht="13.5" customHeight="1" x14ac:dyDescent="0.25">
      <c r="A31" s="221"/>
      <c r="B31" s="221"/>
      <c r="C31" s="221"/>
      <c r="D31" s="261"/>
      <c r="E31" s="221"/>
      <c r="F31" s="221"/>
      <c r="G31" s="221"/>
      <c r="H31" s="238"/>
      <c r="I31" s="238"/>
      <c r="J31" s="238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</row>
    <row r="32" spans="1:31" ht="13.5" customHeight="1" x14ac:dyDescent="0.25">
      <c r="A32" s="221"/>
      <c r="B32" s="221"/>
      <c r="C32" s="221"/>
      <c r="D32" s="261"/>
      <c r="E32" s="221"/>
      <c r="F32" s="221"/>
      <c r="G32" s="221"/>
      <c r="H32" s="238"/>
      <c r="I32" s="238"/>
      <c r="J32" s="238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</row>
    <row r="33" spans="1:31" ht="13.5" customHeight="1" x14ac:dyDescent="0.25">
      <c r="A33" s="221"/>
      <c r="B33" s="221"/>
      <c r="C33" s="221"/>
      <c r="D33" s="261"/>
      <c r="E33" s="221"/>
      <c r="F33" s="221"/>
      <c r="G33" s="221"/>
      <c r="H33" s="238"/>
      <c r="I33" s="238"/>
      <c r="J33" s="238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</row>
    <row r="34" spans="1:31" ht="13.5" customHeight="1" x14ac:dyDescent="0.25">
      <c r="A34" s="221"/>
      <c r="B34" s="221"/>
      <c r="C34" s="221"/>
      <c r="D34" s="261"/>
      <c r="E34" s="221"/>
      <c r="F34" s="221"/>
      <c r="G34" s="221"/>
      <c r="H34" s="238"/>
      <c r="I34" s="238"/>
      <c r="J34" s="238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</row>
    <row r="35" spans="1:31" ht="13.5" customHeight="1" x14ac:dyDescent="0.25">
      <c r="A35" s="221"/>
      <c r="B35" s="221"/>
      <c r="C35" s="221"/>
      <c r="D35" s="261"/>
      <c r="E35" s="221"/>
      <c r="F35" s="221"/>
      <c r="G35" s="221"/>
      <c r="H35" s="238"/>
      <c r="I35" s="238"/>
      <c r="J35" s="238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</row>
    <row r="36" spans="1:31" ht="13.5" customHeight="1" x14ac:dyDescent="0.25">
      <c r="A36" s="221"/>
      <c r="B36" s="221"/>
      <c r="C36" s="221"/>
      <c r="D36" s="261"/>
      <c r="E36" s="221"/>
      <c r="F36" s="221"/>
      <c r="G36" s="221"/>
      <c r="H36" s="238"/>
      <c r="I36" s="238"/>
      <c r="J36" s="238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</row>
    <row r="37" spans="1:31" ht="13.5" customHeight="1" x14ac:dyDescent="0.25">
      <c r="A37" s="221"/>
      <c r="B37" s="221"/>
      <c r="C37" s="221"/>
      <c r="D37" s="261"/>
      <c r="E37" s="221"/>
      <c r="F37" s="221"/>
      <c r="G37" s="221"/>
      <c r="H37" s="238"/>
      <c r="I37" s="238"/>
      <c r="J37" s="238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</row>
    <row r="38" spans="1:31" ht="13.5" customHeight="1" x14ac:dyDescent="0.25">
      <c r="A38" s="221"/>
      <c r="B38" s="221"/>
      <c r="C38" s="221"/>
      <c r="D38" s="261"/>
      <c r="E38" s="221"/>
      <c r="F38" s="221"/>
      <c r="G38" s="221"/>
      <c r="H38" s="238"/>
      <c r="I38" s="238"/>
      <c r="J38" s="238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</row>
    <row r="39" spans="1:31" ht="13.5" customHeight="1" x14ac:dyDescent="0.25">
      <c r="A39" s="221"/>
      <c r="B39" s="221"/>
      <c r="C39" s="221"/>
      <c r="D39" s="261"/>
      <c r="E39" s="221"/>
      <c r="F39" s="221"/>
      <c r="G39" s="221"/>
      <c r="H39" s="238"/>
      <c r="I39" s="238"/>
      <c r="J39" s="238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</row>
    <row r="40" spans="1:31" ht="13.5" customHeight="1" x14ac:dyDescent="0.25">
      <c r="A40" s="221"/>
      <c r="B40" s="221"/>
      <c r="C40" s="221"/>
      <c r="D40" s="261"/>
      <c r="E40" s="221"/>
      <c r="F40" s="221"/>
      <c r="G40" s="221"/>
      <c r="H40" s="238"/>
      <c r="I40" s="238"/>
      <c r="J40" s="238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</row>
    <row r="41" spans="1:31" ht="13.5" customHeight="1" x14ac:dyDescent="0.25">
      <c r="A41" s="221"/>
      <c r="B41" s="221"/>
      <c r="C41" s="221"/>
      <c r="D41" s="261"/>
      <c r="E41" s="221"/>
      <c r="F41" s="221"/>
      <c r="G41" s="221"/>
      <c r="H41" s="238"/>
      <c r="I41" s="238"/>
      <c r="J41" s="238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</row>
    <row r="42" spans="1:31" ht="13.5" customHeight="1" x14ac:dyDescent="0.25">
      <c r="A42" s="221"/>
      <c r="B42" s="221"/>
      <c r="C42" s="221"/>
      <c r="D42" s="261"/>
      <c r="E42" s="221"/>
      <c r="F42" s="221"/>
      <c r="G42" s="221"/>
      <c r="H42" s="238"/>
      <c r="I42" s="238"/>
      <c r="J42" s="238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</row>
    <row r="43" spans="1:31" ht="13.5" customHeight="1" x14ac:dyDescent="0.25">
      <c r="A43" s="221"/>
      <c r="B43" s="221"/>
      <c r="C43" s="221"/>
      <c r="D43" s="261"/>
      <c r="E43" s="221"/>
      <c r="F43" s="221"/>
      <c r="G43" s="221"/>
      <c r="H43" s="238"/>
      <c r="I43" s="238"/>
      <c r="J43" s="238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</row>
    <row r="44" spans="1:31" ht="13.5" customHeight="1" x14ac:dyDescent="0.25">
      <c r="A44" s="221"/>
      <c r="B44" s="221"/>
      <c r="C44" s="221"/>
      <c r="D44" s="261"/>
      <c r="E44" s="221"/>
      <c r="F44" s="221"/>
      <c r="G44" s="221"/>
      <c r="H44" s="238"/>
      <c r="I44" s="238"/>
      <c r="J44" s="238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</row>
    <row r="45" spans="1:31" ht="13.5" customHeight="1" x14ac:dyDescent="0.25">
      <c r="A45" s="221"/>
      <c r="B45" s="221"/>
      <c r="C45" s="221"/>
      <c r="D45" s="261"/>
      <c r="E45" s="221"/>
      <c r="F45" s="221"/>
      <c r="G45" s="221"/>
      <c r="H45" s="238"/>
      <c r="I45" s="238"/>
      <c r="J45" s="238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</row>
    <row r="46" spans="1:31" ht="13.5" customHeight="1" x14ac:dyDescent="0.25">
      <c r="A46" s="221"/>
      <c r="B46" s="221"/>
      <c r="C46" s="221"/>
      <c r="D46" s="261"/>
      <c r="E46" s="221"/>
      <c r="F46" s="221"/>
      <c r="G46" s="221"/>
      <c r="H46" s="238"/>
      <c r="I46" s="238"/>
      <c r="J46" s="238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</row>
    <row r="47" spans="1:31" ht="13.5" customHeight="1" x14ac:dyDescent="0.25">
      <c r="A47" s="221"/>
      <c r="B47" s="221"/>
      <c r="C47" s="221"/>
      <c r="D47" s="261"/>
      <c r="E47" s="221"/>
      <c r="F47" s="221"/>
      <c r="G47" s="221"/>
      <c r="H47" s="238"/>
      <c r="I47" s="238"/>
      <c r="J47" s="238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</row>
    <row r="48" spans="1:31" ht="13.5" customHeight="1" x14ac:dyDescent="0.25">
      <c r="A48" s="221"/>
      <c r="B48" s="221"/>
      <c r="C48" s="221"/>
      <c r="D48" s="261"/>
      <c r="E48" s="221"/>
      <c r="F48" s="221"/>
      <c r="G48" s="221"/>
      <c r="H48" s="238"/>
      <c r="I48" s="238"/>
      <c r="J48" s="238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</row>
    <row r="49" spans="1:31" ht="13.5" customHeight="1" x14ac:dyDescent="0.25">
      <c r="A49" s="221"/>
      <c r="B49" s="221"/>
      <c r="C49" s="221"/>
      <c r="D49" s="261"/>
      <c r="E49" s="221"/>
      <c r="F49" s="221"/>
      <c r="G49" s="221"/>
      <c r="H49" s="238"/>
      <c r="I49" s="238"/>
      <c r="J49" s="238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</row>
    <row r="50" spans="1:31" ht="13.5" customHeight="1" x14ac:dyDescent="0.25">
      <c r="A50" s="221"/>
      <c r="B50" s="221"/>
      <c r="C50" s="221"/>
      <c r="D50" s="261"/>
      <c r="E50" s="221"/>
      <c r="F50" s="221"/>
      <c r="G50" s="221"/>
      <c r="H50" s="238"/>
      <c r="I50" s="238"/>
      <c r="J50" s="238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</row>
    <row r="51" spans="1:31" ht="13.5" customHeight="1" x14ac:dyDescent="0.25">
      <c r="A51" s="221"/>
      <c r="B51" s="221"/>
      <c r="C51" s="221"/>
      <c r="D51" s="261"/>
      <c r="E51" s="221"/>
      <c r="F51" s="221"/>
      <c r="G51" s="221"/>
      <c r="H51" s="238"/>
      <c r="I51" s="238"/>
      <c r="J51" s="238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</row>
    <row r="52" spans="1:31" ht="13.5" customHeight="1" x14ac:dyDescent="0.25">
      <c r="A52" s="221"/>
      <c r="B52" s="221"/>
      <c r="C52" s="221"/>
      <c r="D52" s="261"/>
      <c r="E52" s="221"/>
      <c r="F52" s="221"/>
      <c r="G52" s="221"/>
      <c r="H52" s="238"/>
      <c r="I52" s="238"/>
      <c r="J52" s="238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</row>
    <row r="53" spans="1:31" ht="13.5" customHeight="1" x14ac:dyDescent="0.25">
      <c r="A53" s="221"/>
      <c r="B53" s="221"/>
      <c r="C53" s="221"/>
      <c r="D53" s="261"/>
      <c r="E53" s="221"/>
      <c r="F53" s="221"/>
      <c r="G53" s="221"/>
      <c r="H53" s="238"/>
      <c r="I53" s="238"/>
      <c r="J53" s="238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</row>
    <row r="54" spans="1:31" ht="13.5" customHeight="1" x14ac:dyDescent="0.25">
      <c r="A54" s="221"/>
      <c r="B54" s="221"/>
      <c r="C54" s="221"/>
      <c r="D54" s="261"/>
      <c r="E54" s="221"/>
      <c r="F54" s="221"/>
      <c r="G54" s="221"/>
      <c r="H54" s="238"/>
      <c r="I54" s="238"/>
      <c r="J54" s="238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</row>
    <row r="55" spans="1:31" ht="13.5" customHeight="1" x14ac:dyDescent="0.25">
      <c r="A55" s="221"/>
      <c r="B55" s="221"/>
      <c r="C55" s="221"/>
      <c r="D55" s="261"/>
      <c r="E55" s="221"/>
      <c r="F55" s="221"/>
      <c r="G55" s="221"/>
      <c r="H55" s="238"/>
      <c r="I55" s="238"/>
      <c r="J55" s="238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</row>
    <row r="56" spans="1:31" ht="13.5" customHeight="1" x14ac:dyDescent="0.25">
      <c r="A56" s="221"/>
      <c r="B56" s="221"/>
      <c r="C56" s="221"/>
      <c r="D56" s="261"/>
      <c r="E56" s="221"/>
      <c r="F56" s="221"/>
      <c r="G56" s="221"/>
      <c r="H56" s="238"/>
      <c r="I56" s="238"/>
      <c r="J56" s="238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</row>
    <row r="57" spans="1:31" ht="13.5" customHeight="1" x14ac:dyDescent="0.25">
      <c r="A57" s="221"/>
      <c r="B57" s="221"/>
      <c r="C57" s="221"/>
      <c r="D57" s="261"/>
      <c r="E57" s="221"/>
      <c r="F57" s="221"/>
      <c r="G57" s="221"/>
      <c r="H57" s="238"/>
      <c r="I57" s="238"/>
      <c r="J57" s="238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</row>
    <row r="58" spans="1:31" ht="13.5" customHeight="1" x14ac:dyDescent="0.25">
      <c r="A58" s="221"/>
      <c r="B58" s="221"/>
      <c r="C58" s="221"/>
      <c r="D58" s="261"/>
      <c r="E58" s="221"/>
      <c r="F58" s="221"/>
      <c r="G58" s="221"/>
      <c r="H58" s="238"/>
      <c r="I58" s="238"/>
      <c r="J58" s="238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</row>
    <row r="59" spans="1:31" ht="13.5" customHeight="1" x14ac:dyDescent="0.25">
      <c r="A59" s="221"/>
      <c r="B59" s="221"/>
      <c r="C59" s="221"/>
      <c r="D59" s="261"/>
      <c r="E59" s="221"/>
      <c r="F59" s="221"/>
      <c r="G59" s="221"/>
      <c r="H59" s="238"/>
      <c r="I59" s="238"/>
      <c r="J59" s="238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</row>
    <row r="60" spans="1:31" ht="13.5" customHeight="1" x14ac:dyDescent="0.25">
      <c r="A60" s="221"/>
      <c r="B60" s="221"/>
      <c r="C60" s="221"/>
      <c r="D60" s="261"/>
      <c r="E60" s="221"/>
      <c r="F60" s="221"/>
      <c r="G60" s="221"/>
      <c r="H60" s="238"/>
      <c r="I60" s="238"/>
      <c r="J60" s="238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</row>
    <row r="61" spans="1:31" ht="13.5" customHeight="1" x14ac:dyDescent="0.25">
      <c r="A61" s="221"/>
      <c r="B61" s="221"/>
      <c r="C61" s="221"/>
      <c r="D61" s="261"/>
      <c r="E61" s="221"/>
      <c r="F61" s="221"/>
      <c r="G61" s="221"/>
      <c r="H61" s="238"/>
      <c r="I61" s="238"/>
      <c r="J61" s="238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</row>
    <row r="62" spans="1:31" ht="13.5" customHeight="1" x14ac:dyDescent="0.25">
      <c r="A62" s="221"/>
      <c r="B62" s="221"/>
      <c r="C62" s="221"/>
      <c r="D62" s="261"/>
      <c r="E62" s="221"/>
      <c r="F62" s="221"/>
      <c r="G62" s="221"/>
      <c r="H62" s="238"/>
      <c r="I62" s="238"/>
      <c r="J62" s="238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</row>
    <row r="63" spans="1:31" ht="13.5" customHeight="1" x14ac:dyDescent="0.25">
      <c r="A63" s="221"/>
      <c r="B63" s="221"/>
      <c r="C63" s="221"/>
      <c r="D63" s="261"/>
      <c r="E63" s="221"/>
      <c r="F63" s="221"/>
      <c r="G63" s="221"/>
      <c r="H63" s="238"/>
      <c r="I63" s="238"/>
      <c r="J63" s="238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</row>
    <row r="64" spans="1:31" ht="13.5" customHeight="1" x14ac:dyDescent="0.25">
      <c r="A64" s="221"/>
      <c r="B64" s="221"/>
      <c r="C64" s="221"/>
      <c r="D64" s="261"/>
      <c r="E64" s="221"/>
      <c r="F64" s="221"/>
      <c r="G64" s="221"/>
      <c r="H64" s="238"/>
      <c r="I64" s="238"/>
      <c r="J64" s="238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</row>
    <row r="65" spans="1:31" ht="13.5" customHeight="1" x14ac:dyDescent="0.25">
      <c r="A65" s="221"/>
      <c r="B65" s="221"/>
      <c r="C65" s="221"/>
      <c r="D65" s="261"/>
      <c r="E65" s="221"/>
      <c r="F65" s="221"/>
      <c r="G65" s="221"/>
      <c r="H65" s="238"/>
      <c r="I65" s="238"/>
      <c r="J65" s="238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</row>
    <row r="66" spans="1:31" ht="13.5" customHeight="1" x14ac:dyDescent="0.25">
      <c r="A66" s="221"/>
      <c r="B66" s="221"/>
      <c r="C66" s="221"/>
      <c r="D66" s="261"/>
      <c r="E66" s="221"/>
      <c r="F66" s="221"/>
      <c r="G66" s="221"/>
      <c r="H66" s="238"/>
      <c r="I66" s="238"/>
      <c r="J66" s="238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</row>
    <row r="67" spans="1:31" ht="13.5" customHeight="1" x14ac:dyDescent="0.25">
      <c r="A67" s="221"/>
      <c r="B67" s="221"/>
      <c r="C67" s="221"/>
      <c r="D67" s="261"/>
      <c r="E67" s="221"/>
      <c r="F67" s="221"/>
      <c r="G67" s="221"/>
      <c r="H67" s="238"/>
      <c r="I67" s="238"/>
      <c r="J67" s="238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</row>
    <row r="68" spans="1:31" ht="13.5" customHeight="1" x14ac:dyDescent="0.25">
      <c r="A68" s="221"/>
      <c r="B68" s="221"/>
      <c r="C68" s="221"/>
      <c r="D68" s="261"/>
      <c r="E68" s="221"/>
      <c r="F68" s="221"/>
      <c r="G68" s="221"/>
      <c r="H68" s="238"/>
      <c r="I68" s="238"/>
      <c r="J68" s="238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</row>
    <row r="69" spans="1:31" ht="13.5" customHeight="1" x14ac:dyDescent="0.25">
      <c r="A69" s="221"/>
      <c r="B69" s="221"/>
      <c r="C69" s="221"/>
      <c r="D69" s="261"/>
      <c r="E69" s="221"/>
      <c r="F69" s="221"/>
      <c r="G69" s="221"/>
      <c r="H69" s="238"/>
      <c r="I69" s="238"/>
      <c r="J69" s="238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</row>
    <row r="70" spans="1:31" ht="13.5" customHeight="1" x14ac:dyDescent="0.25">
      <c r="A70" s="221"/>
      <c r="B70" s="221"/>
      <c r="C70" s="221"/>
      <c r="D70" s="261"/>
      <c r="E70" s="221"/>
      <c r="F70" s="221"/>
      <c r="G70" s="221"/>
      <c r="H70" s="238"/>
      <c r="I70" s="238"/>
      <c r="J70" s="238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</row>
    <row r="71" spans="1:31" ht="13.5" customHeight="1" x14ac:dyDescent="0.25">
      <c r="A71" s="221"/>
      <c r="B71" s="221"/>
      <c r="C71" s="221"/>
      <c r="D71" s="261"/>
      <c r="E71" s="221"/>
      <c r="F71" s="221"/>
      <c r="G71" s="221"/>
      <c r="H71" s="238"/>
      <c r="I71" s="238"/>
      <c r="J71" s="238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</row>
    <row r="72" spans="1:31" ht="13.5" customHeight="1" x14ac:dyDescent="0.25">
      <c r="A72" s="221"/>
      <c r="B72" s="221"/>
      <c r="C72" s="221"/>
      <c r="D72" s="261"/>
      <c r="E72" s="221"/>
      <c r="F72" s="221"/>
      <c r="G72" s="221"/>
      <c r="H72" s="238"/>
      <c r="I72" s="238"/>
      <c r="J72" s="238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</row>
    <row r="73" spans="1:31" ht="13.5" customHeight="1" x14ac:dyDescent="0.25">
      <c r="A73" s="221"/>
      <c r="B73" s="221"/>
      <c r="C73" s="221"/>
      <c r="D73" s="261"/>
      <c r="E73" s="221"/>
      <c r="F73" s="221"/>
      <c r="G73" s="221"/>
      <c r="H73" s="238"/>
      <c r="I73" s="238"/>
      <c r="J73" s="238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</row>
    <row r="74" spans="1:31" ht="13.5" customHeight="1" x14ac:dyDescent="0.25">
      <c r="A74" s="221"/>
      <c r="B74" s="221"/>
      <c r="C74" s="221"/>
      <c r="D74" s="261"/>
      <c r="E74" s="221"/>
      <c r="F74" s="221"/>
      <c r="G74" s="221"/>
      <c r="H74" s="238"/>
      <c r="I74" s="238"/>
      <c r="J74" s="238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</row>
    <row r="75" spans="1:31" ht="13.5" customHeight="1" x14ac:dyDescent="0.25">
      <c r="A75" s="221"/>
      <c r="B75" s="221"/>
      <c r="C75" s="221"/>
      <c r="D75" s="261"/>
      <c r="E75" s="221"/>
      <c r="F75" s="221"/>
      <c r="G75" s="221"/>
      <c r="H75" s="238"/>
      <c r="I75" s="238"/>
      <c r="J75" s="238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</row>
    <row r="76" spans="1:31" ht="13.5" customHeight="1" x14ac:dyDescent="0.25">
      <c r="A76" s="221"/>
      <c r="B76" s="221"/>
      <c r="C76" s="221"/>
      <c r="D76" s="261"/>
      <c r="E76" s="221"/>
      <c r="F76" s="221"/>
      <c r="G76" s="221"/>
      <c r="H76" s="238"/>
      <c r="I76" s="238"/>
      <c r="J76" s="238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</row>
    <row r="77" spans="1:31" ht="13.5" customHeight="1" x14ac:dyDescent="0.25">
      <c r="A77" s="221"/>
      <c r="B77" s="221"/>
      <c r="C77" s="221"/>
      <c r="D77" s="261"/>
      <c r="E77" s="221"/>
      <c r="F77" s="221"/>
      <c r="G77" s="221"/>
      <c r="H77" s="238"/>
      <c r="I77" s="238"/>
      <c r="J77" s="238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</row>
    <row r="78" spans="1:31" ht="13.5" customHeight="1" x14ac:dyDescent="0.25">
      <c r="A78" s="221"/>
      <c r="B78" s="221"/>
      <c r="C78" s="221"/>
      <c r="D78" s="261"/>
      <c r="E78" s="221"/>
      <c r="F78" s="221"/>
      <c r="G78" s="221"/>
      <c r="H78" s="238"/>
      <c r="I78" s="238"/>
      <c r="J78" s="238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</row>
    <row r="79" spans="1:31" ht="13.5" customHeight="1" x14ac:dyDescent="0.25">
      <c r="A79" s="221"/>
      <c r="B79" s="221"/>
      <c r="C79" s="221"/>
      <c r="D79" s="261"/>
      <c r="E79" s="221"/>
      <c r="F79" s="221"/>
      <c r="G79" s="221"/>
      <c r="H79" s="238"/>
      <c r="I79" s="238"/>
      <c r="J79" s="238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</row>
    <row r="80" spans="1:31" ht="13.5" customHeight="1" x14ac:dyDescent="0.25">
      <c r="A80" s="221"/>
      <c r="B80" s="221"/>
      <c r="C80" s="221"/>
      <c r="D80" s="261"/>
      <c r="E80" s="221"/>
      <c r="F80" s="221"/>
      <c r="G80" s="221"/>
      <c r="H80" s="238"/>
      <c r="I80" s="238"/>
      <c r="J80" s="238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</row>
    <row r="81" spans="1:31" ht="13.5" customHeight="1" x14ac:dyDescent="0.25">
      <c r="A81" s="221"/>
      <c r="B81" s="221"/>
      <c r="C81" s="221"/>
      <c r="D81" s="261"/>
      <c r="E81" s="221"/>
      <c r="F81" s="221"/>
      <c r="G81" s="221"/>
      <c r="H81" s="238"/>
      <c r="I81" s="238"/>
      <c r="J81" s="238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</row>
    <row r="82" spans="1:31" ht="13.5" customHeight="1" x14ac:dyDescent="0.25">
      <c r="A82" s="221"/>
      <c r="B82" s="221"/>
      <c r="C82" s="221"/>
      <c r="D82" s="261"/>
      <c r="E82" s="221"/>
      <c r="F82" s="221"/>
      <c r="G82" s="221"/>
      <c r="H82" s="238"/>
      <c r="I82" s="238"/>
      <c r="J82" s="238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</row>
    <row r="83" spans="1:31" ht="13.5" customHeight="1" x14ac:dyDescent="0.25">
      <c r="A83" s="221"/>
      <c r="B83" s="221"/>
      <c r="C83" s="221"/>
      <c r="D83" s="261"/>
      <c r="E83" s="221"/>
      <c r="F83" s="221"/>
      <c r="G83" s="221"/>
      <c r="H83" s="238"/>
      <c r="I83" s="238"/>
      <c r="J83" s="238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</row>
    <row r="84" spans="1:31" ht="13.5" customHeight="1" x14ac:dyDescent="0.25">
      <c r="A84" s="221"/>
      <c r="B84" s="221"/>
      <c r="C84" s="221"/>
      <c r="D84" s="261"/>
      <c r="E84" s="221"/>
      <c r="F84" s="221"/>
      <c r="G84" s="221"/>
      <c r="H84" s="238"/>
      <c r="I84" s="238"/>
      <c r="J84" s="238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</row>
    <row r="85" spans="1:31" ht="13.5" customHeight="1" x14ac:dyDescent="0.25">
      <c r="A85" s="221"/>
      <c r="B85" s="221"/>
      <c r="C85" s="221"/>
      <c r="D85" s="261"/>
      <c r="E85" s="221"/>
      <c r="F85" s="221"/>
      <c r="G85" s="221"/>
      <c r="H85" s="238"/>
      <c r="I85" s="238"/>
      <c r="J85" s="238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</row>
    <row r="86" spans="1:31" ht="13.5" customHeight="1" x14ac:dyDescent="0.25">
      <c r="A86" s="221"/>
      <c r="B86" s="221"/>
      <c r="C86" s="221"/>
      <c r="D86" s="261"/>
      <c r="E86" s="221"/>
      <c r="F86" s="221"/>
      <c r="G86" s="221"/>
      <c r="H86" s="238"/>
      <c r="I86" s="238"/>
      <c r="J86" s="238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</row>
    <row r="87" spans="1:31" ht="13.5" customHeight="1" x14ac:dyDescent="0.25">
      <c r="A87" s="221"/>
      <c r="B87" s="221"/>
      <c r="C87" s="221"/>
      <c r="D87" s="261"/>
      <c r="E87" s="221"/>
      <c r="F87" s="221"/>
      <c r="G87" s="221"/>
      <c r="H87" s="238"/>
      <c r="I87" s="238"/>
      <c r="J87" s="238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</row>
    <row r="88" spans="1:31" ht="13.5" customHeight="1" x14ac:dyDescent="0.25">
      <c r="A88" s="221"/>
      <c r="B88" s="221"/>
      <c r="C88" s="221"/>
      <c r="D88" s="261"/>
      <c r="E88" s="221"/>
      <c r="F88" s="221"/>
      <c r="G88" s="221"/>
      <c r="H88" s="238"/>
      <c r="I88" s="238"/>
      <c r="J88" s="238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</row>
    <row r="89" spans="1:31" ht="13.5" customHeight="1" x14ac:dyDescent="0.25">
      <c r="A89" s="221"/>
      <c r="B89" s="221"/>
      <c r="C89" s="221"/>
      <c r="D89" s="261"/>
      <c r="E89" s="221"/>
      <c r="F89" s="221"/>
      <c r="G89" s="221"/>
      <c r="H89" s="238"/>
      <c r="I89" s="238"/>
      <c r="J89" s="238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</row>
    <row r="90" spans="1:31" ht="13.5" customHeight="1" x14ac:dyDescent="0.25">
      <c r="A90" s="221"/>
      <c r="B90" s="221"/>
      <c r="C90" s="221"/>
      <c r="D90" s="261"/>
      <c r="E90" s="221"/>
      <c r="F90" s="221"/>
      <c r="G90" s="221"/>
      <c r="H90" s="238"/>
      <c r="I90" s="238"/>
      <c r="J90" s="238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</row>
    <row r="91" spans="1:31" ht="13.5" customHeight="1" x14ac:dyDescent="0.25">
      <c r="A91" s="221"/>
      <c r="B91" s="221"/>
      <c r="C91" s="221"/>
      <c r="D91" s="261"/>
      <c r="E91" s="221"/>
      <c r="F91" s="221"/>
      <c r="G91" s="221"/>
      <c r="H91" s="238"/>
      <c r="I91" s="238"/>
      <c r="J91" s="238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</row>
    <row r="92" spans="1:31" ht="13.5" customHeight="1" x14ac:dyDescent="0.25">
      <c r="A92" s="221"/>
      <c r="B92" s="221"/>
      <c r="C92" s="221"/>
      <c r="D92" s="261"/>
      <c r="E92" s="221"/>
      <c r="F92" s="221"/>
      <c r="G92" s="221"/>
      <c r="H92" s="238"/>
      <c r="I92" s="238"/>
      <c r="J92" s="238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</row>
    <row r="93" spans="1:31" ht="13.5" customHeight="1" x14ac:dyDescent="0.25">
      <c r="A93" s="221"/>
      <c r="B93" s="221"/>
      <c r="C93" s="221"/>
      <c r="D93" s="261"/>
      <c r="E93" s="221"/>
      <c r="F93" s="221"/>
      <c r="G93" s="221"/>
      <c r="H93" s="238"/>
      <c r="I93" s="238"/>
      <c r="J93" s="238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</row>
    <row r="94" spans="1:31" ht="13.5" customHeight="1" x14ac:dyDescent="0.25">
      <c r="A94" s="221"/>
      <c r="B94" s="221"/>
      <c r="C94" s="221"/>
      <c r="D94" s="261"/>
      <c r="E94" s="221"/>
      <c r="F94" s="221"/>
      <c r="G94" s="221"/>
      <c r="H94" s="238"/>
      <c r="I94" s="238"/>
      <c r="J94" s="238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</row>
    <row r="95" spans="1:31" ht="13.5" customHeight="1" x14ac:dyDescent="0.25">
      <c r="A95" s="221"/>
      <c r="B95" s="221"/>
      <c r="C95" s="221"/>
      <c r="D95" s="261"/>
      <c r="E95" s="221"/>
      <c r="F95" s="221"/>
      <c r="G95" s="221"/>
      <c r="H95" s="238"/>
      <c r="I95" s="238"/>
      <c r="J95" s="238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</row>
    <row r="96" spans="1:31" ht="13.5" customHeight="1" x14ac:dyDescent="0.25">
      <c r="A96" s="221"/>
      <c r="B96" s="221"/>
      <c r="C96" s="221"/>
      <c r="D96" s="261"/>
      <c r="E96" s="221"/>
      <c r="F96" s="221"/>
      <c r="G96" s="221"/>
      <c r="H96" s="238"/>
      <c r="I96" s="238"/>
      <c r="J96" s="238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</row>
    <row r="97" spans="1:31" ht="13.5" customHeight="1" x14ac:dyDescent="0.25">
      <c r="A97" s="221"/>
      <c r="B97" s="221"/>
      <c r="C97" s="221"/>
      <c r="D97" s="261"/>
      <c r="E97" s="221"/>
      <c r="F97" s="221"/>
      <c r="G97" s="221"/>
      <c r="H97" s="238"/>
      <c r="I97" s="238"/>
      <c r="J97" s="238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</row>
    <row r="98" spans="1:31" ht="13.5" customHeight="1" x14ac:dyDescent="0.25">
      <c r="A98" s="221"/>
      <c r="B98" s="221"/>
      <c r="C98" s="221"/>
      <c r="D98" s="261"/>
      <c r="E98" s="221"/>
      <c r="F98" s="221"/>
      <c r="G98" s="221"/>
      <c r="H98" s="238"/>
      <c r="I98" s="238"/>
      <c r="J98" s="238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</row>
    <row r="99" spans="1:31" ht="13.5" customHeight="1" x14ac:dyDescent="0.25">
      <c r="A99" s="221"/>
      <c r="B99" s="221"/>
      <c r="C99" s="221"/>
      <c r="D99" s="261"/>
      <c r="E99" s="221"/>
      <c r="F99" s="221"/>
      <c r="G99" s="221"/>
      <c r="H99" s="238"/>
      <c r="I99" s="238"/>
      <c r="J99" s="238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</row>
    <row r="100" spans="1:31" ht="13.5" customHeight="1" x14ac:dyDescent="0.25">
      <c r="A100" s="221"/>
      <c r="B100" s="221"/>
      <c r="C100" s="221"/>
      <c r="D100" s="261"/>
      <c r="E100" s="221"/>
      <c r="F100" s="221"/>
      <c r="G100" s="221"/>
      <c r="H100" s="238"/>
      <c r="I100" s="238"/>
      <c r="J100" s="238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</row>
    <row r="101" spans="1:31" ht="13.5" customHeight="1" x14ac:dyDescent="0.25">
      <c r="A101" s="221"/>
      <c r="B101" s="221"/>
      <c r="C101" s="221"/>
      <c r="D101" s="261"/>
      <c r="E101" s="221"/>
      <c r="F101" s="221"/>
      <c r="G101" s="221"/>
      <c r="H101" s="238"/>
      <c r="I101" s="238"/>
      <c r="J101" s="238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</row>
    <row r="102" spans="1:31" ht="13.5" customHeight="1" x14ac:dyDescent="0.25">
      <c r="A102" s="221"/>
      <c r="B102" s="221"/>
      <c r="C102" s="221"/>
      <c r="D102" s="261"/>
      <c r="E102" s="221"/>
      <c r="F102" s="221"/>
      <c r="G102" s="221"/>
      <c r="H102" s="238"/>
      <c r="I102" s="238"/>
      <c r="J102" s="238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</row>
    <row r="103" spans="1:31" ht="13.5" customHeight="1" x14ac:dyDescent="0.25">
      <c r="A103" s="221"/>
      <c r="B103" s="221"/>
      <c r="C103" s="221"/>
      <c r="D103" s="261"/>
      <c r="E103" s="221"/>
      <c r="F103" s="221"/>
      <c r="G103" s="221"/>
      <c r="H103" s="238"/>
      <c r="I103" s="238"/>
      <c r="J103" s="238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</row>
    <row r="104" spans="1:31" ht="13.5" customHeight="1" x14ac:dyDescent="0.25">
      <c r="A104" s="221"/>
      <c r="B104" s="221"/>
      <c r="C104" s="221"/>
      <c r="D104" s="261"/>
      <c r="E104" s="221"/>
      <c r="F104" s="221"/>
      <c r="G104" s="221"/>
      <c r="H104" s="238"/>
      <c r="I104" s="238"/>
      <c r="J104" s="238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</row>
    <row r="105" spans="1:31" ht="13.5" customHeight="1" x14ac:dyDescent="0.25">
      <c r="A105" s="221"/>
      <c r="B105" s="221"/>
      <c r="C105" s="221"/>
      <c r="D105" s="261"/>
      <c r="E105" s="221"/>
      <c r="F105" s="221"/>
      <c r="G105" s="221"/>
      <c r="H105" s="238"/>
      <c r="I105" s="238"/>
      <c r="J105" s="238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</row>
    <row r="106" spans="1:31" ht="13.5" customHeight="1" x14ac:dyDescent="0.25">
      <c r="A106" s="221"/>
      <c r="B106" s="221"/>
      <c r="C106" s="221"/>
      <c r="D106" s="261"/>
      <c r="E106" s="221"/>
      <c r="F106" s="221"/>
      <c r="G106" s="221"/>
      <c r="H106" s="238"/>
      <c r="I106" s="238"/>
      <c r="J106" s="238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</row>
    <row r="107" spans="1:31" ht="13.5" customHeight="1" x14ac:dyDescent="0.25">
      <c r="A107" s="221"/>
      <c r="B107" s="221"/>
      <c r="C107" s="221"/>
      <c r="D107" s="261"/>
      <c r="E107" s="221"/>
      <c r="F107" s="221"/>
      <c r="G107" s="221"/>
      <c r="H107" s="238"/>
      <c r="I107" s="238"/>
      <c r="J107" s="238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</row>
    <row r="108" spans="1:31" ht="13.5" customHeight="1" x14ac:dyDescent="0.25">
      <c r="A108" s="221"/>
      <c r="B108" s="221"/>
      <c r="C108" s="221"/>
      <c r="D108" s="261"/>
      <c r="E108" s="221"/>
      <c r="F108" s="221"/>
      <c r="G108" s="221"/>
      <c r="H108" s="238"/>
      <c r="I108" s="238"/>
      <c r="J108" s="238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</row>
    <row r="109" spans="1:31" ht="13.5" customHeight="1" x14ac:dyDescent="0.25">
      <c r="A109" s="221"/>
      <c r="B109" s="221"/>
      <c r="C109" s="221"/>
      <c r="D109" s="261"/>
      <c r="E109" s="221"/>
      <c r="F109" s="221"/>
      <c r="G109" s="221"/>
      <c r="H109" s="238"/>
      <c r="I109" s="238"/>
      <c r="J109" s="238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</row>
    <row r="110" spans="1:31" ht="13.5" customHeight="1" x14ac:dyDescent="0.25">
      <c r="A110" s="221"/>
      <c r="B110" s="221"/>
      <c r="C110" s="221"/>
      <c r="D110" s="261"/>
      <c r="E110" s="221"/>
      <c r="F110" s="221"/>
      <c r="G110" s="221"/>
      <c r="H110" s="238"/>
      <c r="I110" s="238"/>
      <c r="J110" s="238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</row>
    <row r="111" spans="1:31" ht="13.5" customHeight="1" x14ac:dyDescent="0.25">
      <c r="A111" s="221"/>
      <c r="B111" s="221"/>
      <c r="C111" s="221"/>
      <c r="D111" s="261"/>
      <c r="E111" s="221"/>
      <c r="F111" s="221"/>
      <c r="G111" s="221"/>
      <c r="H111" s="238"/>
      <c r="I111" s="238"/>
      <c r="J111" s="238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</row>
    <row r="112" spans="1:31" ht="13.5" customHeight="1" x14ac:dyDescent="0.25">
      <c r="A112" s="221"/>
      <c r="B112" s="221"/>
      <c r="C112" s="221"/>
      <c r="D112" s="261"/>
      <c r="E112" s="221"/>
      <c r="F112" s="221"/>
      <c r="G112" s="221"/>
      <c r="H112" s="238"/>
      <c r="I112" s="238"/>
      <c r="J112" s="238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</row>
    <row r="113" spans="1:31" ht="13.5" customHeight="1" x14ac:dyDescent="0.25">
      <c r="A113" s="221"/>
      <c r="B113" s="221"/>
      <c r="C113" s="221"/>
      <c r="D113" s="261"/>
      <c r="E113" s="221"/>
      <c r="F113" s="221"/>
      <c r="G113" s="221"/>
      <c r="H113" s="238"/>
      <c r="I113" s="238"/>
      <c r="J113" s="238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</row>
    <row r="114" spans="1:31" ht="13.5" customHeight="1" x14ac:dyDescent="0.25">
      <c r="A114" s="221"/>
      <c r="B114" s="221"/>
      <c r="C114" s="221"/>
      <c r="D114" s="261"/>
      <c r="E114" s="221"/>
      <c r="F114" s="221"/>
      <c r="G114" s="221"/>
      <c r="H114" s="238"/>
      <c r="I114" s="238"/>
      <c r="J114" s="238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</row>
    <row r="115" spans="1:31" ht="13.5" customHeight="1" x14ac:dyDescent="0.25">
      <c r="A115" s="221"/>
      <c r="B115" s="221"/>
      <c r="C115" s="221"/>
      <c r="D115" s="261"/>
      <c r="E115" s="221"/>
      <c r="F115" s="221"/>
      <c r="G115" s="221"/>
      <c r="H115" s="238"/>
      <c r="I115" s="238"/>
      <c r="J115" s="238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</row>
    <row r="116" spans="1:31" ht="13.5" customHeight="1" x14ac:dyDescent="0.25">
      <c r="A116" s="221"/>
      <c r="B116" s="221"/>
      <c r="C116" s="221"/>
      <c r="D116" s="261"/>
      <c r="E116" s="221"/>
      <c r="F116" s="221"/>
      <c r="G116" s="221"/>
      <c r="H116" s="238"/>
      <c r="I116" s="238"/>
      <c r="J116" s="238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</row>
    <row r="117" spans="1:31" ht="13.5" customHeight="1" x14ac:dyDescent="0.25">
      <c r="A117" s="221"/>
      <c r="B117" s="221"/>
      <c r="C117" s="221"/>
      <c r="D117" s="261"/>
      <c r="E117" s="221"/>
      <c r="F117" s="221"/>
      <c r="G117" s="221"/>
      <c r="H117" s="238"/>
      <c r="I117" s="238"/>
      <c r="J117" s="238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</row>
    <row r="118" spans="1:31" ht="13.5" customHeight="1" x14ac:dyDescent="0.25">
      <c r="A118" s="221"/>
      <c r="B118" s="221"/>
      <c r="C118" s="221"/>
      <c r="D118" s="261"/>
      <c r="E118" s="221"/>
      <c r="F118" s="221"/>
      <c r="G118" s="221"/>
      <c r="H118" s="238"/>
      <c r="I118" s="238"/>
      <c r="J118" s="238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</row>
    <row r="119" spans="1:31" ht="13.5" customHeight="1" x14ac:dyDescent="0.25">
      <c r="A119" s="221"/>
      <c r="B119" s="221"/>
      <c r="C119" s="221"/>
      <c r="D119" s="261"/>
      <c r="E119" s="221"/>
      <c r="F119" s="221"/>
      <c r="G119" s="221"/>
      <c r="H119" s="238"/>
      <c r="I119" s="238"/>
      <c r="J119" s="238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</row>
    <row r="120" spans="1:31" ht="13.5" customHeight="1" x14ac:dyDescent="0.25">
      <c r="A120" s="221"/>
      <c r="B120" s="221"/>
      <c r="C120" s="221"/>
      <c r="D120" s="261"/>
      <c r="E120" s="221"/>
      <c r="F120" s="221"/>
      <c r="G120" s="221"/>
      <c r="H120" s="238"/>
      <c r="I120" s="238"/>
      <c r="J120" s="238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</row>
    <row r="121" spans="1:31" ht="13.5" customHeight="1" x14ac:dyDescent="0.25">
      <c r="A121" s="221"/>
      <c r="B121" s="221"/>
      <c r="C121" s="221"/>
      <c r="D121" s="261"/>
      <c r="E121" s="221"/>
      <c r="F121" s="221"/>
      <c r="G121" s="221"/>
      <c r="H121" s="238"/>
      <c r="I121" s="238"/>
      <c r="J121" s="238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</row>
    <row r="122" spans="1:31" ht="13.5" customHeight="1" x14ac:dyDescent="0.25">
      <c r="A122" s="221"/>
      <c r="B122" s="221"/>
      <c r="C122" s="221"/>
      <c r="D122" s="261"/>
      <c r="E122" s="221"/>
      <c r="F122" s="221"/>
      <c r="G122" s="221"/>
      <c r="H122" s="238"/>
      <c r="I122" s="238"/>
      <c r="J122" s="238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</row>
    <row r="123" spans="1:31" ht="13.5" customHeight="1" x14ac:dyDescent="0.25">
      <c r="A123" s="221"/>
      <c r="B123" s="221"/>
      <c r="C123" s="221"/>
      <c r="D123" s="261"/>
      <c r="E123" s="221"/>
      <c r="F123" s="221"/>
      <c r="G123" s="221"/>
      <c r="H123" s="238"/>
      <c r="I123" s="238"/>
      <c r="J123" s="238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1:31" ht="13.5" customHeight="1" x14ac:dyDescent="0.25">
      <c r="A124" s="221"/>
      <c r="B124" s="221"/>
      <c r="C124" s="221"/>
      <c r="D124" s="261"/>
      <c r="E124" s="221"/>
      <c r="F124" s="221"/>
      <c r="G124" s="221"/>
      <c r="H124" s="238"/>
      <c r="I124" s="238"/>
      <c r="J124" s="238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</row>
    <row r="125" spans="1:31" ht="13.5" customHeight="1" x14ac:dyDescent="0.25">
      <c r="A125" s="221"/>
      <c r="B125" s="221"/>
      <c r="C125" s="221"/>
      <c r="D125" s="261"/>
      <c r="E125" s="221"/>
      <c r="F125" s="221"/>
      <c r="G125" s="221"/>
      <c r="H125" s="238"/>
      <c r="I125" s="238"/>
      <c r="J125" s="238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</row>
    <row r="126" spans="1:31" ht="13.5" customHeight="1" x14ac:dyDescent="0.25">
      <c r="A126" s="221"/>
      <c r="B126" s="221"/>
      <c r="C126" s="221"/>
      <c r="D126" s="261"/>
      <c r="E126" s="221"/>
      <c r="F126" s="221"/>
      <c r="G126" s="221"/>
      <c r="H126" s="238"/>
      <c r="I126" s="238"/>
      <c r="J126" s="238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</row>
    <row r="127" spans="1:31" ht="13.5" customHeight="1" x14ac:dyDescent="0.25">
      <c r="A127" s="221"/>
      <c r="B127" s="221"/>
      <c r="C127" s="221"/>
      <c r="D127" s="261"/>
      <c r="E127" s="221"/>
      <c r="F127" s="221"/>
      <c r="G127" s="221"/>
      <c r="H127" s="238"/>
      <c r="I127" s="238"/>
      <c r="J127" s="238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</row>
    <row r="128" spans="1:31" ht="13.5" customHeight="1" x14ac:dyDescent="0.25">
      <c r="A128" s="221"/>
      <c r="B128" s="221"/>
      <c r="C128" s="221"/>
      <c r="D128" s="261"/>
      <c r="E128" s="221"/>
      <c r="F128" s="221"/>
      <c r="G128" s="221"/>
      <c r="H128" s="238"/>
      <c r="I128" s="238"/>
      <c r="J128" s="238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</row>
    <row r="129" spans="1:31" ht="13.5" customHeight="1" x14ac:dyDescent="0.25">
      <c r="A129" s="221"/>
      <c r="B129" s="221"/>
      <c r="C129" s="221"/>
      <c r="D129" s="261"/>
      <c r="E129" s="221"/>
      <c r="F129" s="221"/>
      <c r="G129" s="221"/>
      <c r="H129" s="238"/>
      <c r="I129" s="238"/>
      <c r="J129" s="238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</row>
    <row r="130" spans="1:31" ht="13.5" customHeight="1" x14ac:dyDescent="0.25">
      <c r="A130" s="221"/>
      <c r="B130" s="221"/>
      <c r="C130" s="221"/>
      <c r="D130" s="261"/>
      <c r="E130" s="221"/>
      <c r="F130" s="221"/>
      <c r="G130" s="221"/>
      <c r="H130" s="238"/>
      <c r="I130" s="238"/>
      <c r="J130" s="238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</row>
    <row r="131" spans="1:31" ht="13.5" customHeight="1" x14ac:dyDescent="0.25">
      <c r="A131" s="221"/>
      <c r="B131" s="221"/>
      <c r="C131" s="221"/>
      <c r="D131" s="261"/>
      <c r="E131" s="221"/>
      <c r="F131" s="221"/>
      <c r="G131" s="221"/>
      <c r="H131" s="238"/>
      <c r="I131" s="238"/>
      <c r="J131" s="238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</row>
    <row r="132" spans="1:31" ht="13.5" customHeight="1" x14ac:dyDescent="0.25">
      <c r="A132" s="221"/>
      <c r="B132" s="221"/>
      <c r="C132" s="221"/>
      <c r="D132" s="261"/>
      <c r="E132" s="221"/>
      <c r="F132" s="221"/>
      <c r="G132" s="221"/>
      <c r="H132" s="238"/>
      <c r="I132" s="238"/>
      <c r="J132" s="238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</row>
    <row r="133" spans="1:31" ht="13.5" customHeight="1" x14ac:dyDescent="0.25">
      <c r="A133" s="221"/>
      <c r="B133" s="221"/>
      <c r="C133" s="221"/>
      <c r="D133" s="261"/>
      <c r="E133" s="221"/>
      <c r="F133" s="221"/>
      <c r="G133" s="221"/>
      <c r="H133" s="238"/>
      <c r="I133" s="238"/>
      <c r="J133" s="238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</row>
    <row r="134" spans="1:31" ht="13.5" customHeight="1" x14ac:dyDescent="0.25">
      <c r="A134" s="221"/>
      <c r="B134" s="221"/>
      <c r="C134" s="221"/>
      <c r="D134" s="261"/>
      <c r="E134" s="221"/>
      <c r="F134" s="221"/>
      <c r="G134" s="221"/>
      <c r="H134" s="238"/>
      <c r="I134" s="238"/>
      <c r="J134" s="238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</row>
    <row r="135" spans="1:31" ht="13.5" customHeight="1" x14ac:dyDescent="0.25">
      <c r="A135" s="221"/>
      <c r="B135" s="221"/>
      <c r="C135" s="221"/>
      <c r="D135" s="261"/>
      <c r="E135" s="221"/>
      <c r="F135" s="221"/>
      <c r="G135" s="221"/>
      <c r="H135" s="238"/>
      <c r="I135" s="238"/>
      <c r="J135" s="238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</row>
    <row r="136" spans="1:31" ht="13.5" customHeight="1" x14ac:dyDescent="0.25">
      <c r="A136" s="221"/>
      <c r="B136" s="221"/>
      <c r="C136" s="221"/>
      <c r="D136" s="261"/>
      <c r="E136" s="221"/>
      <c r="F136" s="221"/>
      <c r="G136" s="221"/>
      <c r="H136" s="238"/>
      <c r="I136" s="238"/>
      <c r="J136" s="238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</row>
    <row r="137" spans="1:31" ht="13.5" customHeight="1" x14ac:dyDescent="0.25">
      <c r="A137" s="221"/>
      <c r="B137" s="221"/>
      <c r="C137" s="221"/>
      <c r="D137" s="261"/>
      <c r="E137" s="221"/>
      <c r="F137" s="221"/>
      <c r="G137" s="221"/>
      <c r="H137" s="238"/>
      <c r="I137" s="238"/>
      <c r="J137" s="238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</row>
    <row r="138" spans="1:31" ht="13.5" customHeight="1" x14ac:dyDescent="0.25">
      <c r="A138" s="221"/>
      <c r="B138" s="221"/>
      <c r="C138" s="221"/>
      <c r="D138" s="261"/>
      <c r="E138" s="221"/>
      <c r="F138" s="221"/>
      <c r="G138" s="221"/>
      <c r="H138" s="238"/>
      <c r="I138" s="238"/>
      <c r="J138" s="238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</row>
    <row r="139" spans="1:31" ht="13.5" customHeight="1" x14ac:dyDescent="0.25">
      <c r="A139" s="221"/>
      <c r="B139" s="221"/>
      <c r="C139" s="221"/>
      <c r="D139" s="261"/>
      <c r="E139" s="221"/>
      <c r="F139" s="221"/>
      <c r="G139" s="221"/>
      <c r="H139" s="238"/>
      <c r="I139" s="238"/>
      <c r="J139" s="238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</row>
    <row r="140" spans="1:31" ht="13.5" customHeight="1" x14ac:dyDescent="0.25">
      <c r="A140" s="221"/>
      <c r="B140" s="221"/>
      <c r="C140" s="221"/>
      <c r="D140" s="261"/>
      <c r="E140" s="221"/>
      <c r="F140" s="221"/>
      <c r="G140" s="221"/>
      <c r="H140" s="238"/>
      <c r="I140" s="238"/>
      <c r="J140" s="238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</row>
    <row r="141" spans="1:31" ht="13.5" customHeight="1" x14ac:dyDescent="0.25">
      <c r="A141" s="221"/>
      <c r="B141" s="221"/>
      <c r="C141" s="221"/>
      <c r="D141" s="261"/>
      <c r="E141" s="221"/>
      <c r="F141" s="221"/>
      <c r="G141" s="221"/>
      <c r="H141" s="238"/>
      <c r="I141" s="238"/>
      <c r="J141" s="238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</row>
    <row r="142" spans="1:31" ht="13.5" customHeight="1" x14ac:dyDescent="0.25">
      <c r="A142" s="221"/>
      <c r="B142" s="221"/>
      <c r="C142" s="221"/>
      <c r="D142" s="261"/>
      <c r="E142" s="221"/>
      <c r="F142" s="221"/>
      <c r="G142" s="221"/>
      <c r="H142" s="238"/>
      <c r="I142" s="238"/>
      <c r="J142" s="238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</row>
    <row r="143" spans="1:31" ht="13.5" customHeight="1" x14ac:dyDescent="0.25">
      <c r="A143" s="221"/>
      <c r="B143" s="221"/>
      <c r="C143" s="221"/>
      <c r="D143" s="261"/>
      <c r="E143" s="221"/>
      <c r="F143" s="221"/>
      <c r="G143" s="221"/>
      <c r="H143" s="238"/>
      <c r="I143" s="238"/>
      <c r="J143" s="238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</row>
    <row r="144" spans="1:31" ht="13.5" customHeight="1" x14ac:dyDescent="0.25">
      <c r="A144" s="221"/>
      <c r="B144" s="221"/>
      <c r="C144" s="221"/>
      <c r="D144" s="261"/>
      <c r="E144" s="221"/>
      <c r="F144" s="221"/>
      <c r="G144" s="221"/>
      <c r="H144" s="238"/>
      <c r="I144" s="238"/>
      <c r="J144" s="238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</row>
    <row r="145" spans="1:31" ht="13.5" customHeight="1" x14ac:dyDescent="0.25">
      <c r="A145" s="221"/>
      <c r="B145" s="221"/>
      <c r="C145" s="221"/>
      <c r="D145" s="261"/>
      <c r="E145" s="221"/>
      <c r="F145" s="221"/>
      <c r="G145" s="221"/>
      <c r="H145" s="238"/>
      <c r="I145" s="238"/>
      <c r="J145" s="238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</row>
    <row r="146" spans="1:31" ht="13.5" customHeight="1" x14ac:dyDescent="0.25">
      <c r="A146" s="221"/>
      <c r="B146" s="221"/>
      <c r="C146" s="221"/>
      <c r="D146" s="261"/>
      <c r="E146" s="221"/>
      <c r="F146" s="221"/>
      <c r="G146" s="221"/>
      <c r="H146" s="238"/>
      <c r="I146" s="238"/>
      <c r="J146" s="238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</row>
    <row r="147" spans="1:31" ht="13.5" customHeight="1" x14ac:dyDescent="0.25">
      <c r="A147" s="221"/>
      <c r="B147" s="221"/>
      <c r="C147" s="221"/>
      <c r="D147" s="261"/>
      <c r="E147" s="221"/>
      <c r="F147" s="221"/>
      <c r="G147" s="221"/>
      <c r="H147" s="238"/>
      <c r="I147" s="238"/>
      <c r="J147" s="238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</row>
    <row r="148" spans="1:31" ht="13.5" customHeight="1" x14ac:dyDescent="0.25">
      <c r="A148" s="221"/>
      <c r="B148" s="221"/>
      <c r="C148" s="221"/>
      <c r="D148" s="261"/>
      <c r="E148" s="221"/>
      <c r="F148" s="221"/>
      <c r="G148" s="221"/>
      <c r="H148" s="238"/>
      <c r="I148" s="238"/>
      <c r="J148" s="238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</row>
    <row r="149" spans="1:31" ht="13.5" customHeight="1" x14ac:dyDescent="0.25">
      <c r="A149" s="221"/>
      <c r="B149" s="221"/>
      <c r="C149" s="221"/>
      <c r="D149" s="261"/>
      <c r="E149" s="221"/>
      <c r="F149" s="221"/>
      <c r="G149" s="221"/>
      <c r="H149" s="238"/>
      <c r="I149" s="238"/>
      <c r="J149" s="238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</row>
    <row r="150" spans="1:31" ht="13.5" customHeight="1" x14ac:dyDescent="0.25">
      <c r="A150" s="221"/>
      <c r="B150" s="221"/>
      <c r="C150" s="221"/>
      <c r="D150" s="261"/>
      <c r="E150" s="221"/>
      <c r="F150" s="221"/>
      <c r="G150" s="221"/>
      <c r="H150" s="238"/>
      <c r="I150" s="238"/>
      <c r="J150" s="238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</row>
    <row r="151" spans="1:31" ht="13.5" customHeight="1" x14ac:dyDescent="0.25">
      <c r="A151" s="221"/>
      <c r="B151" s="221"/>
      <c r="C151" s="221"/>
      <c r="D151" s="261"/>
      <c r="E151" s="221"/>
      <c r="F151" s="221"/>
      <c r="G151" s="221"/>
      <c r="H151" s="238"/>
      <c r="I151" s="238"/>
      <c r="J151" s="238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</row>
    <row r="152" spans="1:31" ht="13.5" customHeight="1" x14ac:dyDescent="0.25">
      <c r="A152" s="221"/>
      <c r="B152" s="221"/>
      <c r="C152" s="221"/>
      <c r="D152" s="261"/>
      <c r="E152" s="221"/>
      <c r="F152" s="221"/>
      <c r="G152" s="221"/>
      <c r="H152" s="238"/>
      <c r="I152" s="238"/>
      <c r="J152" s="238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</row>
    <row r="153" spans="1:31" ht="13.5" customHeight="1" x14ac:dyDescent="0.25">
      <c r="A153" s="221"/>
      <c r="B153" s="221"/>
      <c r="C153" s="221"/>
      <c r="D153" s="261"/>
      <c r="E153" s="221"/>
      <c r="F153" s="221"/>
      <c r="G153" s="221"/>
      <c r="H153" s="238"/>
      <c r="I153" s="238"/>
      <c r="J153" s="238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</row>
    <row r="154" spans="1:31" ht="13.5" customHeight="1" x14ac:dyDescent="0.25">
      <c r="A154" s="221"/>
      <c r="B154" s="221"/>
      <c r="C154" s="221"/>
      <c r="D154" s="261"/>
      <c r="E154" s="221"/>
      <c r="F154" s="221"/>
      <c r="G154" s="221"/>
      <c r="H154" s="238"/>
      <c r="I154" s="238"/>
      <c r="J154" s="238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</row>
    <row r="155" spans="1:31" ht="13.5" customHeight="1" x14ac:dyDescent="0.25">
      <c r="A155" s="221"/>
      <c r="B155" s="221"/>
      <c r="C155" s="221"/>
      <c r="D155" s="261"/>
      <c r="E155" s="221"/>
      <c r="F155" s="221"/>
      <c r="G155" s="221"/>
      <c r="H155" s="238"/>
      <c r="I155" s="238"/>
      <c r="J155" s="238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</row>
    <row r="156" spans="1:31" ht="13.5" customHeight="1" x14ac:dyDescent="0.25">
      <c r="A156" s="221"/>
      <c r="B156" s="221"/>
      <c r="C156" s="221"/>
      <c r="D156" s="261"/>
      <c r="E156" s="221"/>
      <c r="F156" s="221"/>
      <c r="G156" s="221"/>
      <c r="H156" s="238"/>
      <c r="I156" s="238"/>
      <c r="J156" s="238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</row>
    <row r="157" spans="1:31" ht="13.5" customHeight="1" x14ac:dyDescent="0.25">
      <c r="A157" s="221"/>
      <c r="B157" s="221"/>
      <c r="C157" s="221"/>
      <c r="D157" s="261"/>
      <c r="E157" s="221"/>
      <c r="F157" s="221"/>
      <c r="G157" s="221"/>
      <c r="H157" s="238"/>
      <c r="I157" s="238"/>
      <c r="J157" s="238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</row>
    <row r="158" spans="1:31" ht="13.5" customHeight="1" x14ac:dyDescent="0.25">
      <c r="A158" s="221"/>
      <c r="B158" s="221"/>
      <c r="C158" s="221"/>
      <c r="D158" s="261"/>
      <c r="E158" s="221"/>
      <c r="F158" s="221"/>
      <c r="G158" s="221"/>
      <c r="H158" s="238"/>
      <c r="I158" s="238"/>
      <c r="J158" s="238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</row>
    <row r="159" spans="1:31" ht="13.5" customHeight="1" x14ac:dyDescent="0.25">
      <c r="A159" s="221"/>
      <c r="B159" s="221"/>
      <c r="C159" s="221"/>
      <c r="D159" s="261"/>
      <c r="E159" s="221"/>
      <c r="F159" s="221"/>
      <c r="G159" s="221"/>
      <c r="H159" s="238"/>
      <c r="I159" s="238"/>
      <c r="J159" s="238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</row>
    <row r="160" spans="1:31" ht="13.5" customHeight="1" x14ac:dyDescent="0.25">
      <c r="A160" s="221"/>
      <c r="B160" s="221"/>
      <c r="C160" s="221"/>
      <c r="D160" s="261"/>
      <c r="E160" s="221"/>
      <c r="F160" s="221"/>
      <c r="G160" s="221"/>
      <c r="H160" s="238"/>
      <c r="I160" s="238"/>
      <c r="J160" s="238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</row>
    <row r="161" spans="1:31" ht="13.5" customHeight="1" x14ac:dyDescent="0.25">
      <c r="A161" s="221"/>
      <c r="B161" s="221"/>
      <c r="C161" s="221"/>
      <c r="D161" s="261"/>
      <c r="E161" s="221"/>
      <c r="F161" s="221"/>
      <c r="G161" s="221"/>
      <c r="H161" s="238"/>
      <c r="I161" s="238"/>
      <c r="J161" s="238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</row>
    <row r="162" spans="1:31" ht="13.5" customHeight="1" x14ac:dyDescent="0.25">
      <c r="A162" s="221"/>
      <c r="B162" s="221"/>
      <c r="C162" s="221"/>
      <c r="D162" s="261"/>
      <c r="E162" s="221"/>
      <c r="F162" s="221"/>
      <c r="G162" s="221"/>
      <c r="H162" s="238"/>
      <c r="I162" s="238"/>
      <c r="J162" s="238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</row>
    <row r="163" spans="1:31" ht="13.5" customHeight="1" x14ac:dyDescent="0.25">
      <c r="A163" s="221"/>
      <c r="B163" s="221"/>
      <c r="C163" s="221"/>
      <c r="D163" s="261"/>
      <c r="E163" s="221"/>
      <c r="F163" s="221"/>
      <c r="G163" s="221"/>
      <c r="H163" s="238"/>
      <c r="I163" s="238"/>
      <c r="J163" s="238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</row>
    <row r="164" spans="1:31" ht="13.5" customHeight="1" x14ac:dyDescent="0.25">
      <c r="A164" s="221"/>
      <c r="B164" s="221"/>
      <c r="C164" s="221"/>
      <c r="D164" s="261"/>
      <c r="E164" s="221"/>
      <c r="F164" s="221"/>
      <c r="G164" s="221"/>
      <c r="H164" s="238"/>
      <c r="I164" s="238"/>
      <c r="J164" s="238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</row>
    <row r="165" spans="1:31" ht="13.5" customHeight="1" x14ac:dyDescent="0.25">
      <c r="A165" s="221"/>
      <c r="B165" s="221"/>
      <c r="C165" s="221"/>
      <c r="D165" s="261"/>
      <c r="E165" s="221"/>
      <c r="F165" s="221"/>
      <c r="G165" s="221"/>
      <c r="H165" s="238"/>
      <c r="I165" s="238"/>
      <c r="J165" s="238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</row>
    <row r="166" spans="1:31" ht="13.5" customHeight="1" x14ac:dyDescent="0.25">
      <c r="A166" s="221"/>
      <c r="B166" s="221"/>
      <c r="C166" s="221"/>
      <c r="D166" s="261"/>
      <c r="E166" s="221"/>
      <c r="F166" s="221"/>
      <c r="G166" s="221"/>
      <c r="H166" s="238"/>
      <c r="I166" s="238"/>
      <c r="J166" s="238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</row>
    <row r="167" spans="1:31" ht="13.5" customHeight="1" x14ac:dyDescent="0.25">
      <c r="A167" s="221"/>
      <c r="B167" s="221"/>
      <c r="C167" s="221"/>
      <c r="D167" s="261"/>
      <c r="E167" s="221"/>
      <c r="F167" s="221"/>
      <c r="G167" s="221"/>
      <c r="H167" s="238"/>
      <c r="I167" s="238"/>
      <c r="J167" s="238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</row>
    <row r="168" spans="1:31" ht="13.5" customHeight="1" x14ac:dyDescent="0.25">
      <c r="A168" s="221"/>
      <c r="B168" s="221"/>
      <c r="C168" s="221"/>
      <c r="D168" s="261"/>
      <c r="E168" s="221"/>
      <c r="F168" s="221"/>
      <c r="G168" s="221"/>
      <c r="H168" s="238"/>
      <c r="I168" s="238"/>
      <c r="J168" s="238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</row>
    <row r="169" spans="1:31" ht="13.5" customHeight="1" x14ac:dyDescent="0.25">
      <c r="A169" s="221"/>
      <c r="B169" s="221"/>
      <c r="C169" s="221"/>
      <c r="D169" s="261"/>
      <c r="E169" s="221"/>
      <c r="F169" s="221"/>
      <c r="G169" s="221"/>
      <c r="H169" s="238"/>
      <c r="I169" s="238"/>
      <c r="J169" s="238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</row>
    <row r="170" spans="1:31" ht="13.5" customHeight="1" x14ac:dyDescent="0.25">
      <c r="A170" s="221"/>
      <c r="B170" s="221"/>
      <c r="C170" s="221"/>
      <c r="D170" s="261"/>
      <c r="E170" s="221"/>
      <c r="F170" s="221"/>
      <c r="G170" s="221"/>
      <c r="H170" s="238"/>
      <c r="I170" s="238"/>
      <c r="J170" s="238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</row>
    <row r="171" spans="1:31" ht="13.5" customHeight="1" x14ac:dyDescent="0.25">
      <c r="A171" s="221"/>
      <c r="B171" s="221"/>
      <c r="C171" s="221"/>
      <c r="D171" s="261"/>
      <c r="E171" s="221"/>
      <c r="F171" s="221"/>
      <c r="G171" s="221"/>
      <c r="H171" s="238"/>
      <c r="I171" s="238"/>
      <c r="J171" s="238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</row>
    <row r="172" spans="1:31" ht="13.5" customHeight="1" x14ac:dyDescent="0.25">
      <c r="A172" s="221"/>
      <c r="B172" s="221"/>
      <c r="C172" s="221"/>
      <c r="D172" s="261"/>
      <c r="E172" s="221"/>
      <c r="F172" s="221"/>
      <c r="G172" s="221"/>
      <c r="H172" s="238"/>
      <c r="I172" s="238"/>
      <c r="J172" s="238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</row>
    <row r="173" spans="1:31" ht="13.5" customHeight="1" x14ac:dyDescent="0.25">
      <c r="A173" s="221"/>
      <c r="B173" s="221"/>
      <c r="C173" s="221"/>
      <c r="D173" s="261"/>
      <c r="E173" s="221"/>
      <c r="F173" s="221"/>
      <c r="G173" s="221"/>
      <c r="H173" s="238"/>
      <c r="I173" s="238"/>
      <c r="J173" s="238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</row>
    <row r="174" spans="1:31" ht="13.5" customHeight="1" x14ac:dyDescent="0.25">
      <c r="A174" s="221"/>
      <c r="B174" s="221"/>
      <c r="C174" s="221"/>
      <c r="D174" s="261"/>
      <c r="E174" s="221"/>
      <c r="F174" s="221"/>
      <c r="G174" s="221"/>
      <c r="H174" s="238"/>
      <c r="I174" s="238"/>
      <c r="J174" s="238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</row>
    <row r="175" spans="1:31" ht="13.5" customHeight="1" x14ac:dyDescent="0.25">
      <c r="A175" s="221"/>
      <c r="B175" s="221"/>
      <c r="C175" s="221"/>
      <c r="D175" s="261"/>
      <c r="E175" s="221"/>
      <c r="F175" s="221"/>
      <c r="G175" s="221"/>
      <c r="H175" s="238"/>
      <c r="I175" s="238"/>
      <c r="J175" s="238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</row>
    <row r="176" spans="1:31" ht="13.5" customHeight="1" x14ac:dyDescent="0.25">
      <c r="A176" s="221"/>
      <c r="B176" s="221"/>
      <c r="C176" s="221"/>
      <c r="D176" s="261"/>
      <c r="E176" s="221"/>
      <c r="F176" s="221"/>
      <c r="G176" s="221"/>
      <c r="H176" s="238"/>
      <c r="I176" s="238"/>
      <c r="J176" s="238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</row>
    <row r="177" spans="1:31" ht="13.5" customHeight="1" x14ac:dyDescent="0.25">
      <c r="A177" s="221"/>
      <c r="B177" s="221"/>
      <c r="C177" s="221"/>
      <c r="D177" s="261"/>
      <c r="E177" s="221"/>
      <c r="F177" s="221"/>
      <c r="G177" s="221"/>
      <c r="H177" s="238"/>
      <c r="I177" s="238"/>
      <c r="J177" s="238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</row>
    <row r="178" spans="1:31" ht="13.5" customHeight="1" x14ac:dyDescent="0.25">
      <c r="A178" s="221"/>
      <c r="B178" s="221"/>
      <c r="C178" s="221"/>
      <c r="D178" s="261"/>
      <c r="E178" s="221"/>
      <c r="F178" s="221"/>
      <c r="G178" s="221"/>
      <c r="H178" s="238"/>
      <c r="I178" s="238"/>
      <c r="J178" s="238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</row>
    <row r="179" spans="1:31" ht="13.5" customHeight="1" x14ac:dyDescent="0.25">
      <c r="A179" s="221"/>
      <c r="B179" s="221"/>
      <c r="C179" s="221"/>
      <c r="D179" s="261"/>
      <c r="E179" s="221"/>
      <c r="F179" s="221"/>
      <c r="G179" s="221"/>
      <c r="H179" s="238"/>
      <c r="I179" s="238"/>
      <c r="J179" s="238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</row>
    <row r="180" spans="1:31" ht="13.5" customHeight="1" x14ac:dyDescent="0.25">
      <c r="A180" s="221"/>
      <c r="B180" s="221"/>
      <c r="C180" s="221"/>
      <c r="D180" s="261"/>
      <c r="E180" s="221"/>
      <c r="F180" s="221"/>
      <c r="G180" s="221"/>
      <c r="H180" s="238"/>
      <c r="I180" s="238"/>
      <c r="J180" s="238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</row>
    <row r="181" spans="1:31" ht="13.5" customHeight="1" x14ac:dyDescent="0.25">
      <c r="A181" s="221"/>
      <c r="B181" s="221"/>
      <c r="C181" s="221"/>
      <c r="D181" s="261"/>
      <c r="E181" s="221"/>
      <c r="F181" s="221"/>
      <c r="G181" s="221"/>
      <c r="H181" s="238"/>
      <c r="I181" s="238"/>
      <c r="J181" s="238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</row>
    <row r="182" spans="1:31" ht="13.5" customHeight="1" x14ac:dyDescent="0.25">
      <c r="A182" s="221"/>
      <c r="B182" s="221"/>
      <c r="C182" s="221"/>
      <c r="D182" s="261"/>
      <c r="E182" s="221"/>
      <c r="F182" s="221"/>
      <c r="G182" s="221"/>
      <c r="H182" s="238"/>
      <c r="I182" s="238"/>
      <c r="J182" s="238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</row>
    <row r="183" spans="1:31" ht="13.5" customHeight="1" x14ac:dyDescent="0.25">
      <c r="A183" s="221"/>
      <c r="B183" s="221"/>
      <c r="C183" s="221"/>
      <c r="D183" s="261"/>
      <c r="E183" s="221"/>
      <c r="F183" s="221"/>
      <c r="G183" s="221"/>
      <c r="H183" s="238"/>
      <c r="I183" s="238"/>
      <c r="J183" s="238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</row>
    <row r="184" spans="1:31" ht="13.5" customHeight="1" x14ac:dyDescent="0.25">
      <c r="A184" s="221"/>
      <c r="B184" s="221"/>
      <c r="C184" s="221"/>
      <c r="D184" s="261"/>
      <c r="E184" s="221"/>
      <c r="F184" s="221"/>
      <c r="G184" s="221"/>
      <c r="H184" s="238"/>
      <c r="I184" s="238"/>
      <c r="J184" s="238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</row>
    <row r="185" spans="1:31" ht="13.5" customHeight="1" x14ac:dyDescent="0.25">
      <c r="A185" s="221"/>
      <c r="B185" s="221"/>
      <c r="C185" s="221"/>
      <c r="D185" s="261"/>
      <c r="E185" s="221"/>
      <c r="F185" s="221"/>
      <c r="G185" s="221"/>
      <c r="H185" s="238"/>
      <c r="I185" s="238"/>
      <c r="J185" s="238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</row>
    <row r="186" spans="1:31" ht="13.5" customHeight="1" x14ac:dyDescent="0.25">
      <c r="A186" s="221"/>
      <c r="B186" s="221"/>
      <c r="C186" s="221"/>
      <c r="D186" s="261"/>
      <c r="E186" s="221"/>
      <c r="F186" s="221"/>
      <c r="G186" s="221"/>
      <c r="H186" s="238"/>
      <c r="I186" s="238"/>
      <c r="J186" s="238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</row>
    <row r="187" spans="1:31" ht="13.5" customHeight="1" x14ac:dyDescent="0.25">
      <c r="A187" s="221"/>
      <c r="B187" s="221"/>
      <c r="C187" s="221"/>
      <c r="D187" s="261"/>
      <c r="E187" s="221"/>
      <c r="F187" s="221"/>
      <c r="G187" s="221"/>
      <c r="H187" s="238"/>
      <c r="I187" s="238"/>
      <c r="J187" s="238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</row>
    <row r="188" spans="1:31" ht="13.5" customHeight="1" x14ac:dyDescent="0.25">
      <c r="A188" s="221"/>
      <c r="B188" s="221"/>
      <c r="C188" s="221"/>
      <c r="D188" s="261"/>
      <c r="E188" s="221"/>
      <c r="F188" s="221"/>
      <c r="G188" s="221"/>
      <c r="H188" s="238"/>
      <c r="I188" s="238"/>
      <c r="J188" s="238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</row>
    <row r="189" spans="1:31" ht="13.5" customHeight="1" x14ac:dyDescent="0.25">
      <c r="A189" s="221"/>
      <c r="B189" s="221"/>
      <c r="C189" s="221"/>
      <c r="D189" s="261"/>
      <c r="E189" s="221"/>
      <c r="F189" s="221"/>
      <c r="G189" s="221"/>
      <c r="H189" s="238"/>
      <c r="I189" s="238"/>
      <c r="J189" s="238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</row>
    <row r="190" spans="1:31" ht="13.5" customHeight="1" x14ac:dyDescent="0.25">
      <c r="A190" s="221"/>
      <c r="B190" s="221"/>
      <c r="C190" s="221"/>
      <c r="D190" s="261"/>
      <c r="E190" s="221"/>
      <c r="F190" s="221"/>
      <c r="G190" s="221"/>
      <c r="H190" s="238"/>
      <c r="I190" s="238"/>
      <c r="J190" s="238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</row>
    <row r="191" spans="1:31" ht="13.5" customHeight="1" x14ac:dyDescent="0.25">
      <c r="A191" s="221"/>
      <c r="B191" s="221"/>
      <c r="C191" s="221"/>
      <c r="D191" s="261"/>
      <c r="E191" s="221"/>
      <c r="F191" s="221"/>
      <c r="G191" s="221"/>
      <c r="H191" s="238"/>
      <c r="I191" s="238"/>
      <c r="J191" s="238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</row>
    <row r="192" spans="1:31" ht="13.5" customHeight="1" x14ac:dyDescent="0.25">
      <c r="A192" s="221"/>
      <c r="B192" s="221"/>
      <c r="C192" s="221"/>
      <c r="D192" s="261"/>
      <c r="E192" s="221"/>
      <c r="F192" s="221"/>
      <c r="G192" s="221"/>
      <c r="H192" s="238"/>
      <c r="I192" s="238"/>
      <c r="J192" s="238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</row>
    <row r="193" spans="1:31" ht="13.5" customHeight="1" x14ac:dyDescent="0.25">
      <c r="A193" s="221"/>
      <c r="B193" s="221"/>
      <c r="C193" s="221"/>
      <c r="D193" s="261"/>
      <c r="E193" s="221"/>
      <c r="F193" s="221"/>
      <c r="G193" s="221"/>
      <c r="H193" s="238"/>
      <c r="I193" s="238"/>
      <c r="J193" s="238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</row>
    <row r="194" spans="1:31" ht="13.5" customHeight="1" x14ac:dyDescent="0.25">
      <c r="A194" s="221"/>
      <c r="B194" s="221"/>
      <c r="C194" s="221"/>
      <c r="D194" s="261"/>
      <c r="E194" s="221"/>
      <c r="F194" s="221"/>
      <c r="G194" s="221"/>
      <c r="H194" s="238"/>
      <c r="I194" s="238"/>
      <c r="J194" s="238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</row>
    <row r="195" spans="1:31" ht="13.5" customHeight="1" x14ac:dyDescent="0.25">
      <c r="A195" s="221"/>
      <c r="B195" s="221"/>
      <c r="C195" s="221"/>
      <c r="D195" s="261"/>
      <c r="E195" s="221"/>
      <c r="F195" s="221"/>
      <c r="G195" s="221"/>
      <c r="H195" s="238"/>
      <c r="I195" s="238"/>
      <c r="J195" s="238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</row>
    <row r="196" spans="1:31" ht="13.5" customHeight="1" x14ac:dyDescent="0.25">
      <c r="A196" s="221"/>
      <c r="B196" s="221"/>
      <c r="C196" s="221"/>
      <c r="D196" s="261"/>
      <c r="E196" s="221"/>
      <c r="F196" s="221"/>
      <c r="G196" s="221"/>
      <c r="H196" s="238"/>
      <c r="I196" s="238"/>
      <c r="J196" s="238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</row>
    <row r="197" spans="1:31" ht="13.5" customHeight="1" x14ac:dyDescent="0.25">
      <c r="A197" s="221"/>
      <c r="B197" s="221"/>
      <c r="C197" s="221"/>
      <c r="D197" s="261"/>
      <c r="E197" s="221"/>
      <c r="F197" s="221"/>
      <c r="G197" s="221"/>
      <c r="H197" s="238"/>
      <c r="I197" s="238"/>
      <c r="J197" s="238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</row>
    <row r="198" spans="1:31" ht="13.5" customHeight="1" x14ac:dyDescent="0.25">
      <c r="A198" s="221"/>
      <c r="B198" s="221"/>
      <c r="C198" s="221"/>
      <c r="D198" s="261"/>
      <c r="E198" s="221"/>
      <c r="F198" s="221"/>
      <c r="G198" s="221"/>
      <c r="H198" s="238"/>
      <c r="I198" s="238"/>
      <c r="J198" s="238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</row>
    <row r="199" spans="1:31" ht="13.5" customHeight="1" x14ac:dyDescent="0.25">
      <c r="A199" s="221"/>
      <c r="B199" s="221"/>
      <c r="C199" s="221"/>
      <c r="D199" s="261"/>
      <c r="E199" s="221"/>
      <c r="F199" s="221"/>
      <c r="G199" s="221"/>
      <c r="H199" s="238"/>
      <c r="I199" s="238"/>
      <c r="J199" s="238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</row>
    <row r="200" spans="1:31" ht="13.5" customHeight="1" x14ac:dyDescent="0.25">
      <c r="A200" s="221"/>
      <c r="B200" s="221"/>
      <c r="C200" s="221"/>
      <c r="D200" s="261"/>
      <c r="E200" s="221"/>
      <c r="F200" s="221"/>
      <c r="G200" s="221"/>
      <c r="H200" s="238"/>
      <c r="I200" s="238"/>
      <c r="J200" s="238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</row>
    <row r="201" spans="1:31" ht="13.5" customHeight="1" x14ac:dyDescent="0.25">
      <c r="A201" s="221"/>
      <c r="B201" s="221"/>
      <c r="C201" s="221"/>
      <c r="D201" s="261"/>
      <c r="E201" s="221"/>
      <c r="F201" s="221"/>
      <c r="G201" s="221"/>
      <c r="H201" s="238"/>
      <c r="I201" s="238"/>
      <c r="J201" s="238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</row>
    <row r="202" spans="1:31" ht="13.5" customHeight="1" x14ac:dyDescent="0.25">
      <c r="A202" s="221"/>
      <c r="B202" s="221"/>
      <c r="C202" s="221"/>
      <c r="D202" s="261"/>
      <c r="E202" s="221"/>
      <c r="F202" s="221"/>
      <c r="G202" s="221"/>
      <c r="H202" s="238"/>
      <c r="I202" s="238"/>
      <c r="J202" s="238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</row>
    <row r="203" spans="1:31" ht="13.5" customHeight="1" x14ac:dyDescent="0.25">
      <c r="A203" s="221"/>
      <c r="B203" s="221"/>
      <c r="C203" s="221"/>
      <c r="D203" s="261"/>
      <c r="E203" s="221"/>
      <c r="F203" s="221"/>
      <c r="G203" s="221"/>
      <c r="H203" s="238"/>
      <c r="I203" s="238"/>
      <c r="J203" s="238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</row>
    <row r="204" spans="1:31" ht="13.5" customHeight="1" x14ac:dyDescent="0.25">
      <c r="A204" s="221"/>
      <c r="B204" s="221"/>
      <c r="C204" s="221"/>
      <c r="D204" s="261"/>
      <c r="E204" s="221"/>
      <c r="F204" s="221"/>
      <c r="G204" s="221"/>
      <c r="H204" s="238"/>
      <c r="I204" s="238"/>
      <c r="J204" s="238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</row>
    <row r="205" spans="1:31" ht="13.5" customHeight="1" x14ac:dyDescent="0.25">
      <c r="A205" s="221"/>
      <c r="B205" s="221"/>
      <c r="C205" s="221"/>
      <c r="D205" s="261"/>
      <c r="E205" s="221"/>
      <c r="F205" s="221"/>
      <c r="G205" s="221"/>
      <c r="H205" s="238"/>
      <c r="I205" s="238"/>
      <c r="J205" s="238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</row>
    <row r="206" spans="1:31" ht="13.5" customHeight="1" x14ac:dyDescent="0.25">
      <c r="A206" s="221"/>
      <c r="B206" s="221"/>
      <c r="C206" s="221"/>
      <c r="D206" s="261"/>
      <c r="E206" s="221"/>
      <c r="F206" s="221"/>
      <c r="G206" s="221"/>
      <c r="H206" s="238"/>
      <c r="I206" s="238"/>
      <c r="J206" s="238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</row>
    <row r="207" spans="1:31" ht="13.5" customHeight="1" x14ac:dyDescent="0.25">
      <c r="A207" s="221"/>
      <c r="B207" s="221"/>
      <c r="C207" s="221"/>
      <c r="D207" s="261"/>
      <c r="E207" s="221"/>
      <c r="F207" s="221"/>
      <c r="G207" s="221"/>
      <c r="H207" s="238"/>
      <c r="I207" s="238"/>
      <c r="J207" s="238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</row>
    <row r="208" spans="1:31" ht="13.5" customHeight="1" x14ac:dyDescent="0.25">
      <c r="A208" s="221"/>
      <c r="B208" s="221"/>
      <c r="C208" s="221"/>
      <c r="D208" s="261"/>
      <c r="E208" s="221"/>
      <c r="F208" s="221"/>
      <c r="G208" s="221"/>
      <c r="H208" s="238"/>
      <c r="I208" s="238"/>
      <c r="J208" s="238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</row>
    <row r="209" spans="1:31" ht="13.5" customHeight="1" x14ac:dyDescent="0.25">
      <c r="A209" s="221"/>
      <c r="B209" s="221"/>
      <c r="C209" s="221"/>
      <c r="D209" s="261"/>
      <c r="E209" s="221"/>
      <c r="F209" s="221"/>
      <c r="G209" s="221"/>
      <c r="H209" s="238"/>
      <c r="I209" s="238"/>
      <c r="J209" s="238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</row>
    <row r="210" spans="1:31" ht="13.5" customHeight="1" x14ac:dyDescent="0.25">
      <c r="A210" s="221"/>
      <c r="B210" s="221"/>
      <c r="C210" s="221"/>
      <c r="D210" s="261"/>
      <c r="E210" s="221"/>
      <c r="F210" s="221"/>
      <c r="G210" s="221"/>
      <c r="H210" s="238"/>
      <c r="I210" s="238"/>
      <c r="J210" s="238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</row>
    <row r="211" spans="1:31" ht="13.5" customHeight="1" x14ac:dyDescent="0.25">
      <c r="A211" s="221"/>
      <c r="B211" s="221"/>
      <c r="C211" s="221"/>
      <c r="D211" s="261"/>
      <c r="E211" s="221"/>
      <c r="F211" s="221"/>
      <c r="G211" s="221"/>
      <c r="H211" s="238"/>
      <c r="I211" s="238"/>
      <c r="J211" s="238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</row>
    <row r="212" spans="1:31" ht="13.5" customHeight="1" x14ac:dyDescent="0.25">
      <c r="A212" s="221"/>
      <c r="B212" s="221"/>
      <c r="C212" s="221"/>
      <c r="D212" s="261"/>
      <c r="E212" s="221"/>
      <c r="F212" s="221"/>
      <c r="G212" s="221"/>
      <c r="H212" s="238"/>
      <c r="I212" s="238"/>
      <c r="J212" s="238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</row>
    <row r="213" spans="1:31" ht="13.5" customHeight="1" x14ac:dyDescent="0.25">
      <c r="A213" s="221"/>
      <c r="B213" s="221"/>
      <c r="C213" s="221"/>
      <c r="D213" s="261"/>
      <c r="E213" s="221"/>
      <c r="F213" s="221"/>
      <c r="G213" s="221"/>
      <c r="H213" s="238"/>
      <c r="I213" s="238"/>
      <c r="J213" s="238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</row>
    <row r="214" spans="1:31" ht="13.5" customHeight="1" x14ac:dyDescent="0.25">
      <c r="A214" s="221"/>
      <c r="B214" s="221"/>
      <c r="C214" s="221"/>
      <c r="D214" s="261"/>
      <c r="E214" s="221"/>
      <c r="F214" s="221"/>
      <c r="G214" s="221"/>
      <c r="H214" s="238"/>
      <c r="I214" s="238"/>
      <c r="J214" s="238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</row>
    <row r="215" spans="1:31" ht="13.5" customHeight="1" x14ac:dyDescent="0.25">
      <c r="A215" s="221"/>
      <c r="B215" s="221"/>
      <c r="C215" s="221"/>
      <c r="D215" s="261"/>
      <c r="E215" s="221"/>
      <c r="F215" s="221"/>
      <c r="G215" s="221"/>
      <c r="H215" s="238"/>
      <c r="I215" s="238"/>
      <c r="J215" s="238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</row>
    <row r="216" spans="1:31" ht="13.5" customHeight="1" x14ac:dyDescent="0.25">
      <c r="A216" s="221"/>
      <c r="B216" s="221"/>
      <c r="C216" s="221"/>
      <c r="D216" s="261"/>
      <c r="E216" s="221"/>
      <c r="F216" s="221"/>
      <c r="G216" s="221"/>
      <c r="H216" s="238"/>
      <c r="I216" s="238"/>
      <c r="J216" s="238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</row>
    <row r="217" spans="1:31" ht="13.5" customHeight="1" x14ac:dyDescent="0.25">
      <c r="A217" s="221"/>
      <c r="B217" s="221"/>
      <c r="C217" s="221"/>
      <c r="D217" s="261"/>
      <c r="E217" s="221"/>
      <c r="F217" s="221"/>
      <c r="G217" s="221"/>
      <c r="H217" s="238"/>
      <c r="I217" s="238"/>
      <c r="J217" s="238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</row>
    <row r="218" spans="1:31" ht="13.5" customHeight="1" x14ac:dyDescent="0.25">
      <c r="A218" s="221"/>
      <c r="B218" s="221"/>
      <c r="C218" s="221"/>
      <c r="D218" s="261"/>
      <c r="E218" s="221"/>
      <c r="F218" s="221"/>
      <c r="G218" s="221"/>
      <c r="H218" s="238"/>
      <c r="I218" s="238"/>
      <c r="J218" s="238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</row>
    <row r="219" spans="1:31" ht="13.5" customHeight="1" x14ac:dyDescent="0.25">
      <c r="A219" s="221"/>
      <c r="B219" s="221"/>
      <c r="C219" s="221"/>
      <c r="D219" s="261"/>
      <c r="E219" s="221"/>
      <c r="F219" s="221"/>
      <c r="G219" s="221"/>
      <c r="H219" s="238"/>
      <c r="I219" s="238"/>
      <c r="J219" s="238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</row>
    <row r="220" spans="1:31" ht="13.5" customHeight="1" x14ac:dyDescent="0.25">
      <c r="A220" s="221"/>
      <c r="B220" s="221"/>
      <c r="C220" s="221"/>
      <c r="D220" s="261"/>
      <c r="E220" s="221"/>
      <c r="F220" s="221"/>
      <c r="G220" s="221"/>
      <c r="H220" s="238"/>
      <c r="I220" s="238"/>
      <c r="J220" s="238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</row>
    <row r="221" spans="1:31" ht="13.5" customHeight="1" x14ac:dyDescent="0.25">
      <c r="A221" s="221"/>
      <c r="B221" s="221"/>
      <c r="C221" s="221"/>
      <c r="D221" s="261"/>
      <c r="E221" s="221"/>
      <c r="F221" s="221"/>
      <c r="G221" s="221"/>
      <c r="H221" s="238"/>
      <c r="I221" s="238"/>
      <c r="J221" s="238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</row>
    <row r="222" spans="1:31" ht="13.5" customHeight="1" x14ac:dyDescent="0.25">
      <c r="A222" s="221"/>
      <c r="B222" s="221"/>
      <c r="C222" s="221"/>
      <c r="D222" s="261"/>
      <c r="E222" s="221"/>
      <c r="F222" s="221"/>
      <c r="G222" s="221"/>
      <c r="H222" s="238"/>
      <c r="I222" s="238"/>
      <c r="J222" s="238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</row>
    <row r="223" spans="1:31" ht="13.5" customHeight="1" x14ac:dyDescent="0.25">
      <c r="A223" s="221"/>
      <c r="B223" s="221"/>
      <c r="C223" s="221"/>
      <c r="D223" s="261"/>
      <c r="E223" s="221"/>
      <c r="F223" s="221"/>
      <c r="G223" s="221"/>
      <c r="H223" s="238"/>
      <c r="I223" s="238"/>
      <c r="J223" s="238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</row>
    <row r="224" spans="1:31" ht="13.5" customHeight="1" x14ac:dyDescent="0.25">
      <c r="A224" s="221"/>
      <c r="B224" s="221"/>
      <c r="C224" s="221"/>
      <c r="D224" s="261"/>
      <c r="E224" s="221"/>
      <c r="F224" s="221"/>
      <c r="G224" s="221"/>
      <c r="H224" s="238"/>
      <c r="I224" s="238"/>
      <c r="J224" s="238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</row>
    <row r="225" spans="1:31" ht="13.5" customHeight="1" x14ac:dyDescent="0.25">
      <c r="A225" s="221"/>
      <c r="B225" s="221"/>
      <c r="C225" s="221"/>
      <c r="D225" s="261"/>
      <c r="E225" s="221"/>
      <c r="F225" s="221"/>
      <c r="G225" s="221"/>
      <c r="H225" s="238"/>
      <c r="I225" s="238"/>
      <c r="J225" s="238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</row>
    <row r="226" spans="1:31" ht="13.5" customHeight="1" x14ac:dyDescent="0.25">
      <c r="A226" s="221"/>
      <c r="B226" s="221"/>
      <c r="C226" s="221"/>
      <c r="D226" s="261"/>
      <c r="E226" s="221"/>
      <c r="F226" s="221"/>
      <c r="G226" s="221"/>
      <c r="H226" s="238"/>
      <c r="I226" s="238"/>
      <c r="J226" s="238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</row>
    <row r="227" spans="1:31" ht="15.7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ht="15.7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ht="15.7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ht="15.7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ht="15.7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ht="15.7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ht="15.7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ht="15.7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ht="15.7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ht="15.7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ht="15.7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ht="15.7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ht="15.7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ht="15.7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ht="15.7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ht="15.7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ht="15.7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ht="15.7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ht="15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ht="15.7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ht="15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ht="15.7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ht="15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ht="15.7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ht="15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ht="15.7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ht="15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ht="15.7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ht="15.7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ht="15.7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ht="15.7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ht="15.7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ht="15.7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ht="15.7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ht="15.7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ht="15.7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ht="15.7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ht="15.7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ht="15.7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ht="15.7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ht="15.7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ht="15.7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ht="15.7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ht="15.7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ht="15.7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ht="15.7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ht="15.7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ht="15.7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ht="15.7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ht="15.7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ht="15.7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ht="15.7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ht="15.7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ht="15.7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ht="15.7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ht="15.7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ht="15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ht="15.7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ht="15.7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ht="15.7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ht="15.7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ht="15.7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ht="15.7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ht="15.7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ht="15.7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ht="15.7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5.7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ht="15.7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ht="15.7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ht="15.7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ht="15.7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ht="15.7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ht="15.7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ht="15.7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ht="15.7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5.7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5.7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ht="15.7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ht="15.7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ht="15.7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ht="15.7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ht="15.7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ht="15.7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5.7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ht="15.7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ht="15.7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ht="15.7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ht="15.7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ht="15.7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ht="15.7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ht="15.7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ht="15.7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 ht="15.7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ht="15.7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 ht="15.7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</row>
    <row r="322" spans="1:31" ht="15.7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1:31" ht="15.7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</row>
    <row r="324" spans="1:31" ht="15.7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</row>
    <row r="325" spans="1:31" ht="15.7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</row>
    <row r="326" spans="1:31" ht="15.7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</row>
    <row r="327" spans="1:31" ht="15.7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</row>
    <row r="328" spans="1:31" ht="15.7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</row>
    <row r="329" spans="1:31" ht="15.7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</row>
    <row r="330" spans="1:31" ht="15.7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 ht="15.7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</row>
    <row r="332" spans="1:31" ht="15.7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</row>
    <row r="333" spans="1:31" ht="15.7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</row>
    <row r="334" spans="1:31" ht="15.7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</row>
    <row r="335" spans="1:31" ht="15.7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</row>
    <row r="336" spans="1:31" ht="15.7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</row>
    <row r="337" spans="1:31" ht="15.7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</row>
    <row r="338" spans="1:31" ht="15.7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5.7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</row>
    <row r="340" spans="1:31" ht="15.7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1" ht="15.7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</row>
    <row r="342" spans="1:31" ht="15.7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 ht="15.7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1:31" ht="15.7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</row>
    <row r="345" spans="1:31" ht="15.7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</row>
    <row r="346" spans="1:31" ht="15.7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 ht="15.7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 ht="15.7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ht="15.7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</row>
    <row r="350" spans="1:31" ht="15.7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 ht="15.7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</row>
    <row r="352" spans="1:31" ht="15.7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</row>
    <row r="353" spans="1:31" ht="15.7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</row>
    <row r="354" spans="1:31" ht="15.7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</row>
    <row r="355" spans="1:31" ht="15.7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ht="15.7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</row>
    <row r="357" spans="1:31" ht="15.7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</row>
    <row r="358" spans="1:31" ht="15.7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</row>
    <row r="359" spans="1:31" ht="15.7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</row>
    <row r="360" spans="1:31" ht="15.7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</row>
    <row r="361" spans="1:31" ht="15.7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</row>
    <row r="362" spans="1:31" ht="15.7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</row>
    <row r="363" spans="1:31" ht="15.7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1:31" ht="15.7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 ht="15.7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 ht="15.7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</row>
    <row r="367" spans="1:31" ht="15.7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</row>
    <row r="368" spans="1:31" ht="15.7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</row>
    <row r="369" spans="1:31" ht="15.7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</row>
    <row r="370" spans="1:31" ht="15.7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1" ht="15.7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</row>
    <row r="372" spans="1:31" ht="15.7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</row>
    <row r="373" spans="1:31" ht="15.7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</row>
    <row r="374" spans="1:31" ht="15.7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</row>
    <row r="375" spans="1:31" ht="15.7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</row>
    <row r="376" spans="1:31" ht="15.7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</row>
    <row r="377" spans="1:31" ht="15.7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</row>
    <row r="378" spans="1:31" ht="15.7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</row>
    <row r="379" spans="1:31" ht="15.7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</row>
    <row r="380" spans="1:31" ht="15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 ht="15.7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</row>
    <row r="382" spans="1:31" ht="15.7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</row>
    <row r="383" spans="1:31" ht="15.7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 ht="15.7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</row>
    <row r="385" spans="1:31" ht="15.7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</row>
    <row r="386" spans="1:31" ht="15.7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 ht="15.7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</row>
    <row r="388" spans="1:31" ht="15.7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</row>
    <row r="389" spans="1:31" ht="15.7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</row>
    <row r="390" spans="1:31" ht="15.7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</row>
    <row r="391" spans="1:31" ht="15.7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</row>
    <row r="392" spans="1:31" ht="15.7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</row>
    <row r="393" spans="1:31" ht="15.7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</row>
    <row r="394" spans="1:31" ht="15.7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</row>
    <row r="395" spans="1:31" ht="15.7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5.7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</row>
    <row r="397" spans="1:31" ht="15.7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</row>
    <row r="398" spans="1:31" ht="15.7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</row>
    <row r="399" spans="1:31" ht="15.7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</row>
    <row r="400" spans="1:31" ht="15.7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1" ht="15.7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 ht="15.7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ht="15.7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 ht="15.7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  <row r="405" spans="1:31" ht="15.7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</row>
    <row r="406" spans="1:31" ht="15.7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 ht="15.7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</row>
    <row r="408" spans="1:31" ht="15.7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</row>
    <row r="409" spans="1:31" ht="15.7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  <row r="410" spans="1:31" ht="15.7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 ht="15.7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</row>
    <row r="412" spans="1:31" ht="15.7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</row>
    <row r="413" spans="1:31" ht="15.7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</row>
    <row r="414" spans="1:31" ht="15.7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</row>
    <row r="415" spans="1:31" ht="15.7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</row>
    <row r="416" spans="1:31" ht="15.7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</row>
    <row r="417" spans="1:31" ht="15.7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</row>
    <row r="418" spans="1:31" ht="15.7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 ht="15.7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 ht="15.7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</row>
    <row r="421" spans="1:31" ht="15.7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</row>
    <row r="422" spans="1:31" ht="15.7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</row>
    <row r="423" spans="1:31" ht="15.7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</row>
    <row r="424" spans="1:31" ht="15.7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</row>
    <row r="425" spans="1:31" ht="15.7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</row>
    <row r="426" spans="1:31" ht="15.7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1:31" ht="15.7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</row>
    <row r="428" spans="1:31" ht="15.7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</row>
    <row r="429" spans="1:31" ht="15.7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</row>
    <row r="430" spans="1:31" ht="15.7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</row>
    <row r="431" spans="1:31" ht="15.7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</row>
    <row r="432" spans="1:31" ht="15.7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</row>
    <row r="433" spans="1:31" ht="15.7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</row>
    <row r="434" spans="1:31" ht="15.7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 ht="15.7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 ht="15.7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 ht="15.7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 ht="15.7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 ht="15.7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 ht="15.7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 ht="15.7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 ht="15.7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 ht="15.7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 ht="15.7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 ht="15.7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 ht="15.7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 ht="15.7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 ht="15.7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 ht="15.7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 ht="15.7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 ht="15.7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 ht="15.7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ht="15.7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 ht="15.7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 ht="15.7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 ht="15.7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 ht="15.7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 ht="15.7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 ht="15.7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 ht="15.7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 ht="15.7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 ht="15.7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 ht="15.7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 ht="15.7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 ht="15.7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 ht="15.7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 ht="15.7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 ht="15.7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 ht="15.7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 ht="15.7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</row>
    <row r="471" spans="1:31" ht="15.7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 ht="15.7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  <row r="473" spans="1:31" ht="15.7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  <row r="474" spans="1:31" ht="15.7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</row>
    <row r="475" spans="1:31" ht="15.7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</row>
    <row r="476" spans="1:31" ht="15.7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:31" ht="15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</row>
    <row r="478" spans="1:31" ht="15.7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</row>
    <row r="479" spans="1:31" ht="15.7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</row>
    <row r="480" spans="1:31" ht="15.7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</row>
    <row r="481" spans="1:31" ht="15.7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</row>
    <row r="482" spans="1:31" ht="15.7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</row>
    <row r="483" spans="1:31" ht="15.7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:31" ht="15.7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</row>
    <row r="485" spans="1:31" ht="15.7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</row>
    <row r="486" spans="1:31" ht="15.7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</row>
    <row r="487" spans="1:31" ht="15.7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</row>
    <row r="488" spans="1:31" ht="15.7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1:31" ht="15.7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</row>
    <row r="490" spans="1:31" ht="15.7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</row>
    <row r="491" spans="1:31" ht="15.7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</row>
    <row r="492" spans="1:31" ht="15.7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</row>
    <row r="493" spans="1:31" ht="15.7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</row>
    <row r="494" spans="1:31" ht="15.7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</row>
    <row r="495" spans="1:31" ht="15.7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</row>
    <row r="496" spans="1:31" ht="15.7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</row>
    <row r="497" spans="1:31" ht="15.7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</row>
    <row r="498" spans="1:31" ht="15.7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</row>
    <row r="499" spans="1:31" ht="15.7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</row>
    <row r="500" spans="1:31" ht="15.7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</row>
    <row r="501" spans="1:31" ht="15.7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 ht="15.7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</row>
    <row r="503" spans="1:31" ht="15.7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 ht="15.7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</row>
    <row r="505" spans="1:31" ht="15.7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</row>
    <row r="506" spans="1:31" ht="15.7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</row>
    <row r="507" spans="1:31" ht="15.7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</row>
    <row r="508" spans="1:31" ht="15.7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1:31" ht="15.7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ht="15.7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</row>
    <row r="511" spans="1:31" ht="15.7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</row>
    <row r="512" spans="1:31" ht="15.7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</row>
    <row r="513" spans="1:31" ht="15.7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</row>
    <row r="514" spans="1:31" ht="15.7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</row>
    <row r="515" spans="1:31" ht="15.7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</row>
    <row r="516" spans="1:31" ht="15.7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</row>
    <row r="517" spans="1:31" ht="15.7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</row>
    <row r="518" spans="1:31" ht="15.7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</row>
    <row r="519" spans="1:31" ht="15.7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</row>
    <row r="520" spans="1:31" ht="15.7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</row>
    <row r="521" spans="1:31" ht="15.7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 ht="15.7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</row>
    <row r="523" spans="1:31" ht="15.7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</row>
    <row r="524" spans="1:31" ht="15.7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</row>
    <row r="525" spans="1:31" ht="15.7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</row>
    <row r="526" spans="1:31" ht="15.7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</row>
    <row r="527" spans="1:31" ht="15.7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</row>
    <row r="528" spans="1:31" ht="15.7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 ht="15.7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</row>
    <row r="530" spans="1:31" ht="15.7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</row>
    <row r="531" spans="1:31" ht="15.7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</row>
    <row r="532" spans="1:31" ht="15.7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</row>
    <row r="533" spans="1:31" ht="15.7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</row>
    <row r="534" spans="1:31" ht="15.7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</row>
    <row r="535" spans="1:31" ht="15.7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</row>
    <row r="536" spans="1:31" ht="15.7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</row>
    <row r="537" spans="1:31" ht="15.7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</row>
    <row r="538" spans="1:31" ht="15.7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</row>
    <row r="539" spans="1:31" ht="15.7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</row>
    <row r="540" spans="1:31" ht="15.7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</row>
    <row r="541" spans="1:31" ht="15.7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</row>
    <row r="542" spans="1:31" ht="15.7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</row>
    <row r="543" spans="1:31" ht="15.7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</row>
    <row r="544" spans="1:31" ht="15.7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</row>
    <row r="545" spans="1:31" ht="15.7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</row>
    <row r="546" spans="1:31" ht="15.7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</row>
    <row r="547" spans="1:31" ht="15.7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</row>
    <row r="548" spans="1:31" ht="15.7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</row>
    <row r="549" spans="1:31" ht="15.7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</row>
    <row r="550" spans="1:31" ht="15.7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</row>
    <row r="551" spans="1:31" ht="15.7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</row>
    <row r="552" spans="1:31" ht="15.7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</row>
    <row r="553" spans="1:31" ht="15.7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</row>
    <row r="554" spans="1:31" ht="15.7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</row>
    <row r="555" spans="1:31" ht="15.7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</row>
    <row r="556" spans="1:31" ht="15.7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</row>
    <row r="557" spans="1:31" ht="15.7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</row>
    <row r="558" spans="1:31" ht="15.7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</row>
    <row r="559" spans="1:31" ht="15.7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</row>
    <row r="560" spans="1:31" ht="15.7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</row>
    <row r="561" spans="1:31" ht="15.7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</row>
    <row r="562" spans="1:31" ht="15.7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</row>
    <row r="563" spans="1:31" ht="15.7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</row>
    <row r="564" spans="1:31" ht="15.7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</row>
    <row r="565" spans="1:31" ht="15.7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</row>
    <row r="566" spans="1:31" ht="15.7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ht="15.7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</row>
    <row r="568" spans="1:31" ht="15.7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</row>
    <row r="569" spans="1:31" ht="15.7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</row>
    <row r="570" spans="1:31" ht="15.7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</row>
    <row r="571" spans="1:31" ht="15.7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</row>
    <row r="572" spans="1:31" ht="15.7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</row>
    <row r="573" spans="1:31" ht="15.7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</row>
    <row r="574" spans="1:31" ht="15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</row>
    <row r="575" spans="1:31" ht="15.7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</row>
    <row r="576" spans="1:31" ht="15.7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</row>
    <row r="577" spans="1:31" ht="15.7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</row>
    <row r="578" spans="1:31" ht="15.7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</row>
    <row r="579" spans="1:31" ht="15.7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</row>
    <row r="580" spans="1:31" ht="15.7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</row>
    <row r="581" spans="1:31" ht="15.7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</row>
    <row r="582" spans="1:31" ht="15.7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</row>
    <row r="583" spans="1:31" ht="15.7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ht="15.7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</row>
    <row r="585" spans="1:31" ht="15.7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</row>
    <row r="586" spans="1:31" ht="15.7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</row>
    <row r="587" spans="1:31" ht="15.7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</row>
    <row r="588" spans="1:31" ht="15.7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</row>
    <row r="589" spans="1:31" ht="15.7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</row>
    <row r="590" spans="1:31" ht="15.7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</row>
    <row r="591" spans="1:31" ht="15.7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</row>
    <row r="592" spans="1:31" ht="15.7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</row>
    <row r="593" spans="1:31" ht="15.7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</row>
    <row r="594" spans="1:31" ht="15.7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</row>
    <row r="595" spans="1:31" ht="15.7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</row>
    <row r="596" spans="1:31" ht="15.7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</row>
    <row r="597" spans="1:31" ht="15.7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</row>
    <row r="598" spans="1:31" ht="15.7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</row>
    <row r="599" spans="1:31" ht="15.7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</row>
    <row r="600" spans="1:31" ht="15.7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</row>
    <row r="601" spans="1:31" ht="15.7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</row>
    <row r="602" spans="1:31" ht="15.7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</row>
    <row r="603" spans="1:31" ht="15.7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</row>
    <row r="604" spans="1:31" ht="15.7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</row>
    <row r="605" spans="1:31" ht="15.7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</row>
    <row r="606" spans="1:31" ht="15.7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</row>
    <row r="607" spans="1:31" ht="15.7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</row>
    <row r="608" spans="1:31" ht="15.7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</row>
    <row r="609" spans="1:31" ht="15.7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</row>
    <row r="610" spans="1:31" ht="15.7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</row>
    <row r="611" spans="1:31" ht="15.7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</row>
    <row r="612" spans="1:31" ht="15.7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</row>
    <row r="613" spans="1:31" ht="15.7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</row>
    <row r="614" spans="1:31" ht="15.7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</row>
    <row r="615" spans="1:31" ht="15.7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</row>
    <row r="616" spans="1:31" ht="15.7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</row>
    <row r="617" spans="1:31" ht="15.7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</row>
    <row r="618" spans="1:31" ht="15.7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</row>
    <row r="619" spans="1:31" ht="15.7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</row>
    <row r="620" spans="1:31" ht="15.7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</row>
    <row r="621" spans="1:31" ht="15.7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</row>
    <row r="622" spans="1:31" ht="15.7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</row>
    <row r="623" spans="1:31" ht="15.7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</row>
    <row r="624" spans="1:31" ht="15.7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</row>
    <row r="625" spans="1:31" ht="15.7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</row>
    <row r="626" spans="1:31" ht="15.7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</row>
    <row r="627" spans="1:31" ht="15.7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</row>
    <row r="628" spans="1:31" ht="15.7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</row>
    <row r="629" spans="1:31" ht="15.7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</row>
    <row r="630" spans="1:31" ht="15.7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</row>
    <row r="631" spans="1:31" ht="15.7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</row>
    <row r="632" spans="1:31" ht="15.7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</row>
    <row r="633" spans="1:31" ht="15.7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</row>
    <row r="634" spans="1:31" ht="15.7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</row>
    <row r="635" spans="1:31" ht="15.7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</row>
    <row r="636" spans="1:31" ht="15.7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</row>
    <row r="637" spans="1:31" ht="15.7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</row>
    <row r="638" spans="1:31" ht="15.7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</row>
    <row r="639" spans="1:31" ht="15.7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</row>
    <row r="640" spans="1:31" ht="15.7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</row>
    <row r="641" spans="1:31" ht="15.7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</row>
    <row r="642" spans="1:31" ht="15.7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</row>
    <row r="643" spans="1:31" ht="15.7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</row>
    <row r="644" spans="1:31" ht="15.7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</row>
    <row r="645" spans="1:31" ht="15.7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</row>
    <row r="646" spans="1:31" ht="15.7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</row>
    <row r="647" spans="1:31" ht="15.7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</row>
    <row r="648" spans="1:31" ht="15.7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</row>
    <row r="649" spans="1:31" ht="15.7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</row>
    <row r="650" spans="1:31" ht="15.7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</row>
    <row r="651" spans="1:31" ht="15.7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</row>
    <row r="652" spans="1:31" ht="15.7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</row>
    <row r="653" spans="1:31" ht="15.7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</row>
    <row r="654" spans="1:31" ht="15.7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</row>
    <row r="655" spans="1:31" ht="15.7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</row>
    <row r="656" spans="1:31" ht="15.7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1:31" ht="15.7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1:31" ht="15.7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1:31" ht="15.7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</row>
    <row r="660" spans="1:31" ht="15.7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</row>
    <row r="661" spans="1:31" ht="15.7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</row>
    <row r="662" spans="1:31" ht="15.7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</row>
    <row r="663" spans="1:31" ht="15.7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</row>
    <row r="664" spans="1:31" ht="15.7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</row>
    <row r="665" spans="1:31" ht="15.7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1:31" ht="15.7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1:31" ht="15.7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</row>
    <row r="668" spans="1:31" ht="15.7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</row>
    <row r="669" spans="1:31" ht="15.7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</row>
    <row r="670" spans="1:31" ht="15.7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</row>
    <row r="671" spans="1:31" ht="15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</row>
    <row r="672" spans="1:31" ht="15.7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</row>
    <row r="673" spans="1:31" ht="15.7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</row>
    <row r="674" spans="1:31" ht="15.7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</row>
    <row r="675" spans="1:31" ht="15.7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</row>
    <row r="676" spans="1:31" ht="15.7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</row>
    <row r="677" spans="1:31" ht="15.7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</row>
    <row r="678" spans="1:31" ht="15.7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</row>
    <row r="679" spans="1:31" ht="15.7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</row>
    <row r="680" spans="1:31" ht="15.7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</row>
    <row r="681" spans="1:31" ht="15.7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</row>
    <row r="682" spans="1:31" ht="15.7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</row>
    <row r="683" spans="1:31" ht="15.7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</row>
    <row r="684" spans="1:31" ht="15.7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</row>
    <row r="685" spans="1:31" ht="15.7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</row>
    <row r="686" spans="1:31" ht="15.7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</row>
    <row r="687" spans="1:31" ht="15.7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</row>
    <row r="688" spans="1:31" ht="15.7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</row>
    <row r="689" spans="1:31" ht="15.7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</row>
    <row r="690" spans="1:31" ht="15.7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</row>
    <row r="691" spans="1:31" ht="15.7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</row>
    <row r="692" spans="1:31" ht="15.7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</row>
    <row r="693" spans="1:31" ht="15.7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</row>
    <row r="694" spans="1:31" ht="15.7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</row>
    <row r="695" spans="1:31" ht="15.7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</row>
    <row r="696" spans="1:31" ht="15.7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</row>
    <row r="697" spans="1:31" ht="15.7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</row>
    <row r="698" spans="1:31" ht="15.7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</row>
    <row r="699" spans="1:31" ht="15.7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</row>
    <row r="700" spans="1:31" ht="15.7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</row>
    <row r="701" spans="1:31" ht="15.7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</row>
    <row r="702" spans="1:31" ht="15.7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</row>
    <row r="703" spans="1:31" ht="15.7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</row>
    <row r="704" spans="1:31" ht="15.7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</row>
    <row r="705" spans="1:31" ht="15.7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</row>
    <row r="706" spans="1:31" ht="15.7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</row>
    <row r="707" spans="1:31" ht="15.7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</row>
    <row r="708" spans="1:31" ht="15.7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</row>
    <row r="709" spans="1:31" ht="15.7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</row>
    <row r="710" spans="1:31" ht="15.7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</row>
    <row r="711" spans="1:31" ht="15.7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</row>
    <row r="712" spans="1:31" ht="15.7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</row>
    <row r="713" spans="1:31" ht="15.7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</row>
    <row r="714" spans="1:31" ht="15.7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</row>
    <row r="715" spans="1:31" ht="15.7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</row>
    <row r="716" spans="1:31" ht="15.7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</row>
    <row r="717" spans="1:31" ht="15.7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</row>
    <row r="718" spans="1:31" ht="15.7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</row>
    <row r="719" spans="1:31" ht="15.7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</row>
    <row r="720" spans="1:31" ht="15.7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</row>
    <row r="721" spans="1:31" ht="15.7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</row>
    <row r="722" spans="1:31" ht="15.7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</row>
    <row r="723" spans="1:31" ht="15.7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</row>
    <row r="724" spans="1:31" ht="15.7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</row>
    <row r="725" spans="1:31" ht="15.7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</row>
    <row r="726" spans="1:31" ht="15.7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</row>
    <row r="727" spans="1:31" ht="15.7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</row>
    <row r="728" spans="1:31" ht="15.7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</row>
    <row r="729" spans="1:31" ht="15.7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</row>
    <row r="730" spans="1:31" ht="15.7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</row>
    <row r="731" spans="1:31" ht="15.7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</row>
    <row r="732" spans="1:31" ht="15.7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</row>
    <row r="733" spans="1:31" ht="15.7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</row>
    <row r="734" spans="1:31" ht="15.7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</row>
    <row r="735" spans="1:31" ht="15.7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</row>
    <row r="736" spans="1:31" ht="15.7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</row>
    <row r="737" spans="1:31" ht="15.7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</row>
    <row r="738" spans="1:31" ht="15.7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</row>
    <row r="739" spans="1:31" ht="15.7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</row>
    <row r="740" spans="1:31" ht="15.7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</row>
    <row r="741" spans="1:31" ht="15.7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</row>
    <row r="742" spans="1:31" ht="15.7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</row>
    <row r="743" spans="1:31" ht="15.7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</row>
    <row r="744" spans="1:31" ht="15.7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</row>
    <row r="745" spans="1:31" ht="15.7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</row>
    <row r="746" spans="1:31" ht="15.7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</row>
    <row r="747" spans="1:31" ht="15.7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</row>
    <row r="748" spans="1:31" ht="15.7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</row>
    <row r="749" spans="1:31" ht="15.7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</row>
    <row r="750" spans="1:31" ht="15.7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</row>
    <row r="751" spans="1:31" ht="15.7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</row>
    <row r="752" spans="1:31" ht="15.7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</row>
    <row r="753" spans="1:31" ht="15.7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</row>
    <row r="754" spans="1:31" ht="15.7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</row>
    <row r="755" spans="1:31" ht="15.7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</row>
    <row r="756" spans="1:31" ht="15.7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</row>
    <row r="757" spans="1:31" ht="15.7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</row>
    <row r="758" spans="1:31" ht="15.7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</row>
    <row r="759" spans="1:31" ht="15.7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</row>
    <row r="760" spans="1:31" ht="15.7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</row>
    <row r="761" spans="1:31" ht="15.7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</row>
    <row r="762" spans="1:31" ht="15.7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</row>
    <row r="763" spans="1:31" ht="15.7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</row>
    <row r="764" spans="1:31" ht="15.7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</row>
    <row r="765" spans="1:31" ht="15.7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</row>
    <row r="766" spans="1:31" ht="15.7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</row>
    <row r="767" spans="1:31" ht="15.7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</row>
    <row r="768" spans="1:31" ht="15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</row>
    <row r="769" spans="1:31" ht="15.7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</row>
    <row r="770" spans="1:31" ht="15.7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</row>
    <row r="771" spans="1:31" ht="15.7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</row>
    <row r="772" spans="1:31" ht="15.7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</row>
    <row r="773" spans="1:31" ht="15.7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</row>
    <row r="774" spans="1:31" ht="15.7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</row>
    <row r="775" spans="1:31" ht="15.7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</row>
    <row r="776" spans="1:31" ht="15.7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</row>
    <row r="777" spans="1:31" ht="15.7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</row>
    <row r="778" spans="1:31" ht="15.7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</row>
    <row r="779" spans="1:31" ht="15.7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</row>
    <row r="780" spans="1:31" ht="15.7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</row>
    <row r="781" spans="1:31" ht="15.7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</row>
    <row r="782" spans="1:31" ht="15.7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</row>
    <row r="783" spans="1:31" ht="15.7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</row>
    <row r="784" spans="1:31" ht="15.7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</row>
    <row r="785" spans="1:31" ht="15.7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</row>
    <row r="786" spans="1:31" ht="15.7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</row>
    <row r="787" spans="1:31" ht="15.7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</row>
    <row r="788" spans="1:31" ht="15.7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</row>
    <row r="789" spans="1:31" ht="15.7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</row>
    <row r="790" spans="1:31" ht="15.7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</row>
    <row r="791" spans="1:31" ht="15.7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</row>
    <row r="792" spans="1:31" ht="15.7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</row>
    <row r="793" spans="1:31" ht="15.7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</row>
    <row r="794" spans="1:31" ht="15.7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</row>
    <row r="795" spans="1:31" ht="15.7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</row>
    <row r="796" spans="1:31" ht="15.7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</row>
    <row r="797" spans="1:31" ht="15.7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</row>
    <row r="798" spans="1:31" ht="15.7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</row>
    <row r="799" spans="1:31" ht="15.7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</row>
    <row r="800" spans="1:31" ht="15.7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</row>
    <row r="801" spans="1:31" ht="15.7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</row>
    <row r="802" spans="1:31" ht="15.7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</row>
    <row r="803" spans="1:31" ht="15.7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</row>
    <row r="804" spans="1:31" ht="15.7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</row>
    <row r="805" spans="1:31" ht="15.7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</row>
    <row r="806" spans="1:31" ht="15.7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</row>
    <row r="807" spans="1:31" ht="15.7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</row>
    <row r="808" spans="1:31" ht="15.7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</row>
    <row r="809" spans="1:31" ht="15.7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</row>
    <row r="810" spans="1:31" ht="15.7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</row>
    <row r="811" spans="1:31" ht="15.7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</row>
    <row r="812" spans="1:31" ht="15.7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</row>
    <row r="813" spans="1:31" ht="15.7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</row>
    <row r="814" spans="1:31" ht="15.7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</row>
    <row r="815" spans="1:31" ht="15.7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</row>
    <row r="816" spans="1:31" ht="15.7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</row>
    <row r="817" spans="1:31" ht="15.7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</row>
    <row r="818" spans="1:31" ht="15.7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</row>
    <row r="819" spans="1:31" ht="15.7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</row>
    <row r="820" spans="1:31" ht="15.7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</row>
    <row r="821" spans="1:31" ht="15.7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</row>
    <row r="822" spans="1:31" ht="15.7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</row>
    <row r="823" spans="1:31" ht="15.7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</row>
    <row r="824" spans="1:31" ht="15.7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</row>
    <row r="825" spans="1:31" ht="15.7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</row>
    <row r="826" spans="1:31" ht="15.7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</row>
    <row r="827" spans="1:31" ht="15.7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</row>
    <row r="828" spans="1:31" ht="15.7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</row>
    <row r="829" spans="1:31" ht="15.7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</row>
    <row r="830" spans="1:31" ht="15.7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</row>
    <row r="831" spans="1:31" ht="15.7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</row>
    <row r="832" spans="1:31" ht="15.7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</row>
    <row r="833" spans="1:31" ht="15.7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</row>
    <row r="834" spans="1:31" ht="15.7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</row>
    <row r="835" spans="1:31" ht="15.7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</row>
    <row r="836" spans="1:31" ht="15.7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</row>
    <row r="837" spans="1:31" ht="15.7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</row>
    <row r="838" spans="1:31" ht="15.7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</row>
    <row r="839" spans="1:31" ht="15.7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</row>
    <row r="840" spans="1:31" ht="15.7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</row>
    <row r="841" spans="1:31" ht="15.7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</row>
    <row r="842" spans="1:31" ht="15.7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</row>
    <row r="843" spans="1:31" ht="15.7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</row>
    <row r="844" spans="1:31" ht="15.7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</row>
    <row r="845" spans="1:31" ht="15.7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</row>
    <row r="846" spans="1:31" ht="15.7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</row>
    <row r="847" spans="1:31" ht="15.7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</row>
    <row r="848" spans="1:31" ht="15.7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</row>
    <row r="849" spans="1:31" ht="15.7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</row>
    <row r="850" spans="1:31" ht="15.7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</row>
    <row r="851" spans="1:31" ht="15.7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</row>
    <row r="852" spans="1:31" ht="15.7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</row>
    <row r="853" spans="1:31" ht="15.7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</row>
    <row r="854" spans="1:31" ht="15.7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</row>
    <row r="855" spans="1:31" ht="15.7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</row>
    <row r="856" spans="1:31" ht="15.7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</row>
    <row r="857" spans="1:31" ht="15.7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</row>
    <row r="858" spans="1:31" ht="15.7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</row>
    <row r="859" spans="1:31" ht="15.7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</row>
    <row r="860" spans="1:31" ht="15.7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</row>
    <row r="861" spans="1:31" ht="15.7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</row>
    <row r="862" spans="1:31" ht="15.7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</row>
    <row r="863" spans="1:31" ht="15.7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</row>
    <row r="864" spans="1:31" ht="15.7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</row>
    <row r="865" spans="1:31" ht="15.7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</row>
    <row r="866" spans="1:31" ht="15.7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</row>
    <row r="867" spans="1:31" ht="15.7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</row>
    <row r="868" spans="1:31" ht="15.7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</row>
    <row r="869" spans="1:31" ht="15.7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</row>
    <row r="870" spans="1:31" ht="15.7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</row>
    <row r="871" spans="1:31" ht="15.7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</row>
    <row r="872" spans="1:31" ht="15.7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</row>
    <row r="873" spans="1:31" ht="15.7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</row>
    <row r="874" spans="1:31" ht="15.7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</row>
    <row r="875" spans="1:31" ht="15.7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</row>
    <row r="876" spans="1:31" ht="15.7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</row>
    <row r="877" spans="1:31" ht="15.7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</row>
    <row r="878" spans="1:31" ht="15.7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</row>
    <row r="879" spans="1:31" ht="15.7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</row>
    <row r="880" spans="1:31" ht="15.7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</row>
    <row r="881" spans="1:31" ht="15.7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</row>
    <row r="882" spans="1:31" ht="15.7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</row>
    <row r="883" spans="1:31" ht="15.7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</row>
    <row r="884" spans="1:31" ht="15.7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</row>
    <row r="885" spans="1:31" ht="15.7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</row>
    <row r="886" spans="1:31" ht="15.7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</row>
    <row r="887" spans="1:31" ht="15.7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</row>
    <row r="888" spans="1:31" ht="15.7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</row>
    <row r="889" spans="1:31" ht="15.7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</row>
    <row r="890" spans="1:31" ht="15.7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</row>
    <row r="891" spans="1:31" ht="15.7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</row>
    <row r="892" spans="1:31" ht="15.7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</row>
    <row r="893" spans="1:31" ht="15.7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</row>
    <row r="894" spans="1:31" ht="15.7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</row>
    <row r="895" spans="1:31" ht="15.7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</row>
    <row r="896" spans="1:31" ht="15.7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</row>
    <row r="897" spans="1:31" ht="15.7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</row>
    <row r="898" spans="1:31" ht="15.7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</row>
    <row r="899" spans="1:31" ht="15.7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</row>
    <row r="900" spans="1:31" ht="15.7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</row>
    <row r="901" spans="1:31" ht="15.7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</row>
    <row r="902" spans="1:31" ht="15.7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</row>
    <row r="903" spans="1:31" ht="15.7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</row>
    <row r="904" spans="1:31" ht="15.7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</row>
    <row r="905" spans="1:31" ht="15.7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</row>
    <row r="906" spans="1:31" ht="15.7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</row>
    <row r="907" spans="1:31" ht="15.7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</row>
    <row r="908" spans="1:31" ht="15.7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</row>
    <row r="909" spans="1:31" ht="15.7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</row>
    <row r="910" spans="1:31" ht="15.7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</row>
    <row r="911" spans="1:31" ht="15.7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</row>
    <row r="912" spans="1:31" ht="15.7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</row>
    <row r="913" spans="1:31" ht="15.7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</row>
    <row r="914" spans="1:31" ht="15.7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</row>
    <row r="915" spans="1:31" ht="15.7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</row>
    <row r="916" spans="1:31" ht="15.7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</row>
    <row r="917" spans="1:31" ht="15.7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</row>
    <row r="918" spans="1:31" ht="15.7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</row>
    <row r="919" spans="1:31" ht="15.7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</row>
    <row r="920" spans="1:31" ht="15.7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</row>
    <row r="921" spans="1:31" ht="15.7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</row>
    <row r="922" spans="1:31" ht="15.7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</row>
    <row r="923" spans="1:31" ht="15.7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</row>
    <row r="924" spans="1:31" ht="15.7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</row>
    <row r="925" spans="1:31" ht="15.7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</row>
    <row r="926" spans="1:31" ht="15.7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</row>
    <row r="927" spans="1:31" ht="15.7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</row>
    <row r="928" spans="1:31" ht="15.7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</row>
    <row r="929" spans="1:31" ht="15.7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</row>
    <row r="930" spans="1:31" ht="15.7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</row>
    <row r="931" spans="1:31" ht="15.7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</row>
    <row r="932" spans="1:31" ht="15.7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</row>
    <row r="933" spans="1:31" ht="15.7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</row>
    <row r="934" spans="1:31" ht="15.7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</row>
    <row r="935" spans="1:31" ht="15.7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</row>
    <row r="936" spans="1:31" ht="15.7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</row>
    <row r="937" spans="1:31" ht="15.7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</row>
    <row r="938" spans="1:31" ht="15.7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</row>
    <row r="939" spans="1:31" ht="15.7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</row>
    <row r="940" spans="1:31" ht="15.7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</row>
    <row r="941" spans="1:31" ht="15.7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</row>
    <row r="942" spans="1:31" ht="15.7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</row>
    <row r="943" spans="1:31" ht="15.7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</row>
    <row r="944" spans="1:31" ht="15.7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</row>
    <row r="945" spans="1:31" ht="15.7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</row>
    <row r="946" spans="1:31" ht="15.7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</row>
    <row r="947" spans="1:31" ht="15.7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</row>
    <row r="948" spans="1:31" ht="15.7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</row>
    <row r="949" spans="1:31" ht="15.7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</row>
    <row r="950" spans="1:31" ht="15.7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</row>
    <row r="951" spans="1:31" ht="15.7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</row>
    <row r="952" spans="1:31" ht="15.7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</row>
    <row r="953" spans="1:31" ht="15.7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</row>
    <row r="954" spans="1:31" ht="15.7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</row>
    <row r="955" spans="1:31" ht="15.7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</row>
    <row r="956" spans="1:31" ht="15.7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</row>
    <row r="957" spans="1:31" ht="15.7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</row>
    <row r="958" spans="1:31" ht="15.7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</row>
    <row r="959" spans="1:31" ht="15.7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</row>
    <row r="960" spans="1:31" ht="15.7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</row>
    <row r="961" spans="1:31" ht="15.7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</row>
    <row r="962" spans="1:31" ht="15.7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</row>
    <row r="963" spans="1:31" ht="15.7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</row>
    <row r="964" spans="1:31" ht="15.7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</row>
    <row r="965" spans="1:31" ht="15.7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</row>
    <row r="966" spans="1:31" ht="15.7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</row>
    <row r="967" spans="1:31" ht="15.7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</row>
    <row r="968" spans="1:31" ht="15.7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</row>
    <row r="969" spans="1:31" ht="15.7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</row>
    <row r="970" spans="1:31" ht="15.7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</row>
    <row r="971" spans="1:31" ht="15.7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</row>
    <row r="972" spans="1:31" ht="15.7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</row>
    <row r="973" spans="1:31" ht="15.7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</row>
    <row r="974" spans="1:31" ht="15.7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</row>
    <row r="975" spans="1:31" ht="15.7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</row>
    <row r="976" spans="1:31" ht="15.7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</row>
    <row r="977" spans="1:31" ht="15.7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</row>
    <row r="978" spans="1:31" ht="15.7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</row>
    <row r="979" spans="1:31" ht="15.7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</row>
    <row r="980" spans="1:31" ht="15.7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</row>
    <row r="981" spans="1:31" ht="15.7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</row>
    <row r="982" spans="1:31" ht="15.7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</row>
    <row r="983" spans="1:31" ht="15.7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</row>
    <row r="984" spans="1:31" ht="15.7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</row>
    <row r="985" spans="1:31" ht="15.7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</row>
    <row r="986" spans="1:31" ht="15.7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</row>
    <row r="987" spans="1:31" ht="15.7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</row>
    <row r="988" spans="1:31" ht="15.7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</row>
    <row r="989" spans="1:31" ht="15.7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</row>
    <row r="990" spans="1:31" ht="15.7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</row>
    <row r="991" spans="1:31" ht="15.7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</row>
    <row r="992" spans="1:31" ht="15.7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</row>
    <row r="993" spans="1:31" ht="15.7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</row>
    <row r="994" spans="1:31" ht="15.7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</row>
    <row r="995" spans="1:31" ht="15.7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</row>
    <row r="996" spans="1:31" ht="15.7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</row>
    <row r="997" spans="1:31" ht="15.7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</row>
    <row r="998" spans="1:31" ht="15.7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</row>
    <row r="999" spans="1:31" ht="15.7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</row>
    <row r="1000" spans="1:31" ht="15.7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</row>
  </sheetData>
  <mergeCells count="13">
    <mergeCell ref="B22:B24"/>
    <mergeCell ref="C2:K2"/>
    <mergeCell ref="B4:C4"/>
    <mergeCell ref="E4:I4"/>
    <mergeCell ref="B5:C5"/>
    <mergeCell ref="F5:G5"/>
    <mergeCell ref="C8:C9"/>
    <mergeCell ref="K8:K9"/>
    <mergeCell ref="E8:F8"/>
    <mergeCell ref="H8:I8"/>
    <mergeCell ref="B8:B9"/>
    <mergeCell ref="B10:B13"/>
    <mergeCell ref="B15:B21"/>
  </mergeCells>
  <conditionalFormatting sqref="F10:F24">
    <cfRule type="containsText" dxfId="430" priority="1" operator="containsText" text="&quot;No aplica&quot;">
      <formula>NOT(ISERROR(SEARCH(("""No aplica"""),(F10))))</formula>
    </cfRule>
    <cfRule type="containsText" dxfId="429" priority="2" operator="containsText" text="&quot;Medición anual&quot;">
      <formula>NOT(ISERROR(SEARCH(("""Medición anual"""),(F10))))</formula>
    </cfRule>
    <cfRule type="cellIs" dxfId="428" priority="3" operator="greaterThan">
      <formula>0.8001</formula>
    </cfRule>
    <cfRule type="cellIs" dxfId="427" priority="4" operator="between">
      <formula>0.6001</formula>
      <formula>0.8</formula>
    </cfRule>
    <cfRule type="cellIs" dxfId="426" priority="5" operator="between">
      <formula>0</formula>
      <formula>0.6</formula>
    </cfRule>
    <cfRule type="containsText" dxfId="425" priority="6" operator="containsText" text="&quot;Sin medición&quot;">
      <formula>NOT(ISERROR(SEARCH(("""Sin medición"""),(F10))))</formula>
    </cfRule>
  </conditionalFormatting>
  <conditionalFormatting sqref="F26">
    <cfRule type="containsText" dxfId="424" priority="7" operator="containsText" text="&quot;No aplica&quot;">
      <formula>NOT(ISERROR(SEARCH(("""No aplica"""),(F26))))</formula>
    </cfRule>
    <cfRule type="containsText" dxfId="423" priority="8" operator="containsText" text="&quot;Medición anual&quot;">
      <formula>NOT(ISERROR(SEARCH(("""Medición anual"""),(F26))))</formula>
    </cfRule>
    <cfRule type="cellIs" dxfId="422" priority="9" operator="greaterThan">
      <formula>0.8001</formula>
    </cfRule>
    <cfRule type="cellIs" dxfId="421" priority="10" operator="between">
      <formula>0.6001</formula>
      <formula>0.8</formula>
    </cfRule>
    <cfRule type="cellIs" dxfId="420" priority="11" operator="between">
      <formula>0</formula>
      <formula>0.6</formula>
    </cfRule>
  </conditionalFormatting>
  <conditionalFormatting sqref="I10:I11 I13:I20 I24">
    <cfRule type="containsText" dxfId="419" priority="12" operator="containsText" text="&quot;No aplica&quot;">
      <formula>NOT(ISERROR(SEARCH(("""No aplica"""),(I10))))</formula>
    </cfRule>
    <cfRule type="containsText" dxfId="418" priority="13" operator="containsText" text="&quot;Medición anual&quot;">
      <formula>NOT(ISERROR(SEARCH(("""Medición anual"""),(I10))))</formula>
    </cfRule>
    <cfRule type="cellIs" dxfId="417" priority="14" operator="greaterThan">
      <formula>0.8001</formula>
    </cfRule>
    <cfRule type="cellIs" dxfId="416" priority="15" operator="between">
      <formula>0.6001</formula>
      <formula>0.8</formula>
    </cfRule>
    <cfRule type="cellIs" dxfId="415" priority="16" operator="between">
      <formula>0</formula>
      <formula>0.6</formula>
    </cfRule>
    <cfRule type="containsText" dxfId="414" priority="17" operator="containsText" text="&quot;Sin medición&quot;">
      <formula>NOT(ISERROR(SEARCH(("""Sin medición"""),(I10))))</formula>
    </cfRule>
  </conditionalFormatting>
  <conditionalFormatting sqref="I26">
    <cfRule type="containsText" dxfId="413" priority="18" operator="containsText" text="&quot;No aplica&quot;">
      <formula>NOT(ISERROR(SEARCH(("""No aplica"""),(I26))))</formula>
    </cfRule>
    <cfRule type="containsText" dxfId="412" priority="19" operator="containsText" text="&quot;Medición anual&quot;">
      <formula>NOT(ISERROR(SEARCH(("""Medición anual"""),(I26))))</formula>
    </cfRule>
    <cfRule type="cellIs" dxfId="411" priority="20" operator="greaterThan">
      <formula>0.8001</formula>
    </cfRule>
    <cfRule type="cellIs" dxfId="410" priority="21" operator="between">
      <formula>0.6001</formula>
      <formula>0.8</formula>
    </cfRule>
    <cfRule type="cellIs" dxfId="409" priority="22" operator="between">
      <formula>0</formula>
      <formula>0.6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9966"/>
  </sheetPr>
  <dimension ref="A1:BJ995"/>
  <sheetViews>
    <sheetView showGridLines="0" zoomScale="66" zoomScaleNormal="66" workbookViewId="0">
      <pane xSplit="7" ySplit="5" topLeftCell="AK6" activePane="bottomRight" state="frozen"/>
      <selection pane="topRight" activeCell="H1" sqref="H1"/>
      <selection pane="bottomLeft" activeCell="A6" sqref="A6"/>
      <selection pane="bottomRight" activeCell="AN21" sqref="AN21"/>
    </sheetView>
  </sheetViews>
  <sheetFormatPr baseColWidth="10" defaultColWidth="14.42578125" defaultRowHeight="15" customHeight="1" x14ac:dyDescent="0.25"/>
  <cols>
    <col min="1" max="1" width="1.5703125" customWidth="1"/>
    <col min="2" max="2" width="13" customWidth="1"/>
    <col min="3" max="3" width="21.5703125" customWidth="1"/>
    <col min="4" max="4" width="41.85546875" customWidth="1"/>
    <col min="5" max="5" width="45.28515625" bestFit="1" customWidth="1"/>
    <col min="6" max="6" width="30.5703125" customWidth="1"/>
    <col min="7" max="7" width="50.42578125" customWidth="1"/>
    <col min="8" max="8" width="41.85546875" customWidth="1"/>
    <col min="9" max="10" width="28.28515625" customWidth="1"/>
    <col min="11" max="11" width="28" customWidth="1"/>
    <col min="12" max="12" width="39.140625" customWidth="1"/>
    <col min="13" max="13" width="37" hidden="1" customWidth="1"/>
    <col min="14" max="14" width="39.140625" hidden="1" customWidth="1"/>
    <col min="15" max="15" width="17.42578125" hidden="1" customWidth="1"/>
    <col min="16" max="16" width="64.5703125" hidden="1" customWidth="1"/>
    <col min="17" max="17" width="39.140625" customWidth="1"/>
    <col min="18" max="18" width="22.42578125" hidden="1" customWidth="1"/>
    <col min="19" max="19" width="22.7109375" hidden="1" customWidth="1"/>
    <col min="20" max="20" width="21.5703125" hidden="1" customWidth="1"/>
    <col min="21" max="21" width="18.28515625" hidden="1" customWidth="1"/>
    <col min="22" max="22" width="20.28515625" hidden="1" customWidth="1"/>
    <col min="23" max="23" width="58.85546875" hidden="1" customWidth="1"/>
    <col min="24" max="24" width="1.5703125" customWidth="1"/>
    <col min="25" max="29" width="22.42578125" customWidth="1"/>
    <col min="30" max="30" width="33" customWidth="1"/>
    <col min="31" max="36" width="22.42578125" customWidth="1"/>
    <col min="37" max="37" width="1.85546875" customWidth="1"/>
    <col min="38" max="38" width="30.5703125" customWidth="1"/>
    <col min="39" max="39" width="1.85546875" customWidth="1"/>
    <col min="40" max="40" width="30.5703125" customWidth="1"/>
    <col min="41" max="41" width="5.5703125" customWidth="1"/>
    <col min="42" max="60" width="5.5703125" hidden="1" customWidth="1"/>
    <col min="61" max="61" width="0.140625" hidden="1" customWidth="1"/>
  </cols>
  <sheetData>
    <row r="1" spans="1:62" ht="19.5" customHeight="1" x14ac:dyDescent="0.2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1:62" ht="62.25" customHeight="1" x14ac:dyDescent="0.25">
      <c r="A2" s="78"/>
      <c r="B2" s="79" t="s">
        <v>30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77"/>
      <c r="X2" s="80"/>
      <c r="Y2" s="81"/>
      <c r="Z2" s="82" t="s">
        <v>52</v>
      </c>
      <c r="AA2" s="83"/>
      <c r="AB2" s="84"/>
      <c r="AC2" s="82" t="s">
        <v>53</v>
      </c>
      <c r="AD2" s="85"/>
      <c r="AE2" s="86"/>
      <c r="AF2" s="82" t="s">
        <v>54</v>
      </c>
      <c r="AG2" s="85"/>
      <c r="AH2" s="85"/>
      <c r="AI2" s="87"/>
      <c r="AJ2" s="88" t="s">
        <v>55</v>
      </c>
      <c r="AK2" s="83"/>
      <c r="AL2" s="89"/>
      <c r="AM2" s="83"/>
      <c r="AN2" s="89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</row>
    <row r="3" spans="1:62" ht="19.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</row>
    <row r="4" spans="1:62" ht="36" customHeight="1" x14ac:dyDescent="0.25">
      <c r="A4" s="77"/>
      <c r="B4" s="91" t="s">
        <v>56</v>
      </c>
      <c r="C4" s="91" t="s">
        <v>57</v>
      </c>
      <c r="D4" s="91" t="s">
        <v>58</v>
      </c>
      <c r="E4" s="91" t="s">
        <v>59</v>
      </c>
      <c r="F4" s="91" t="s">
        <v>60</v>
      </c>
      <c r="G4" s="91" t="s">
        <v>61</v>
      </c>
      <c r="H4" s="91" t="s">
        <v>62</v>
      </c>
      <c r="I4" s="92" t="s">
        <v>63</v>
      </c>
      <c r="J4" s="91" t="s">
        <v>64</v>
      </c>
      <c r="K4" s="91" t="s">
        <v>65</v>
      </c>
      <c r="L4" s="91" t="s">
        <v>66</v>
      </c>
      <c r="M4" s="91" t="s">
        <v>67</v>
      </c>
      <c r="N4" s="91" t="s">
        <v>68</v>
      </c>
      <c r="O4" s="91" t="s">
        <v>69</v>
      </c>
      <c r="P4" s="91" t="s">
        <v>70</v>
      </c>
      <c r="Q4" s="91" t="s">
        <v>71</v>
      </c>
      <c r="R4" s="91" t="s">
        <v>72</v>
      </c>
      <c r="S4" s="91" t="s">
        <v>73</v>
      </c>
      <c r="T4" s="91" t="s">
        <v>74</v>
      </c>
      <c r="U4" s="91" t="s">
        <v>75</v>
      </c>
      <c r="V4" s="91" t="s">
        <v>76</v>
      </c>
      <c r="W4" s="91" t="s">
        <v>77</v>
      </c>
      <c r="X4" s="77"/>
      <c r="Y4" s="347" t="s">
        <v>78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10"/>
      <c r="AK4" s="77"/>
      <c r="AL4" s="93" t="s">
        <v>79</v>
      </c>
      <c r="AM4" s="77"/>
      <c r="AN4" s="93" t="s">
        <v>80</v>
      </c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</row>
    <row r="5" spans="1:62" ht="19.5" customHeight="1" x14ac:dyDescent="0.25">
      <c r="A5" s="77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77"/>
      <c r="Y5" s="95" t="s">
        <v>81</v>
      </c>
      <c r="Z5" s="95" t="s">
        <v>82</v>
      </c>
      <c r="AA5" s="95" t="s">
        <v>83</v>
      </c>
      <c r="AB5" s="95" t="s">
        <v>84</v>
      </c>
      <c r="AC5" s="95" t="s">
        <v>85</v>
      </c>
      <c r="AD5" s="95" t="s">
        <v>86</v>
      </c>
      <c r="AE5" s="95" t="s">
        <v>87</v>
      </c>
      <c r="AF5" s="95" t="s">
        <v>88</v>
      </c>
      <c r="AG5" s="95" t="s">
        <v>89</v>
      </c>
      <c r="AH5" s="95" t="s">
        <v>90</v>
      </c>
      <c r="AI5" s="95" t="s">
        <v>91</v>
      </c>
      <c r="AJ5" s="95" t="s">
        <v>92</v>
      </c>
      <c r="AK5" s="77"/>
      <c r="AL5" s="96"/>
      <c r="AM5" s="77"/>
      <c r="AN5" s="96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J5" s="11"/>
    </row>
    <row r="6" spans="1:62" ht="75" customHeight="1" x14ac:dyDescent="0.25">
      <c r="A6" s="77"/>
      <c r="B6" s="97">
        <v>1</v>
      </c>
      <c r="C6" s="98" t="s">
        <v>93</v>
      </c>
      <c r="D6" s="99" t="s">
        <v>94</v>
      </c>
      <c r="E6" s="99" t="s">
        <v>95</v>
      </c>
      <c r="F6" s="98" t="s">
        <v>96</v>
      </c>
      <c r="G6" s="100" t="s">
        <v>97</v>
      </c>
      <c r="H6" s="101" t="s">
        <v>98</v>
      </c>
      <c r="I6" s="98" t="s">
        <v>3</v>
      </c>
      <c r="J6" s="98" t="s">
        <v>99</v>
      </c>
      <c r="K6" s="98" t="s">
        <v>100</v>
      </c>
      <c r="L6" s="291" t="s">
        <v>101</v>
      </c>
      <c r="M6" s="98" t="s">
        <v>102</v>
      </c>
      <c r="N6" s="98" t="s">
        <v>103</v>
      </c>
      <c r="O6" s="98" t="s">
        <v>104</v>
      </c>
      <c r="P6" s="98" t="s">
        <v>105</v>
      </c>
      <c r="Q6" s="98" t="s">
        <v>106</v>
      </c>
      <c r="R6" s="102">
        <v>0.9</v>
      </c>
      <c r="S6" s="103" t="s">
        <v>107</v>
      </c>
      <c r="T6" s="98" t="s">
        <v>108</v>
      </c>
      <c r="U6" s="103">
        <v>0.8</v>
      </c>
      <c r="V6" s="103">
        <v>1</v>
      </c>
      <c r="W6" s="98" t="s">
        <v>109</v>
      </c>
      <c r="X6" s="77"/>
      <c r="Y6" s="84"/>
      <c r="Z6" s="84"/>
      <c r="AA6" s="84"/>
      <c r="AB6" s="84"/>
      <c r="AC6" s="84"/>
      <c r="AD6" s="84"/>
      <c r="AE6" s="84"/>
      <c r="AF6" s="104"/>
      <c r="AG6" s="84"/>
      <c r="AH6" s="84"/>
      <c r="AI6" s="84"/>
      <c r="AJ6" s="84"/>
      <c r="AK6" s="77"/>
      <c r="AL6" s="105">
        <f>AVERAGE(AB6+AF6+AJ6)/3</f>
        <v>0</v>
      </c>
      <c r="AM6" s="77"/>
      <c r="AN6" s="105" t="str">
        <f>IF((AL6/R6)=0,"Cuatrimestral")</f>
        <v>Cuatrimestral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6" t="s">
        <v>110</v>
      </c>
    </row>
    <row r="7" spans="1:62" ht="87" customHeight="1" x14ac:dyDescent="0.25">
      <c r="A7" s="77"/>
      <c r="B7" s="97">
        <v>2</v>
      </c>
      <c r="C7" s="98" t="s">
        <v>93</v>
      </c>
      <c r="D7" s="99" t="s">
        <v>111</v>
      </c>
      <c r="E7" s="99" t="s">
        <v>112</v>
      </c>
      <c r="F7" s="98" t="s">
        <v>113</v>
      </c>
      <c r="G7" s="100" t="s">
        <v>114</v>
      </c>
      <c r="H7" s="101" t="s">
        <v>115</v>
      </c>
      <c r="I7" s="98" t="s">
        <v>17</v>
      </c>
      <c r="J7" s="98" t="s">
        <v>116</v>
      </c>
      <c r="K7" s="98" t="s">
        <v>100</v>
      </c>
      <c r="L7" s="98" t="s">
        <v>127</v>
      </c>
      <c r="M7" s="98" t="s">
        <v>117</v>
      </c>
      <c r="N7" s="98" t="s">
        <v>118</v>
      </c>
      <c r="O7" s="98" t="s">
        <v>104</v>
      </c>
      <c r="P7" s="98" t="s">
        <v>119</v>
      </c>
      <c r="Q7" s="98" t="s">
        <v>120</v>
      </c>
      <c r="R7" s="107">
        <v>1E-3</v>
      </c>
      <c r="S7" s="108">
        <v>5.0000000000000001E-4</v>
      </c>
      <c r="T7" s="98" t="s">
        <v>121</v>
      </c>
      <c r="U7" s="108">
        <v>5.0000000000000001E-4</v>
      </c>
      <c r="V7" s="103">
        <v>0</v>
      </c>
      <c r="W7" s="98" t="s">
        <v>122</v>
      </c>
      <c r="X7" s="77"/>
      <c r="Y7" s="109"/>
      <c r="Z7" s="109"/>
      <c r="AA7" s="109"/>
      <c r="AB7" s="109"/>
      <c r="AC7" s="109"/>
      <c r="AD7" s="84"/>
      <c r="AE7" s="109"/>
      <c r="AF7" s="110"/>
      <c r="AG7" s="109"/>
      <c r="AH7" s="109"/>
      <c r="AI7" s="109"/>
      <c r="AJ7" s="111"/>
      <c r="AK7" s="77"/>
      <c r="AL7" s="105">
        <f t="shared" ref="AL7:AL8" si="0">AVERAGE(AD7+AJ7)/2</f>
        <v>0</v>
      </c>
      <c r="AM7" s="77"/>
      <c r="AN7" s="105">
        <v>1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106" t="s">
        <v>123</v>
      </c>
    </row>
    <row r="8" spans="1:62" ht="75" customHeight="1" x14ac:dyDescent="0.25">
      <c r="A8" s="77"/>
      <c r="B8" s="97">
        <v>3</v>
      </c>
      <c r="C8" s="98" t="s">
        <v>93</v>
      </c>
      <c r="D8" s="99" t="s">
        <v>94</v>
      </c>
      <c r="E8" s="99" t="s">
        <v>95</v>
      </c>
      <c r="F8" s="98" t="s">
        <v>124</v>
      </c>
      <c r="G8" s="100" t="s">
        <v>125</v>
      </c>
      <c r="H8" s="101" t="s">
        <v>115</v>
      </c>
      <c r="I8" s="98" t="s">
        <v>3</v>
      </c>
      <c r="J8" s="98" t="s">
        <v>126</v>
      </c>
      <c r="K8" s="98" t="s">
        <v>100</v>
      </c>
      <c r="L8" s="98" t="s">
        <v>127</v>
      </c>
      <c r="M8" s="98" t="s">
        <v>117</v>
      </c>
      <c r="N8" s="98" t="s">
        <v>128</v>
      </c>
      <c r="O8" s="98" t="s">
        <v>104</v>
      </c>
      <c r="P8" s="98" t="s">
        <v>129</v>
      </c>
      <c r="Q8" s="98" t="s">
        <v>120</v>
      </c>
      <c r="R8" s="102">
        <v>0.95</v>
      </c>
      <c r="S8" s="103">
        <v>0</v>
      </c>
      <c r="T8" s="98" t="s">
        <v>108</v>
      </c>
      <c r="U8" s="103">
        <v>0.7</v>
      </c>
      <c r="V8" s="103">
        <v>1</v>
      </c>
      <c r="W8" s="98" t="s">
        <v>130</v>
      </c>
      <c r="X8" s="77"/>
      <c r="Y8" s="109"/>
      <c r="Z8" s="109"/>
      <c r="AA8" s="109"/>
      <c r="AB8" s="109"/>
      <c r="AC8" s="109"/>
      <c r="AD8" s="84"/>
      <c r="AE8" s="109"/>
      <c r="AF8" s="109"/>
      <c r="AG8" s="109"/>
      <c r="AH8" s="109"/>
      <c r="AI8" s="109"/>
      <c r="AJ8" s="111"/>
      <c r="AK8" s="77"/>
      <c r="AL8" s="105">
        <f t="shared" si="0"/>
        <v>0</v>
      </c>
      <c r="AM8" s="77"/>
      <c r="AN8" s="105" t="str">
        <f>IF((AL8/R8)=0," ")</f>
        <v xml:space="preserve"> </v>
      </c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1:62" ht="101.25" customHeight="1" x14ac:dyDescent="0.25">
      <c r="A9" s="77"/>
      <c r="B9" s="97">
        <v>4</v>
      </c>
      <c r="C9" s="98" t="s">
        <v>93</v>
      </c>
      <c r="D9" s="99" t="s">
        <v>111</v>
      </c>
      <c r="E9" s="99" t="s">
        <v>112</v>
      </c>
      <c r="F9" s="98" t="s">
        <v>113</v>
      </c>
      <c r="G9" s="100" t="s">
        <v>131</v>
      </c>
      <c r="H9" s="101" t="s">
        <v>115</v>
      </c>
      <c r="I9" s="98" t="s">
        <v>17</v>
      </c>
      <c r="J9" s="98" t="s">
        <v>132</v>
      </c>
      <c r="K9" s="98" t="s">
        <v>100</v>
      </c>
      <c r="L9" s="98" t="s">
        <v>127</v>
      </c>
      <c r="M9" s="98" t="s">
        <v>117</v>
      </c>
      <c r="N9" s="98" t="s">
        <v>133</v>
      </c>
      <c r="O9" s="98" t="s">
        <v>104</v>
      </c>
      <c r="P9" s="98" t="s">
        <v>134</v>
      </c>
      <c r="Q9" s="98" t="s">
        <v>120</v>
      </c>
      <c r="R9" s="102">
        <v>0.9</v>
      </c>
      <c r="S9" s="98" t="s">
        <v>135</v>
      </c>
      <c r="T9" s="98" t="s">
        <v>108</v>
      </c>
      <c r="U9" s="103">
        <v>0.8</v>
      </c>
      <c r="V9" s="103">
        <v>1</v>
      </c>
      <c r="W9" s="98" t="s">
        <v>136</v>
      </c>
      <c r="X9" s="77"/>
      <c r="Y9" s="109"/>
      <c r="Z9" s="109"/>
      <c r="AA9" s="109"/>
      <c r="AB9" s="109"/>
      <c r="AC9" s="109"/>
      <c r="AD9" s="84"/>
      <c r="AE9" s="109"/>
      <c r="AF9" s="109"/>
      <c r="AG9" s="109"/>
      <c r="AH9" s="109"/>
      <c r="AI9" s="111"/>
      <c r="AJ9" s="111"/>
      <c r="AK9" s="77"/>
      <c r="AL9" s="105">
        <f>(AVERAGE(AD9+AJ9)/2)</f>
        <v>0</v>
      </c>
      <c r="AM9" s="77"/>
      <c r="AN9" s="105" t="str">
        <f>IF((AL9/R9)=0," ")</f>
        <v xml:space="preserve"> </v>
      </c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</row>
    <row r="10" spans="1:62" ht="75" customHeight="1" x14ac:dyDescent="0.25">
      <c r="A10" s="77"/>
      <c r="B10" s="112">
        <v>5</v>
      </c>
      <c r="C10" s="113" t="s">
        <v>93</v>
      </c>
      <c r="D10" s="114" t="s">
        <v>94</v>
      </c>
      <c r="E10" s="114" t="s">
        <v>95</v>
      </c>
      <c r="F10" s="113" t="s">
        <v>113</v>
      </c>
      <c r="G10" s="115" t="s">
        <v>770</v>
      </c>
      <c r="H10" s="116" t="s">
        <v>115</v>
      </c>
      <c r="I10" s="113" t="s">
        <v>3</v>
      </c>
      <c r="J10" s="113" t="s">
        <v>137</v>
      </c>
      <c r="K10" s="113" t="s">
        <v>100</v>
      </c>
      <c r="L10" s="113" t="s">
        <v>760</v>
      </c>
      <c r="M10" s="113" t="s">
        <v>138</v>
      </c>
      <c r="N10" s="113" t="s">
        <v>139</v>
      </c>
      <c r="O10" s="113" t="s">
        <v>140</v>
      </c>
      <c r="P10" s="113" t="s">
        <v>141</v>
      </c>
      <c r="Q10" s="113" t="s">
        <v>766</v>
      </c>
      <c r="R10" s="117">
        <v>1</v>
      </c>
      <c r="S10" s="118">
        <v>1</v>
      </c>
      <c r="T10" s="113" t="s">
        <v>108</v>
      </c>
      <c r="U10" s="118">
        <v>1</v>
      </c>
      <c r="V10" s="118">
        <v>1</v>
      </c>
      <c r="W10" s="113" t="s">
        <v>142</v>
      </c>
      <c r="X10" s="77"/>
      <c r="Y10" s="119"/>
      <c r="Z10" s="111">
        <v>0.09</v>
      </c>
      <c r="AA10" s="111">
        <v>0.18179999999999999</v>
      </c>
      <c r="AB10" s="111">
        <v>0.27300000000000002</v>
      </c>
      <c r="AC10" s="120"/>
      <c r="AD10" s="111"/>
      <c r="AE10" s="111"/>
      <c r="AF10" s="111"/>
      <c r="AG10" s="111"/>
      <c r="AH10" s="111"/>
      <c r="AI10" s="111"/>
      <c r="AJ10" s="121"/>
      <c r="AK10" s="77"/>
      <c r="AL10" s="105">
        <f>SUBTOTAL(9,Y10:AJ10)</f>
        <v>0.54479999999999995</v>
      </c>
      <c r="AM10" s="77"/>
      <c r="AN10" s="105">
        <f t="shared" ref="AN10:AN19" si="1">AL10/R10</f>
        <v>0.54479999999999995</v>
      </c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106" t="s">
        <v>110</v>
      </c>
    </row>
    <row r="11" spans="1:62" ht="87" customHeight="1" x14ac:dyDescent="0.25">
      <c r="A11" s="77"/>
      <c r="B11" s="97">
        <v>6</v>
      </c>
      <c r="C11" s="98" t="s">
        <v>143</v>
      </c>
      <c r="D11" s="99" t="s">
        <v>144</v>
      </c>
      <c r="E11" s="99" t="s">
        <v>145</v>
      </c>
      <c r="F11" s="98" t="s">
        <v>146</v>
      </c>
      <c r="G11" s="100" t="s">
        <v>147</v>
      </c>
      <c r="H11" s="101" t="s">
        <v>98</v>
      </c>
      <c r="I11" s="98" t="s">
        <v>17</v>
      </c>
      <c r="J11" s="98" t="s">
        <v>148</v>
      </c>
      <c r="K11" s="98" t="s">
        <v>6</v>
      </c>
      <c r="L11" s="98" t="s">
        <v>761</v>
      </c>
      <c r="M11" s="98" t="s">
        <v>149</v>
      </c>
      <c r="N11" s="98" t="s">
        <v>150</v>
      </c>
      <c r="O11" s="98" t="s">
        <v>104</v>
      </c>
      <c r="P11" s="98" t="s">
        <v>151</v>
      </c>
      <c r="Q11" s="98" t="s">
        <v>152</v>
      </c>
      <c r="R11" s="102">
        <v>1</v>
      </c>
      <c r="S11" s="103" t="s">
        <v>107</v>
      </c>
      <c r="T11" s="98" t="s">
        <v>108</v>
      </c>
      <c r="U11" s="103">
        <v>0.95</v>
      </c>
      <c r="V11" s="103">
        <v>1</v>
      </c>
      <c r="W11" s="98" t="s">
        <v>153</v>
      </c>
      <c r="X11" s="77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111"/>
      <c r="AK11" s="77"/>
      <c r="AL11" s="105">
        <f>AJ11/R11</f>
        <v>0</v>
      </c>
      <c r="AM11" s="77"/>
      <c r="AN11" s="105">
        <f t="shared" si="1"/>
        <v>0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2" ht="87" customHeight="1" x14ac:dyDescent="0.25">
      <c r="A12" s="77"/>
      <c r="B12" s="97">
        <v>7</v>
      </c>
      <c r="C12" s="122" t="s">
        <v>143</v>
      </c>
      <c r="D12" s="123" t="s">
        <v>144</v>
      </c>
      <c r="E12" s="123" t="s">
        <v>145</v>
      </c>
      <c r="F12" s="122" t="s">
        <v>154</v>
      </c>
      <c r="G12" s="124" t="s">
        <v>155</v>
      </c>
      <c r="H12" s="101" t="s">
        <v>98</v>
      </c>
      <c r="I12" s="122" t="s">
        <v>3</v>
      </c>
      <c r="J12" s="122" t="s">
        <v>156</v>
      </c>
      <c r="K12" s="122" t="s">
        <v>6</v>
      </c>
      <c r="L12" s="98" t="s">
        <v>761</v>
      </c>
      <c r="M12" s="122" t="s">
        <v>157</v>
      </c>
      <c r="N12" s="122" t="s">
        <v>158</v>
      </c>
      <c r="O12" s="122" t="s">
        <v>104</v>
      </c>
      <c r="P12" s="122" t="s">
        <v>159</v>
      </c>
      <c r="Q12" s="122" t="s">
        <v>120</v>
      </c>
      <c r="R12" s="125">
        <v>0.9</v>
      </c>
      <c r="S12" s="126" t="s">
        <v>107</v>
      </c>
      <c r="T12" s="122" t="s">
        <v>108</v>
      </c>
      <c r="U12" s="126">
        <v>0.85</v>
      </c>
      <c r="V12" s="126">
        <v>1</v>
      </c>
      <c r="W12" s="98" t="s">
        <v>160</v>
      </c>
      <c r="X12" s="77"/>
      <c r="Y12" s="127"/>
      <c r="Z12" s="128"/>
      <c r="AA12" s="128"/>
      <c r="AB12" s="128"/>
      <c r="AC12" s="128"/>
      <c r="AD12" s="129"/>
      <c r="AE12" s="128"/>
      <c r="AF12" s="128"/>
      <c r="AG12" s="128"/>
      <c r="AH12" s="128"/>
      <c r="AI12" s="128"/>
      <c r="AJ12" s="130"/>
      <c r="AK12" s="77"/>
      <c r="AL12" s="131" t="e">
        <f>AVERAGE(AD12,AJ12)</f>
        <v>#DIV/0!</v>
      </c>
      <c r="AM12" s="77"/>
      <c r="AN12" s="131" t="e">
        <f t="shared" si="1"/>
        <v>#DIV/0!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2" ht="87" customHeight="1" x14ac:dyDescent="0.25">
      <c r="A13" s="77"/>
      <c r="B13" s="97">
        <v>8</v>
      </c>
      <c r="C13" s="98" t="s">
        <v>143</v>
      </c>
      <c r="D13" s="99" t="s">
        <v>144</v>
      </c>
      <c r="E13" s="99" t="s">
        <v>145</v>
      </c>
      <c r="F13" s="98" t="s">
        <v>161</v>
      </c>
      <c r="G13" s="124" t="s">
        <v>162</v>
      </c>
      <c r="H13" s="101" t="s">
        <v>115</v>
      </c>
      <c r="I13" s="98" t="s">
        <v>17</v>
      </c>
      <c r="J13" s="98" t="s">
        <v>163</v>
      </c>
      <c r="K13" s="98" t="s">
        <v>6</v>
      </c>
      <c r="L13" s="98" t="s">
        <v>761</v>
      </c>
      <c r="M13" s="98" t="s">
        <v>149</v>
      </c>
      <c r="N13" s="98" t="s">
        <v>164</v>
      </c>
      <c r="O13" s="98" t="s">
        <v>104</v>
      </c>
      <c r="P13" s="98" t="s">
        <v>151</v>
      </c>
      <c r="Q13" s="98" t="s">
        <v>165</v>
      </c>
      <c r="R13" s="102">
        <v>1</v>
      </c>
      <c r="S13" s="132" t="s">
        <v>107</v>
      </c>
      <c r="T13" s="98" t="s">
        <v>108</v>
      </c>
      <c r="U13" s="103">
        <v>0.95</v>
      </c>
      <c r="V13" s="103">
        <v>1</v>
      </c>
      <c r="W13" s="98" t="s">
        <v>166</v>
      </c>
      <c r="X13" s="77"/>
      <c r="Y13" s="133">
        <v>1</v>
      </c>
      <c r="Z13" s="133">
        <v>1</v>
      </c>
      <c r="AA13" s="134">
        <v>1</v>
      </c>
      <c r="AB13" s="134"/>
      <c r="AC13" s="134"/>
      <c r="AD13" s="135"/>
      <c r="AE13" s="135"/>
      <c r="AF13" s="135"/>
      <c r="AG13" s="135"/>
      <c r="AH13" s="111"/>
      <c r="AI13" s="111"/>
      <c r="AJ13" s="111"/>
      <c r="AK13" s="77"/>
      <c r="AL13" s="105">
        <f>AVERAGE(Y13:AJ13)</f>
        <v>1</v>
      </c>
      <c r="AM13" s="77"/>
      <c r="AN13" s="105">
        <f t="shared" si="1"/>
        <v>1</v>
      </c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136" t="s">
        <v>167</v>
      </c>
    </row>
    <row r="14" spans="1:62" ht="87" customHeight="1" x14ac:dyDescent="0.25">
      <c r="A14" s="77"/>
      <c r="B14" s="97">
        <v>9</v>
      </c>
      <c r="C14" s="98" t="s">
        <v>143</v>
      </c>
      <c r="D14" s="99" t="s">
        <v>144</v>
      </c>
      <c r="E14" s="99" t="s">
        <v>145</v>
      </c>
      <c r="F14" s="98" t="s">
        <v>154</v>
      </c>
      <c r="G14" s="100" t="s">
        <v>168</v>
      </c>
      <c r="H14" s="101" t="s">
        <v>115</v>
      </c>
      <c r="I14" s="98" t="s">
        <v>12</v>
      </c>
      <c r="J14" s="137" t="s">
        <v>169</v>
      </c>
      <c r="K14" s="98" t="s">
        <v>6</v>
      </c>
      <c r="L14" s="98" t="s">
        <v>761</v>
      </c>
      <c r="M14" s="98" t="s">
        <v>157</v>
      </c>
      <c r="N14" s="98" t="s">
        <v>170</v>
      </c>
      <c r="O14" s="98" t="s">
        <v>104</v>
      </c>
      <c r="P14" s="98" t="s">
        <v>171</v>
      </c>
      <c r="Q14" s="98" t="s">
        <v>172</v>
      </c>
      <c r="R14" s="102">
        <v>0.85</v>
      </c>
      <c r="S14" s="98" t="s">
        <v>107</v>
      </c>
      <c r="T14" s="98" t="s">
        <v>108</v>
      </c>
      <c r="U14" s="103">
        <v>0.8</v>
      </c>
      <c r="V14" s="103">
        <v>1</v>
      </c>
      <c r="W14" s="98" t="s">
        <v>160</v>
      </c>
      <c r="X14" s="77"/>
      <c r="Y14" s="111"/>
      <c r="Z14" s="111"/>
      <c r="AA14" s="109"/>
      <c r="AB14" s="109"/>
      <c r="AC14" s="109"/>
      <c r="AD14" s="138"/>
      <c r="AE14" s="138"/>
      <c r="AF14" s="138"/>
      <c r="AG14" s="138"/>
      <c r="AH14" s="139"/>
      <c r="AI14" s="138"/>
      <c r="AJ14" s="138"/>
      <c r="AK14" s="77"/>
      <c r="AL14" s="105">
        <f>(AD14+AE14+AF14+AG14+AH14+AI14+AJ14)/7</f>
        <v>0</v>
      </c>
      <c r="AM14" s="77"/>
      <c r="AN14" s="105" t="str">
        <f>IF((AL14/R14)=0," ")</f>
        <v xml:space="preserve"> 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2" ht="115.5" customHeight="1" x14ac:dyDescent="0.25">
      <c r="A15" s="77"/>
      <c r="B15" s="97">
        <v>10</v>
      </c>
      <c r="C15" s="98" t="s">
        <v>143</v>
      </c>
      <c r="D15" s="99" t="s">
        <v>144</v>
      </c>
      <c r="E15" s="99" t="s">
        <v>145</v>
      </c>
      <c r="F15" s="98" t="s">
        <v>154</v>
      </c>
      <c r="G15" s="100" t="s">
        <v>173</v>
      </c>
      <c r="H15" s="101" t="s">
        <v>115</v>
      </c>
      <c r="I15" s="98" t="s">
        <v>12</v>
      </c>
      <c r="J15" s="98" t="s">
        <v>174</v>
      </c>
      <c r="K15" s="98" t="s">
        <v>6</v>
      </c>
      <c r="L15" s="98" t="s">
        <v>761</v>
      </c>
      <c r="M15" s="98" t="s">
        <v>157</v>
      </c>
      <c r="N15" s="98" t="s">
        <v>175</v>
      </c>
      <c r="O15" s="98" t="s">
        <v>104</v>
      </c>
      <c r="P15" s="98" t="s">
        <v>176</v>
      </c>
      <c r="Q15" s="98" t="s">
        <v>152</v>
      </c>
      <c r="R15" s="102">
        <v>0.85</v>
      </c>
      <c r="S15" s="103" t="s">
        <v>107</v>
      </c>
      <c r="T15" s="98" t="s">
        <v>108</v>
      </c>
      <c r="U15" s="103">
        <v>0.8</v>
      </c>
      <c r="V15" s="103">
        <v>1</v>
      </c>
      <c r="W15" s="98" t="s">
        <v>160</v>
      </c>
      <c r="X15" s="7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38"/>
      <c r="AK15" s="77"/>
      <c r="AL15" s="105">
        <f t="shared" ref="AL15:AL17" si="2">AJ15</f>
        <v>0</v>
      </c>
      <c r="AM15" s="77"/>
      <c r="AN15" s="105" t="str">
        <f>IF((AL15/R15)=0,"ANUAL")</f>
        <v>ANUAL</v>
      </c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140" t="s">
        <v>177</v>
      </c>
    </row>
    <row r="16" spans="1:62" ht="87" customHeight="1" x14ac:dyDescent="0.25">
      <c r="A16" s="77"/>
      <c r="B16" s="97">
        <v>11</v>
      </c>
      <c r="C16" s="98" t="s">
        <v>143</v>
      </c>
      <c r="D16" s="99" t="s">
        <v>144</v>
      </c>
      <c r="E16" s="99" t="s">
        <v>145</v>
      </c>
      <c r="F16" s="98" t="s">
        <v>161</v>
      </c>
      <c r="G16" s="100" t="s">
        <v>178</v>
      </c>
      <c r="H16" s="101" t="s">
        <v>115</v>
      </c>
      <c r="I16" s="98" t="s">
        <v>17</v>
      </c>
      <c r="J16" s="98" t="s">
        <v>179</v>
      </c>
      <c r="K16" s="98" t="s">
        <v>6</v>
      </c>
      <c r="L16" s="98" t="s">
        <v>761</v>
      </c>
      <c r="M16" s="98" t="s">
        <v>149</v>
      </c>
      <c r="N16" s="98" t="s">
        <v>180</v>
      </c>
      <c r="O16" s="98" t="s">
        <v>104</v>
      </c>
      <c r="P16" s="98" t="s">
        <v>151</v>
      </c>
      <c r="Q16" s="98" t="s">
        <v>152</v>
      </c>
      <c r="R16" s="102">
        <v>1</v>
      </c>
      <c r="S16" s="103" t="s">
        <v>107</v>
      </c>
      <c r="T16" s="98" t="s">
        <v>108</v>
      </c>
      <c r="U16" s="103">
        <v>0.95</v>
      </c>
      <c r="V16" s="103">
        <v>1</v>
      </c>
      <c r="W16" s="98" t="s">
        <v>181</v>
      </c>
      <c r="X16" s="77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38"/>
      <c r="AK16" s="77"/>
      <c r="AL16" s="105">
        <f t="shared" si="2"/>
        <v>0</v>
      </c>
      <c r="AM16" s="77"/>
      <c r="AN16" s="105" t="str">
        <f>IF((AL16/R16)=0,"ANUAL")</f>
        <v>ANUAL</v>
      </c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106" t="s">
        <v>110</v>
      </c>
    </row>
    <row r="17" spans="1:62" ht="87" customHeight="1" x14ac:dyDescent="0.25">
      <c r="A17" s="77"/>
      <c r="B17" s="97">
        <v>12</v>
      </c>
      <c r="C17" s="98" t="s">
        <v>143</v>
      </c>
      <c r="D17" s="99" t="s">
        <v>144</v>
      </c>
      <c r="E17" s="99" t="s">
        <v>182</v>
      </c>
      <c r="F17" s="98" t="s">
        <v>161</v>
      </c>
      <c r="G17" s="298" t="s">
        <v>183</v>
      </c>
      <c r="H17" s="101" t="s">
        <v>115</v>
      </c>
      <c r="I17" s="98" t="s">
        <v>17</v>
      </c>
      <c r="J17" s="98" t="s">
        <v>184</v>
      </c>
      <c r="K17" s="98" t="s">
        <v>6</v>
      </c>
      <c r="L17" s="98" t="s">
        <v>761</v>
      </c>
      <c r="M17" s="98" t="s">
        <v>149</v>
      </c>
      <c r="N17" s="98" t="s">
        <v>185</v>
      </c>
      <c r="O17" s="98" t="s">
        <v>104</v>
      </c>
      <c r="P17" s="98" t="s">
        <v>151</v>
      </c>
      <c r="Q17" s="98" t="s">
        <v>152</v>
      </c>
      <c r="R17" s="102">
        <v>1</v>
      </c>
      <c r="S17" s="103" t="s">
        <v>107</v>
      </c>
      <c r="T17" s="98" t="s">
        <v>108</v>
      </c>
      <c r="U17" s="103">
        <v>0.95</v>
      </c>
      <c r="V17" s="103">
        <v>1</v>
      </c>
      <c r="W17" s="98" t="s">
        <v>181</v>
      </c>
      <c r="X17" s="77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38"/>
      <c r="AK17" s="77"/>
      <c r="AL17" s="105">
        <f t="shared" si="2"/>
        <v>0</v>
      </c>
      <c r="AM17" s="77"/>
      <c r="AN17" s="105" t="str">
        <f>IF((AL17/R17)=0,"ANUAL")</f>
        <v>ANUAL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106" t="s">
        <v>110</v>
      </c>
      <c r="BJ17" s="141" t="s">
        <v>186</v>
      </c>
    </row>
    <row r="18" spans="1:62" ht="75" customHeight="1" x14ac:dyDescent="0.25">
      <c r="A18" s="77"/>
      <c r="B18" s="97">
        <v>13</v>
      </c>
      <c r="C18" s="98" t="s">
        <v>187</v>
      </c>
      <c r="D18" s="99" t="s">
        <v>188</v>
      </c>
      <c r="E18" s="99" t="s">
        <v>189</v>
      </c>
      <c r="F18" s="98" t="s">
        <v>190</v>
      </c>
      <c r="G18" s="100" t="s">
        <v>191</v>
      </c>
      <c r="H18" s="101" t="s">
        <v>98</v>
      </c>
      <c r="I18" s="98" t="s">
        <v>3</v>
      </c>
      <c r="J18" s="98" t="s">
        <v>192</v>
      </c>
      <c r="K18" s="98" t="s">
        <v>100</v>
      </c>
      <c r="L18" s="98" t="s">
        <v>193</v>
      </c>
      <c r="M18" s="98" t="s">
        <v>194</v>
      </c>
      <c r="N18" s="98" t="s">
        <v>195</v>
      </c>
      <c r="O18" s="98" t="s">
        <v>104</v>
      </c>
      <c r="P18" s="98" t="s">
        <v>196</v>
      </c>
      <c r="Q18" s="98" t="s">
        <v>197</v>
      </c>
      <c r="R18" s="102">
        <v>0.9</v>
      </c>
      <c r="S18" s="103" t="s">
        <v>107</v>
      </c>
      <c r="T18" s="98" t="s">
        <v>108</v>
      </c>
      <c r="U18" s="103">
        <v>0.9</v>
      </c>
      <c r="V18" s="103">
        <v>1</v>
      </c>
      <c r="W18" s="98" t="s">
        <v>198</v>
      </c>
      <c r="X18" s="77"/>
      <c r="Y18" s="109"/>
      <c r="Z18" s="109"/>
      <c r="AA18" s="109"/>
      <c r="AB18" s="109"/>
      <c r="AC18" s="109"/>
      <c r="AD18" s="111"/>
      <c r="AE18" s="109"/>
      <c r="AF18" s="109"/>
      <c r="AG18" s="109"/>
      <c r="AH18" s="109"/>
      <c r="AI18" s="111"/>
      <c r="AJ18" s="109"/>
      <c r="AK18" s="77"/>
      <c r="AL18" s="142" t="e">
        <f>AVERAGE(Y18:AJ18)</f>
        <v>#DIV/0!</v>
      </c>
      <c r="AM18" s="77"/>
      <c r="AN18" s="105" t="str">
        <f>IFERROR((AL18/R18),"ANUAL")</f>
        <v>ANUAL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106" t="s">
        <v>199</v>
      </c>
    </row>
    <row r="19" spans="1:62" ht="130.5" customHeight="1" x14ac:dyDescent="0.25">
      <c r="A19" s="77"/>
      <c r="B19" s="97">
        <v>14</v>
      </c>
      <c r="C19" s="98" t="s">
        <v>200</v>
      </c>
      <c r="D19" s="99" t="s">
        <v>111</v>
      </c>
      <c r="E19" s="99" t="s">
        <v>201</v>
      </c>
      <c r="F19" s="98" t="s">
        <v>202</v>
      </c>
      <c r="G19" s="143" t="s">
        <v>203</v>
      </c>
      <c r="H19" s="101" t="s">
        <v>98</v>
      </c>
      <c r="I19" s="98" t="s">
        <v>3</v>
      </c>
      <c r="J19" s="98" t="s">
        <v>204</v>
      </c>
      <c r="K19" s="98" t="s">
        <v>205</v>
      </c>
      <c r="L19" s="98" t="s">
        <v>762</v>
      </c>
      <c r="M19" s="98" t="s">
        <v>206</v>
      </c>
      <c r="N19" s="98" t="s">
        <v>207</v>
      </c>
      <c r="O19" s="98" t="s">
        <v>208</v>
      </c>
      <c r="P19" s="98" t="s">
        <v>209</v>
      </c>
      <c r="Q19" s="98" t="s">
        <v>210</v>
      </c>
      <c r="R19" s="102">
        <v>0.8</v>
      </c>
      <c r="S19" s="103">
        <v>0.72</v>
      </c>
      <c r="T19" s="98" t="s">
        <v>108</v>
      </c>
      <c r="U19" s="103">
        <v>0.72</v>
      </c>
      <c r="V19" s="103">
        <v>0.82</v>
      </c>
      <c r="W19" s="98" t="s">
        <v>211</v>
      </c>
      <c r="X19" s="77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29"/>
      <c r="AK19" s="77"/>
      <c r="AL19" s="144">
        <f>AJ19</f>
        <v>0</v>
      </c>
      <c r="AM19" s="77"/>
      <c r="AN19" s="105">
        <f t="shared" si="1"/>
        <v>0</v>
      </c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106" t="s">
        <v>110</v>
      </c>
    </row>
    <row r="20" spans="1:62" ht="75" customHeight="1" x14ac:dyDescent="0.25">
      <c r="A20" s="77"/>
      <c r="B20" s="97">
        <v>15</v>
      </c>
      <c r="C20" s="98" t="s">
        <v>200</v>
      </c>
      <c r="D20" s="99" t="s">
        <v>94</v>
      </c>
      <c r="E20" s="99" t="s">
        <v>212</v>
      </c>
      <c r="F20" s="98" t="s">
        <v>202</v>
      </c>
      <c r="G20" s="145" t="s">
        <v>213</v>
      </c>
      <c r="H20" s="101" t="s">
        <v>115</v>
      </c>
      <c r="I20" s="98" t="s">
        <v>3</v>
      </c>
      <c r="J20" s="98" t="s">
        <v>214</v>
      </c>
      <c r="K20" s="98" t="s">
        <v>205</v>
      </c>
      <c r="L20" s="98" t="s">
        <v>763</v>
      </c>
      <c r="M20" s="98" t="s">
        <v>215</v>
      </c>
      <c r="N20" s="98" t="s">
        <v>216</v>
      </c>
      <c r="O20" s="98" t="s">
        <v>104</v>
      </c>
      <c r="P20" s="98" t="s">
        <v>217</v>
      </c>
      <c r="Q20" s="98" t="s">
        <v>120</v>
      </c>
      <c r="R20" s="102">
        <v>0.15</v>
      </c>
      <c r="S20" s="103" t="s">
        <v>107</v>
      </c>
      <c r="T20" s="98" t="s">
        <v>108</v>
      </c>
      <c r="U20" s="103">
        <v>0.1</v>
      </c>
      <c r="V20" s="103">
        <v>0.3</v>
      </c>
      <c r="W20" s="98" t="s">
        <v>218</v>
      </c>
      <c r="X20" s="77"/>
      <c r="Y20" s="109"/>
      <c r="Z20" s="109"/>
      <c r="AA20" s="109"/>
      <c r="AB20" s="109"/>
      <c r="AC20" s="109"/>
      <c r="AD20" s="146"/>
      <c r="AE20" s="109"/>
      <c r="AF20" s="109"/>
      <c r="AG20" s="109"/>
      <c r="AH20" s="109"/>
      <c r="AI20" s="109"/>
      <c r="AJ20" s="147"/>
      <c r="AK20" s="77"/>
      <c r="AL20" s="105" t="e">
        <f>AVERAGE(AD20,AJ20)/2</f>
        <v>#DIV/0!</v>
      </c>
      <c r="AM20" s="77"/>
      <c r="AN20" s="105" t="str">
        <f>IFERROR((AL20/R20),"SEMESTRAL")</f>
        <v>SEMESTRAL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106" t="s">
        <v>110</v>
      </c>
    </row>
    <row r="21" spans="1:62" ht="19.5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2" ht="19.5" hidden="1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2" ht="19.5" hidden="1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2" ht="19.5" hidden="1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2" ht="19.5" hidden="1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2" ht="19.5" hidden="1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148"/>
      <c r="AK26" s="77"/>
      <c r="AL26" s="148"/>
      <c r="AM26" s="77"/>
      <c r="AN26" s="148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2" ht="19.5" hidden="1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148"/>
      <c r="AK27" s="77"/>
      <c r="AL27" s="148"/>
      <c r="AM27" s="77"/>
      <c r="AN27" s="148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2" ht="19.5" hidden="1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149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148"/>
      <c r="AK28" s="77"/>
      <c r="AL28" s="148"/>
      <c r="AM28" s="77"/>
      <c r="AN28" s="148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2" ht="19.5" hidden="1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49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48"/>
      <c r="AK29" s="77"/>
      <c r="AL29" s="148"/>
      <c r="AM29" s="77"/>
      <c r="AN29" s="148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2" ht="19.5" hidden="1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49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148"/>
      <c r="AK30" s="77"/>
      <c r="AL30" s="148"/>
      <c r="AM30" s="77"/>
      <c r="AN30" s="148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2" ht="19.5" hidden="1" customHeight="1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49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148"/>
      <c r="AK31" s="77"/>
      <c r="AL31" s="148"/>
      <c r="AM31" s="77"/>
      <c r="AN31" s="148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2" ht="19.5" hidden="1" customHeight="1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149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148"/>
      <c r="AK32" s="77"/>
      <c r="AL32" s="148"/>
      <c r="AM32" s="77"/>
      <c r="AN32" s="148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ht="19.5" hidden="1" customHeight="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49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148"/>
      <c r="AK33" s="77"/>
      <c r="AL33" s="148"/>
      <c r="AM33" s="77"/>
      <c r="AN33" s="148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ht="19.5" hidden="1" customHeigh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149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148"/>
      <c r="AK34" s="77"/>
      <c r="AL34" s="148"/>
      <c r="AM34" s="77"/>
      <c r="AN34" s="148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1:60" ht="19.5" hidden="1" customHeight="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149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148"/>
      <c r="AK35" s="77"/>
      <c r="AL35" s="148"/>
      <c r="AM35" s="77"/>
      <c r="AN35" s="148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1:60" ht="19.5" hidden="1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49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148"/>
      <c r="AK36" s="77"/>
      <c r="AL36" s="148"/>
      <c r="AM36" s="77"/>
      <c r="AN36" s="148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60" ht="19.5" hidden="1" customHeight="1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49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148"/>
      <c r="AK37" s="77"/>
      <c r="AL37" s="148"/>
      <c r="AM37" s="77"/>
      <c r="AN37" s="148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</row>
    <row r="38" spans="1:60" ht="19.5" hidden="1" customHeight="1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49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148"/>
      <c r="AK38" s="77"/>
      <c r="AL38" s="148"/>
      <c r="AM38" s="77"/>
      <c r="AN38" s="148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</row>
    <row r="39" spans="1:60" ht="19.5" hidden="1" customHeight="1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49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148"/>
      <c r="AK39" s="77"/>
      <c r="AL39" s="148"/>
      <c r="AM39" s="77"/>
      <c r="AN39" s="148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</row>
    <row r="40" spans="1:60" ht="19.5" hidden="1" customHeight="1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49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148"/>
      <c r="AK40" s="77"/>
      <c r="AL40" s="148"/>
      <c r="AM40" s="77"/>
      <c r="AN40" s="148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</row>
    <row r="41" spans="1:60" ht="19.5" hidden="1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49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148"/>
      <c r="AK41" s="77"/>
      <c r="AL41" s="148"/>
      <c r="AM41" s="77"/>
      <c r="AN41" s="148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</row>
    <row r="42" spans="1:60" ht="19.5" hidden="1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49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148"/>
      <c r="AK42" s="77"/>
      <c r="AL42" s="148"/>
      <c r="AM42" s="77"/>
      <c r="AN42" s="148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0" ht="19.5" hidden="1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149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148"/>
      <c r="AK43" s="77"/>
      <c r="AL43" s="148"/>
      <c r="AM43" s="77"/>
      <c r="AN43" s="148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</row>
    <row r="44" spans="1:60" ht="19.5" hidden="1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49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148"/>
      <c r="AK44" s="77"/>
      <c r="AL44" s="148"/>
      <c r="AM44" s="77"/>
      <c r="AN44" s="148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</row>
    <row r="45" spans="1:60" ht="19.5" hidden="1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149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148"/>
      <c r="AK45" s="77"/>
      <c r="AL45" s="148"/>
      <c r="AM45" s="77"/>
      <c r="AN45" s="148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</row>
    <row r="46" spans="1:60" ht="19.5" hidden="1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149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148"/>
      <c r="AK46" s="77"/>
      <c r="AL46" s="148"/>
      <c r="AM46" s="77"/>
      <c r="AN46" s="148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</row>
    <row r="47" spans="1:60" ht="19.5" hidden="1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149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148"/>
      <c r="AK47" s="77"/>
      <c r="AL47" s="148"/>
      <c r="AM47" s="77"/>
      <c r="AN47" s="148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</row>
    <row r="48" spans="1:60" ht="19.5" hidden="1" customHeight="1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49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148"/>
      <c r="AK48" s="77"/>
      <c r="AL48" s="148"/>
      <c r="AM48" s="77"/>
      <c r="AN48" s="148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</row>
    <row r="49" spans="1:60" ht="19.5" hidden="1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49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148"/>
      <c r="AK49" s="77"/>
      <c r="AL49" s="148"/>
      <c r="AM49" s="77"/>
      <c r="AN49" s="148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</row>
    <row r="50" spans="1:60" ht="19.5" hidden="1" customHeigh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49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148"/>
      <c r="AK50" s="77"/>
      <c r="AL50" s="148"/>
      <c r="AM50" s="77"/>
      <c r="AN50" s="148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</row>
    <row r="51" spans="1:60" ht="19.5" hidden="1" customHeigh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49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148"/>
      <c r="AK51" s="77"/>
      <c r="AL51" s="148"/>
      <c r="AM51" s="77"/>
      <c r="AN51" s="148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</row>
    <row r="52" spans="1:60" ht="19.5" hidden="1" customHeight="1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49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148"/>
      <c r="AK52" s="77"/>
      <c r="AL52" s="148"/>
      <c r="AM52" s="77"/>
      <c r="AN52" s="148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</row>
    <row r="53" spans="1:60" ht="19.5" hidden="1" customHeight="1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49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148"/>
      <c r="AK53" s="77"/>
      <c r="AL53" s="148"/>
      <c r="AM53" s="77"/>
      <c r="AN53" s="148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</row>
    <row r="54" spans="1:60" ht="19.5" hidden="1" customHeight="1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49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148"/>
      <c r="AK54" s="77"/>
      <c r="AL54" s="148"/>
      <c r="AM54" s="77"/>
      <c r="AN54" s="148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</row>
    <row r="55" spans="1:60" ht="19.5" hidden="1" customHeight="1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49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148"/>
      <c r="AK55" s="77"/>
      <c r="AL55" s="148"/>
      <c r="AM55" s="77"/>
      <c r="AN55" s="148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</row>
    <row r="56" spans="1:60" ht="19.5" hidden="1" customHeight="1" x14ac:dyDescent="0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49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148"/>
      <c r="AK56" s="77"/>
      <c r="AL56" s="148"/>
      <c r="AM56" s="77"/>
      <c r="AN56" s="148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</row>
    <row r="57" spans="1:60" ht="19.5" hidden="1" customHeight="1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49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148"/>
      <c r="AK57" s="77"/>
      <c r="AL57" s="148"/>
      <c r="AM57" s="77"/>
      <c r="AN57" s="148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</row>
    <row r="58" spans="1:60" ht="19.5" hidden="1" customHeight="1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49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148"/>
      <c r="AK58" s="77"/>
      <c r="AL58" s="148"/>
      <c r="AM58" s="77"/>
      <c r="AN58" s="148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</row>
    <row r="59" spans="1:60" ht="19.5" hidden="1" customHeight="1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49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148"/>
      <c r="AK59" s="77"/>
      <c r="AL59" s="148"/>
      <c r="AM59" s="77"/>
      <c r="AN59" s="148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</row>
    <row r="60" spans="1:60" ht="19.5" hidden="1" customHeight="1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49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148"/>
      <c r="AK60" s="77"/>
      <c r="AL60" s="148"/>
      <c r="AM60" s="77"/>
      <c r="AN60" s="148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</row>
    <row r="61" spans="1:60" ht="19.5" hidden="1" customHeight="1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49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148"/>
      <c r="AK61" s="77"/>
      <c r="AL61" s="148"/>
      <c r="AM61" s="77"/>
      <c r="AN61" s="148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</row>
    <row r="62" spans="1:60" ht="19.5" hidden="1" customHeight="1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49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148"/>
      <c r="AK62" s="77"/>
      <c r="AL62" s="148"/>
      <c r="AM62" s="77"/>
      <c r="AN62" s="148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</row>
    <row r="63" spans="1:60" ht="19.5" hidden="1" customHeight="1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49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148"/>
      <c r="AK63" s="77"/>
      <c r="AL63" s="148"/>
      <c r="AM63" s="77"/>
      <c r="AN63" s="148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</row>
    <row r="64" spans="1:60" ht="19.5" hidden="1" customHeight="1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49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148"/>
      <c r="AK64" s="77"/>
      <c r="AL64" s="148"/>
      <c r="AM64" s="77"/>
      <c r="AN64" s="148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</row>
    <row r="65" spans="1:60" ht="19.5" hidden="1" customHeigh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49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148"/>
      <c r="AK65" s="77"/>
      <c r="AL65" s="148"/>
      <c r="AM65" s="77"/>
      <c r="AN65" s="148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</row>
    <row r="66" spans="1:60" ht="19.5" hidden="1" customHeight="1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49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148"/>
      <c r="AK66" s="77"/>
      <c r="AL66" s="148"/>
      <c r="AM66" s="77"/>
      <c r="AN66" s="148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</row>
    <row r="67" spans="1:60" ht="19.5" hidden="1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49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148"/>
      <c r="AK67" s="77"/>
      <c r="AL67" s="148"/>
      <c r="AM67" s="77"/>
      <c r="AN67" s="148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</row>
    <row r="68" spans="1:60" ht="19.5" hidden="1" customHeight="1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49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148"/>
      <c r="AK68" s="77"/>
      <c r="AL68" s="148"/>
      <c r="AM68" s="77"/>
      <c r="AN68" s="148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</row>
    <row r="69" spans="1:60" ht="19.5" hidden="1" customHeight="1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49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148"/>
      <c r="AK69" s="77"/>
      <c r="AL69" s="148"/>
      <c r="AM69" s="77"/>
      <c r="AN69" s="148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</row>
    <row r="70" spans="1:60" ht="19.5" hidden="1" customHeight="1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49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148"/>
      <c r="AK70" s="77"/>
      <c r="AL70" s="148"/>
      <c r="AM70" s="77"/>
      <c r="AN70" s="148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</row>
    <row r="71" spans="1:60" ht="19.5" hidden="1" customHeight="1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49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148"/>
      <c r="AK71" s="77"/>
      <c r="AL71" s="148"/>
      <c r="AM71" s="77"/>
      <c r="AN71" s="148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</row>
    <row r="72" spans="1:60" ht="19.5" hidden="1" customHeight="1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49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148"/>
      <c r="AK72" s="77"/>
      <c r="AL72" s="148"/>
      <c r="AM72" s="77"/>
      <c r="AN72" s="148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</row>
    <row r="73" spans="1:60" ht="19.5" hidden="1" customHeight="1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49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148"/>
      <c r="AK73" s="77"/>
      <c r="AL73" s="148"/>
      <c r="AM73" s="77"/>
      <c r="AN73" s="148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</row>
    <row r="74" spans="1:60" ht="19.5" hidden="1" customHeight="1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49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148"/>
      <c r="AK74" s="77"/>
      <c r="AL74" s="148"/>
      <c r="AM74" s="77"/>
      <c r="AN74" s="148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</row>
    <row r="75" spans="1:60" ht="19.5" hidden="1" customHeight="1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49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148"/>
      <c r="AK75" s="77"/>
      <c r="AL75" s="148"/>
      <c r="AM75" s="77"/>
      <c r="AN75" s="148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</row>
    <row r="76" spans="1:60" ht="19.5" hidden="1" customHeight="1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49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148"/>
      <c r="AK76" s="77"/>
      <c r="AL76" s="148"/>
      <c r="AM76" s="77"/>
      <c r="AN76" s="148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</row>
    <row r="77" spans="1:60" ht="19.5" hidden="1" customHeight="1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49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148"/>
      <c r="AK77" s="77"/>
      <c r="AL77" s="148"/>
      <c r="AM77" s="77"/>
      <c r="AN77" s="148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</row>
    <row r="78" spans="1:60" ht="19.5" hidden="1" customHeight="1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49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148"/>
      <c r="AK78" s="77"/>
      <c r="AL78" s="148"/>
      <c r="AM78" s="77"/>
      <c r="AN78" s="148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</row>
    <row r="79" spans="1:60" ht="19.5" hidden="1" customHeight="1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49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148"/>
      <c r="AK79" s="77"/>
      <c r="AL79" s="148"/>
      <c r="AM79" s="77"/>
      <c r="AN79" s="148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</row>
    <row r="80" spans="1:60" ht="19.5" hidden="1" customHeight="1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49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148"/>
      <c r="AK80" s="77"/>
      <c r="AL80" s="148"/>
      <c r="AM80" s="77"/>
      <c r="AN80" s="148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1" spans="1:60" ht="19.5" hidden="1" customHeight="1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49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148"/>
      <c r="AK81" s="77"/>
      <c r="AL81" s="148"/>
      <c r="AM81" s="77"/>
      <c r="AN81" s="148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</row>
    <row r="82" spans="1:60" ht="19.5" hidden="1" customHeight="1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149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148"/>
      <c r="AK82" s="77"/>
      <c r="AL82" s="148"/>
      <c r="AM82" s="77"/>
      <c r="AN82" s="148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</row>
    <row r="83" spans="1:60" ht="19.5" hidden="1" customHeight="1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149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148"/>
      <c r="AK83" s="77"/>
      <c r="AL83" s="148"/>
      <c r="AM83" s="77"/>
      <c r="AN83" s="148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</row>
    <row r="84" spans="1:60" ht="19.5" hidden="1" customHeight="1" x14ac:dyDescent="0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49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148"/>
      <c r="AK84" s="77"/>
      <c r="AL84" s="148"/>
      <c r="AM84" s="77"/>
      <c r="AN84" s="148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</row>
    <row r="85" spans="1:60" ht="19.5" hidden="1" customHeight="1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49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148"/>
      <c r="AK85" s="77"/>
      <c r="AL85" s="148"/>
      <c r="AM85" s="77"/>
      <c r="AN85" s="148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</row>
    <row r="86" spans="1:60" ht="19.5" hidden="1" customHeight="1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49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148"/>
      <c r="AK86" s="77"/>
      <c r="AL86" s="148"/>
      <c r="AM86" s="77"/>
      <c r="AN86" s="148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</row>
    <row r="87" spans="1:60" ht="19.5" hidden="1" customHeight="1" x14ac:dyDescent="0.2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49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148"/>
      <c r="AK87" s="77"/>
      <c r="AL87" s="148"/>
      <c r="AM87" s="77"/>
      <c r="AN87" s="148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</row>
    <row r="88" spans="1:60" ht="19.5" hidden="1" customHeight="1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49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148"/>
      <c r="AK88" s="77"/>
      <c r="AL88" s="148"/>
      <c r="AM88" s="77"/>
      <c r="AN88" s="148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</row>
    <row r="89" spans="1:60" ht="19.5" hidden="1" customHeight="1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49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148"/>
      <c r="AK89" s="77"/>
      <c r="AL89" s="148"/>
      <c r="AM89" s="77"/>
      <c r="AN89" s="148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</row>
    <row r="90" spans="1:60" ht="19.5" hidden="1" customHeight="1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49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148"/>
      <c r="AK90" s="77"/>
      <c r="AL90" s="148"/>
      <c r="AM90" s="77"/>
      <c r="AN90" s="148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</row>
    <row r="91" spans="1:60" ht="19.5" hidden="1" customHeight="1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149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148"/>
      <c r="AK91" s="77"/>
      <c r="AL91" s="148"/>
      <c r="AM91" s="77"/>
      <c r="AN91" s="148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</row>
    <row r="92" spans="1:60" ht="19.5" hidden="1" customHeight="1" x14ac:dyDescent="0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149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148"/>
      <c r="AK92" s="77"/>
      <c r="AL92" s="148"/>
      <c r="AM92" s="77"/>
      <c r="AN92" s="148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</row>
    <row r="93" spans="1:60" ht="19.5" hidden="1" customHeight="1" x14ac:dyDescent="0.2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49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148"/>
      <c r="AK93" s="77"/>
      <c r="AL93" s="148"/>
      <c r="AM93" s="77"/>
      <c r="AN93" s="148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</row>
    <row r="94" spans="1:60" ht="19.5" hidden="1" customHeight="1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49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148"/>
      <c r="AK94" s="77"/>
      <c r="AL94" s="148"/>
      <c r="AM94" s="77"/>
      <c r="AN94" s="148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</row>
    <row r="95" spans="1:60" ht="19.5" hidden="1" customHeight="1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49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148"/>
      <c r="AK95" s="77"/>
      <c r="AL95" s="148"/>
      <c r="AM95" s="77"/>
      <c r="AN95" s="148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</row>
    <row r="96" spans="1:60" ht="19.5" hidden="1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49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148"/>
      <c r="AK96" s="77"/>
      <c r="AL96" s="148"/>
      <c r="AM96" s="77"/>
      <c r="AN96" s="148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</row>
    <row r="97" spans="1:60" ht="19.5" hidden="1" customHeight="1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149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148"/>
      <c r="AK97" s="77"/>
      <c r="AL97" s="148"/>
      <c r="AM97" s="77"/>
      <c r="AN97" s="148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</row>
    <row r="98" spans="1:60" ht="19.5" hidden="1" customHeight="1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49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148"/>
      <c r="AK98" s="77"/>
      <c r="AL98" s="148"/>
      <c r="AM98" s="77"/>
      <c r="AN98" s="148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</row>
    <row r="99" spans="1:60" ht="19.5" hidden="1" customHeight="1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149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148"/>
      <c r="AK99" s="77"/>
      <c r="AL99" s="148"/>
      <c r="AM99" s="77"/>
      <c r="AN99" s="148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</row>
    <row r="100" spans="1:60" ht="19.5" hidden="1" customHeight="1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149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148"/>
      <c r="AK100" s="77"/>
      <c r="AL100" s="148"/>
      <c r="AM100" s="77"/>
      <c r="AN100" s="148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</row>
    <row r="101" spans="1:60" ht="19.5" hidden="1" customHeight="1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149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148"/>
      <c r="AK101" s="77"/>
      <c r="AL101" s="148"/>
      <c r="AM101" s="77"/>
      <c r="AN101" s="148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</row>
    <row r="102" spans="1:60" ht="19.5" hidden="1" customHeight="1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49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148"/>
      <c r="AK102" s="77"/>
      <c r="AL102" s="148"/>
      <c r="AM102" s="77"/>
      <c r="AN102" s="148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</row>
    <row r="103" spans="1:60" ht="19.5" hidden="1" customHeight="1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149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148"/>
      <c r="AK103" s="77"/>
      <c r="AL103" s="148"/>
      <c r="AM103" s="77"/>
      <c r="AN103" s="148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</row>
    <row r="104" spans="1:60" ht="19.5" hidden="1" customHeight="1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149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148"/>
      <c r="AK104" s="77"/>
      <c r="AL104" s="148"/>
      <c r="AM104" s="77"/>
      <c r="AN104" s="148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</row>
    <row r="105" spans="1:60" ht="19.5" hidden="1" customHeight="1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149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148"/>
      <c r="AK105" s="77"/>
      <c r="AL105" s="148"/>
      <c r="AM105" s="77"/>
      <c r="AN105" s="148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</row>
    <row r="106" spans="1:60" ht="19.5" hidden="1" customHeight="1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149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148"/>
      <c r="AK106" s="77"/>
      <c r="AL106" s="148"/>
      <c r="AM106" s="77"/>
      <c r="AN106" s="148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</row>
    <row r="107" spans="1:60" ht="19.5" hidden="1" customHeight="1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149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148"/>
      <c r="AK107" s="77"/>
      <c r="AL107" s="148"/>
      <c r="AM107" s="77"/>
      <c r="AN107" s="148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</row>
    <row r="108" spans="1:60" ht="19.5" hidden="1" customHeight="1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149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148"/>
      <c r="AK108" s="77"/>
      <c r="AL108" s="148"/>
      <c r="AM108" s="77"/>
      <c r="AN108" s="148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</row>
    <row r="109" spans="1:60" ht="19.5" hidden="1" customHeight="1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149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148"/>
      <c r="AK109" s="77"/>
      <c r="AL109" s="148"/>
      <c r="AM109" s="77"/>
      <c r="AN109" s="148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</row>
    <row r="110" spans="1:60" ht="19.5" hidden="1" customHeight="1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149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148"/>
      <c r="AK110" s="77"/>
      <c r="AL110" s="148"/>
      <c r="AM110" s="77"/>
      <c r="AN110" s="148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</row>
    <row r="111" spans="1:60" ht="19.5" hidden="1" customHeight="1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149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148"/>
      <c r="AK111" s="77"/>
      <c r="AL111" s="148"/>
      <c r="AM111" s="77"/>
      <c r="AN111" s="148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</row>
    <row r="112" spans="1:60" ht="19.5" hidden="1" customHeight="1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149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148"/>
      <c r="AK112" s="77"/>
      <c r="AL112" s="148"/>
      <c r="AM112" s="77"/>
      <c r="AN112" s="148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</row>
    <row r="113" spans="1:60" ht="19.5" hidden="1" customHeight="1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149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148"/>
      <c r="AK113" s="77"/>
      <c r="AL113" s="148"/>
      <c r="AM113" s="77"/>
      <c r="AN113" s="148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</row>
    <row r="114" spans="1:60" ht="19.5" hidden="1" customHeight="1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149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148"/>
      <c r="AK114" s="77"/>
      <c r="AL114" s="148"/>
      <c r="AM114" s="77"/>
      <c r="AN114" s="148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</row>
    <row r="115" spans="1:60" ht="19.5" hidden="1" customHeight="1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149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148"/>
      <c r="AK115" s="77"/>
      <c r="AL115" s="148"/>
      <c r="AM115" s="77"/>
      <c r="AN115" s="148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</row>
    <row r="116" spans="1:60" ht="19.5" hidden="1" customHeight="1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149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148"/>
      <c r="AK116" s="77"/>
      <c r="AL116" s="148"/>
      <c r="AM116" s="77"/>
      <c r="AN116" s="148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</row>
    <row r="117" spans="1:60" ht="19.5" hidden="1" customHeight="1" x14ac:dyDescent="0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149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148"/>
      <c r="AK117" s="77"/>
      <c r="AL117" s="148"/>
      <c r="AM117" s="77"/>
      <c r="AN117" s="148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</row>
    <row r="118" spans="1:60" ht="19.5" hidden="1" customHeight="1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149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148"/>
      <c r="AK118" s="77"/>
      <c r="AL118" s="148"/>
      <c r="AM118" s="77"/>
      <c r="AN118" s="148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</row>
    <row r="119" spans="1:60" ht="19.5" hidden="1" customHeight="1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149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148"/>
      <c r="AK119" s="77"/>
      <c r="AL119" s="148"/>
      <c r="AM119" s="77"/>
      <c r="AN119" s="148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</row>
    <row r="120" spans="1:60" ht="19.5" hidden="1" customHeight="1" x14ac:dyDescent="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149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148"/>
      <c r="AK120" s="77"/>
      <c r="AL120" s="148"/>
      <c r="AM120" s="77"/>
      <c r="AN120" s="148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</row>
    <row r="121" spans="1:60" ht="19.5" hidden="1" customHeight="1" x14ac:dyDescent="0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149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148"/>
      <c r="AK121" s="77"/>
      <c r="AL121" s="148"/>
      <c r="AM121" s="77"/>
      <c r="AN121" s="148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</row>
    <row r="122" spans="1:60" ht="19.5" hidden="1" customHeight="1" x14ac:dyDescent="0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149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148"/>
      <c r="AK122" s="77"/>
      <c r="AL122" s="148"/>
      <c r="AM122" s="77"/>
      <c r="AN122" s="148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</row>
    <row r="123" spans="1:60" ht="19.5" hidden="1" customHeight="1" x14ac:dyDescent="0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149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148"/>
      <c r="AK123" s="77"/>
      <c r="AL123" s="148"/>
      <c r="AM123" s="77"/>
      <c r="AN123" s="148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</row>
    <row r="124" spans="1:60" ht="19.5" hidden="1" customHeight="1" x14ac:dyDescent="0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149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148"/>
      <c r="AK124" s="77"/>
      <c r="AL124" s="148"/>
      <c r="AM124" s="77"/>
      <c r="AN124" s="148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</row>
    <row r="125" spans="1:60" ht="19.5" hidden="1" customHeight="1" x14ac:dyDescent="0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149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148"/>
      <c r="AK125" s="77"/>
      <c r="AL125" s="148"/>
      <c r="AM125" s="77"/>
      <c r="AN125" s="148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</row>
    <row r="126" spans="1:60" ht="19.5" hidden="1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149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148"/>
      <c r="AK126" s="77"/>
      <c r="AL126" s="148"/>
      <c r="AM126" s="77"/>
      <c r="AN126" s="148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</row>
    <row r="127" spans="1:60" ht="19.5" hidden="1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149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148"/>
      <c r="AK127" s="77"/>
      <c r="AL127" s="148"/>
      <c r="AM127" s="77"/>
      <c r="AN127" s="148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</row>
    <row r="128" spans="1:60" ht="19.5" hidden="1" customHeight="1" x14ac:dyDescent="0.2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149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148"/>
      <c r="AK128" s="77"/>
      <c r="AL128" s="148"/>
      <c r="AM128" s="77"/>
      <c r="AN128" s="148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</row>
    <row r="129" spans="1:60" ht="19.5" hidden="1" customHeight="1" x14ac:dyDescent="0.2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149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148"/>
      <c r="AK129" s="77"/>
      <c r="AL129" s="148"/>
      <c r="AM129" s="77"/>
      <c r="AN129" s="148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</row>
    <row r="130" spans="1:60" ht="19.5" hidden="1" customHeight="1" x14ac:dyDescent="0.2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149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148"/>
      <c r="AK130" s="77"/>
      <c r="AL130" s="148"/>
      <c r="AM130" s="77"/>
      <c r="AN130" s="148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</row>
    <row r="131" spans="1:60" ht="19.5" hidden="1" customHeight="1" x14ac:dyDescent="0.2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149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148"/>
      <c r="AK131" s="77"/>
      <c r="AL131" s="148"/>
      <c r="AM131" s="77"/>
      <c r="AN131" s="148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</row>
    <row r="132" spans="1:60" ht="19.5" hidden="1" customHeight="1" x14ac:dyDescent="0.2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149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148"/>
      <c r="AK132" s="77"/>
      <c r="AL132" s="148"/>
      <c r="AM132" s="77"/>
      <c r="AN132" s="148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</row>
    <row r="133" spans="1:60" ht="19.5" hidden="1" customHeight="1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149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148"/>
      <c r="AK133" s="77"/>
      <c r="AL133" s="148"/>
      <c r="AM133" s="77"/>
      <c r="AN133" s="148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</row>
    <row r="134" spans="1:60" ht="19.5" hidden="1" customHeight="1" x14ac:dyDescent="0.2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149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148"/>
      <c r="AK134" s="77"/>
      <c r="AL134" s="148"/>
      <c r="AM134" s="77"/>
      <c r="AN134" s="148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</row>
    <row r="135" spans="1:60" ht="19.5" hidden="1" customHeight="1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149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148"/>
      <c r="AK135" s="77"/>
      <c r="AL135" s="148"/>
      <c r="AM135" s="77"/>
      <c r="AN135" s="148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60" ht="19.5" hidden="1" customHeight="1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149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148"/>
      <c r="AK136" s="77"/>
      <c r="AL136" s="148"/>
      <c r="AM136" s="77"/>
      <c r="AN136" s="148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</row>
    <row r="137" spans="1:60" ht="19.5" hidden="1" customHeight="1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149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148"/>
      <c r="AK137" s="77"/>
      <c r="AL137" s="148"/>
      <c r="AM137" s="77"/>
      <c r="AN137" s="148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</row>
    <row r="138" spans="1:60" ht="19.5" hidden="1" customHeight="1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149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148"/>
      <c r="AK138" s="77"/>
      <c r="AL138" s="148"/>
      <c r="AM138" s="77"/>
      <c r="AN138" s="148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60" ht="19.5" hidden="1" customHeight="1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149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148"/>
      <c r="AK139" s="77"/>
      <c r="AL139" s="148"/>
      <c r="AM139" s="77"/>
      <c r="AN139" s="148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</row>
    <row r="140" spans="1:60" ht="19.5" hidden="1" customHeight="1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149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148"/>
      <c r="AK140" s="77"/>
      <c r="AL140" s="148"/>
      <c r="AM140" s="77"/>
      <c r="AN140" s="148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</row>
    <row r="141" spans="1:60" ht="19.5" hidden="1" customHeight="1" x14ac:dyDescent="0.2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149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148"/>
      <c r="AK141" s="77"/>
      <c r="AL141" s="148"/>
      <c r="AM141" s="77"/>
      <c r="AN141" s="148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60" ht="19.5" hidden="1" customHeight="1" x14ac:dyDescent="0.2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149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148"/>
      <c r="AK142" s="77"/>
      <c r="AL142" s="148"/>
      <c r="AM142" s="77"/>
      <c r="AN142" s="148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</row>
    <row r="143" spans="1:60" ht="19.5" hidden="1" customHeight="1" x14ac:dyDescent="0.2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149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148"/>
      <c r="AK143" s="77"/>
      <c r="AL143" s="148"/>
      <c r="AM143" s="77"/>
      <c r="AN143" s="148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</row>
    <row r="144" spans="1:60" ht="19.5" hidden="1" customHeight="1" x14ac:dyDescent="0.2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149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148"/>
      <c r="AK144" s="77"/>
      <c r="AL144" s="148"/>
      <c r="AM144" s="77"/>
      <c r="AN144" s="148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60" ht="19.5" hidden="1" customHeight="1" x14ac:dyDescent="0.2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149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148"/>
      <c r="AK145" s="77"/>
      <c r="AL145" s="148"/>
      <c r="AM145" s="77"/>
      <c r="AN145" s="148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</row>
    <row r="146" spans="1:60" ht="19.5" hidden="1" customHeight="1" x14ac:dyDescent="0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149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148"/>
      <c r="AK146" s="77"/>
      <c r="AL146" s="148"/>
      <c r="AM146" s="77"/>
      <c r="AN146" s="148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</row>
    <row r="147" spans="1:60" ht="19.5" hidden="1" customHeight="1" x14ac:dyDescent="0.2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149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148"/>
      <c r="AK147" s="77"/>
      <c r="AL147" s="148"/>
      <c r="AM147" s="77"/>
      <c r="AN147" s="148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60" ht="19.5" hidden="1" customHeight="1" x14ac:dyDescent="0.2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149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148"/>
      <c r="AK148" s="77"/>
      <c r="AL148" s="148"/>
      <c r="AM148" s="77"/>
      <c r="AN148" s="148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</row>
    <row r="149" spans="1:60" ht="19.5" hidden="1" customHeight="1" x14ac:dyDescent="0.2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149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148"/>
      <c r="AK149" s="77"/>
      <c r="AL149" s="148"/>
      <c r="AM149" s="77"/>
      <c r="AN149" s="148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</row>
    <row r="150" spans="1:60" ht="19.5" hidden="1" customHeight="1" x14ac:dyDescent="0.2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149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148"/>
      <c r="AK150" s="77"/>
      <c r="AL150" s="148"/>
      <c r="AM150" s="77"/>
      <c r="AN150" s="148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60" ht="19.5" hidden="1" customHeight="1" x14ac:dyDescent="0.2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149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148"/>
      <c r="AK151" s="77"/>
      <c r="AL151" s="148"/>
      <c r="AM151" s="77"/>
      <c r="AN151" s="148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</row>
    <row r="152" spans="1:60" ht="19.5" hidden="1" customHeight="1" x14ac:dyDescent="0.2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149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148"/>
      <c r="AK152" s="77"/>
      <c r="AL152" s="148"/>
      <c r="AM152" s="77"/>
      <c r="AN152" s="148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</row>
    <row r="153" spans="1:60" ht="19.5" hidden="1" customHeight="1" x14ac:dyDescent="0.2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149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148"/>
      <c r="AK153" s="77"/>
      <c r="AL153" s="148"/>
      <c r="AM153" s="77"/>
      <c r="AN153" s="148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60" ht="19.5" hidden="1" customHeight="1" x14ac:dyDescent="0.2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149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148"/>
      <c r="AK154" s="77"/>
      <c r="AL154" s="148"/>
      <c r="AM154" s="77"/>
      <c r="AN154" s="148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</row>
    <row r="155" spans="1:60" ht="19.5" hidden="1" customHeight="1" x14ac:dyDescent="0.2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149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148"/>
      <c r="AK155" s="77"/>
      <c r="AL155" s="148"/>
      <c r="AM155" s="77"/>
      <c r="AN155" s="148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</row>
    <row r="156" spans="1:60" ht="19.5" hidden="1" customHeight="1" x14ac:dyDescent="0.2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149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148"/>
      <c r="AK156" s="77"/>
      <c r="AL156" s="148"/>
      <c r="AM156" s="77"/>
      <c r="AN156" s="148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60" ht="19.5" hidden="1" customHeight="1" x14ac:dyDescent="0.2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149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148"/>
      <c r="AK157" s="77"/>
      <c r="AL157" s="148"/>
      <c r="AM157" s="77"/>
      <c r="AN157" s="148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</row>
    <row r="158" spans="1:60" ht="19.5" hidden="1" customHeight="1" x14ac:dyDescent="0.2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149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148"/>
      <c r="AK158" s="77"/>
      <c r="AL158" s="148"/>
      <c r="AM158" s="77"/>
      <c r="AN158" s="148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</row>
    <row r="159" spans="1:60" ht="19.5" hidden="1" customHeight="1" x14ac:dyDescent="0.2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149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148"/>
      <c r="AK159" s="77"/>
      <c r="AL159" s="148"/>
      <c r="AM159" s="77"/>
      <c r="AN159" s="148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60" ht="19.5" hidden="1" customHeight="1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149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148"/>
      <c r="AK160" s="77"/>
      <c r="AL160" s="148"/>
      <c r="AM160" s="77"/>
      <c r="AN160" s="148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</row>
    <row r="161" spans="1:60" ht="19.5" hidden="1" customHeight="1" x14ac:dyDescent="0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149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148"/>
      <c r="AK161" s="77"/>
      <c r="AL161" s="148"/>
      <c r="AM161" s="77"/>
      <c r="AN161" s="148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</row>
    <row r="162" spans="1:60" ht="19.5" hidden="1" customHeight="1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149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148"/>
      <c r="AK162" s="77"/>
      <c r="AL162" s="148"/>
      <c r="AM162" s="77"/>
      <c r="AN162" s="148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60" ht="19.5" hidden="1" customHeight="1" x14ac:dyDescent="0.2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149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148"/>
      <c r="AK163" s="77"/>
      <c r="AL163" s="148"/>
      <c r="AM163" s="77"/>
      <c r="AN163" s="148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</row>
    <row r="164" spans="1:60" ht="19.5" hidden="1" customHeight="1" x14ac:dyDescent="0.2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149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148"/>
      <c r="AK164" s="77"/>
      <c r="AL164" s="148"/>
      <c r="AM164" s="77"/>
      <c r="AN164" s="148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</row>
    <row r="165" spans="1:60" ht="19.5" hidden="1" customHeight="1" x14ac:dyDescent="0.2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49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148"/>
      <c r="AK165" s="77"/>
      <c r="AL165" s="148"/>
      <c r="AM165" s="77"/>
      <c r="AN165" s="148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</row>
    <row r="166" spans="1:60" ht="19.5" hidden="1" customHeight="1" x14ac:dyDescent="0.2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149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148"/>
      <c r="AK166" s="77"/>
      <c r="AL166" s="148"/>
      <c r="AM166" s="77"/>
      <c r="AN166" s="148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</row>
    <row r="167" spans="1:60" ht="19.5" hidden="1" customHeight="1" x14ac:dyDescent="0.2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149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148"/>
      <c r="AK167" s="77"/>
      <c r="AL167" s="148"/>
      <c r="AM167" s="77"/>
      <c r="AN167" s="148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</row>
    <row r="168" spans="1:60" ht="19.5" hidden="1" customHeight="1" x14ac:dyDescent="0.2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149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148"/>
      <c r="AK168" s="77"/>
      <c r="AL168" s="148"/>
      <c r="AM168" s="77"/>
      <c r="AN168" s="148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</row>
    <row r="169" spans="1:60" ht="19.5" hidden="1" customHeight="1" x14ac:dyDescent="0.2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149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148"/>
      <c r="AK169" s="77"/>
      <c r="AL169" s="148"/>
      <c r="AM169" s="77"/>
      <c r="AN169" s="148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</row>
    <row r="170" spans="1:60" ht="19.5" hidden="1" customHeight="1" x14ac:dyDescent="0.2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149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148"/>
      <c r="AK170" s="77"/>
      <c r="AL170" s="148"/>
      <c r="AM170" s="77"/>
      <c r="AN170" s="148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</row>
    <row r="171" spans="1:60" ht="19.5" hidden="1" customHeight="1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149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148"/>
      <c r="AK171" s="77"/>
      <c r="AL171" s="148"/>
      <c r="AM171" s="77"/>
      <c r="AN171" s="148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</row>
    <row r="172" spans="1:60" ht="19.5" hidden="1" customHeight="1" x14ac:dyDescent="0.2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149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148"/>
      <c r="AK172" s="77"/>
      <c r="AL172" s="148"/>
      <c r="AM172" s="77"/>
      <c r="AN172" s="148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</row>
    <row r="173" spans="1:60" ht="19.5" hidden="1" customHeight="1" x14ac:dyDescent="0.2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149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148"/>
      <c r="AK173" s="77"/>
      <c r="AL173" s="148"/>
      <c r="AM173" s="77"/>
      <c r="AN173" s="148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</row>
    <row r="174" spans="1:60" ht="19.5" hidden="1" customHeight="1" x14ac:dyDescent="0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149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148"/>
      <c r="AK174" s="77"/>
      <c r="AL174" s="148"/>
      <c r="AM174" s="77"/>
      <c r="AN174" s="148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</row>
    <row r="175" spans="1:60" ht="19.5" hidden="1" customHeight="1" x14ac:dyDescent="0.2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149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148"/>
      <c r="AK175" s="77"/>
      <c r="AL175" s="148"/>
      <c r="AM175" s="77"/>
      <c r="AN175" s="148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</row>
    <row r="176" spans="1:60" ht="19.5" hidden="1" customHeight="1" x14ac:dyDescent="0.2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149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148"/>
      <c r="AK176" s="77"/>
      <c r="AL176" s="148"/>
      <c r="AM176" s="77"/>
      <c r="AN176" s="148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</row>
    <row r="177" spans="1:60" ht="19.5" hidden="1" customHeight="1" x14ac:dyDescent="0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149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148"/>
      <c r="AK177" s="77"/>
      <c r="AL177" s="148"/>
      <c r="AM177" s="77"/>
      <c r="AN177" s="148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</row>
    <row r="178" spans="1:60" ht="19.5" hidden="1" customHeight="1" x14ac:dyDescent="0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149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148"/>
      <c r="AK178" s="77"/>
      <c r="AL178" s="148"/>
      <c r="AM178" s="77"/>
      <c r="AN178" s="148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</row>
    <row r="179" spans="1:60" ht="19.5" hidden="1" customHeight="1" x14ac:dyDescent="0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149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148"/>
      <c r="AK179" s="77"/>
      <c r="AL179" s="148"/>
      <c r="AM179" s="77"/>
      <c r="AN179" s="148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</row>
    <row r="180" spans="1:60" ht="19.5" hidden="1" customHeight="1" x14ac:dyDescent="0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149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148"/>
      <c r="AK180" s="77"/>
      <c r="AL180" s="148"/>
      <c r="AM180" s="77"/>
      <c r="AN180" s="148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</row>
    <row r="181" spans="1:60" ht="19.5" hidden="1" customHeight="1" x14ac:dyDescent="0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149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148"/>
      <c r="AK181" s="77"/>
      <c r="AL181" s="148"/>
      <c r="AM181" s="77"/>
      <c r="AN181" s="148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</row>
    <row r="182" spans="1:60" ht="19.5" hidden="1" customHeight="1" x14ac:dyDescent="0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149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148"/>
      <c r="AK182" s="77"/>
      <c r="AL182" s="148"/>
      <c r="AM182" s="77"/>
      <c r="AN182" s="148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</row>
    <row r="183" spans="1:60" ht="19.5" hidden="1" customHeight="1" x14ac:dyDescent="0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49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148"/>
      <c r="AK183" s="77"/>
      <c r="AL183" s="148"/>
      <c r="AM183" s="77"/>
      <c r="AN183" s="148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</row>
    <row r="184" spans="1:60" ht="19.5" hidden="1" customHeight="1" x14ac:dyDescent="0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149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148"/>
      <c r="AK184" s="77"/>
      <c r="AL184" s="148"/>
      <c r="AM184" s="77"/>
      <c r="AN184" s="148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</row>
    <row r="185" spans="1:60" ht="19.5" hidden="1" customHeight="1" x14ac:dyDescent="0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149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148"/>
      <c r="AK185" s="77"/>
      <c r="AL185" s="148"/>
      <c r="AM185" s="77"/>
      <c r="AN185" s="148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</row>
    <row r="186" spans="1:60" ht="19.5" hidden="1" customHeight="1" x14ac:dyDescent="0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49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148"/>
      <c r="AK186" s="77"/>
      <c r="AL186" s="148"/>
      <c r="AM186" s="77"/>
      <c r="AN186" s="148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</row>
    <row r="187" spans="1:60" ht="19.5" hidden="1" customHeight="1" x14ac:dyDescent="0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149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148"/>
      <c r="AK187" s="77"/>
      <c r="AL187" s="148"/>
      <c r="AM187" s="77"/>
      <c r="AN187" s="148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</row>
    <row r="188" spans="1:60" ht="19.5" hidden="1" customHeight="1" x14ac:dyDescent="0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149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148"/>
      <c r="AK188" s="77"/>
      <c r="AL188" s="148"/>
      <c r="AM188" s="77"/>
      <c r="AN188" s="148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</row>
    <row r="189" spans="1:60" ht="19.5" hidden="1" customHeight="1" x14ac:dyDescent="0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149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148"/>
      <c r="AK189" s="77"/>
      <c r="AL189" s="148"/>
      <c r="AM189" s="77"/>
      <c r="AN189" s="148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</row>
    <row r="190" spans="1:60" ht="19.5" hidden="1" customHeight="1" x14ac:dyDescent="0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149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148"/>
      <c r="AK190" s="77"/>
      <c r="AL190" s="148"/>
      <c r="AM190" s="77"/>
      <c r="AN190" s="148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</row>
    <row r="191" spans="1:60" ht="19.5" hidden="1" customHeight="1" x14ac:dyDescent="0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149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148"/>
      <c r="AK191" s="77"/>
      <c r="AL191" s="148"/>
      <c r="AM191" s="77"/>
      <c r="AN191" s="148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</row>
    <row r="192" spans="1:60" ht="19.5" hidden="1" customHeight="1" x14ac:dyDescent="0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149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148"/>
      <c r="AK192" s="77"/>
      <c r="AL192" s="148"/>
      <c r="AM192" s="77"/>
      <c r="AN192" s="148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</row>
    <row r="193" spans="1:60" ht="19.5" hidden="1" customHeight="1" x14ac:dyDescent="0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149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148"/>
      <c r="AK193" s="77"/>
      <c r="AL193" s="148"/>
      <c r="AM193" s="77"/>
      <c r="AN193" s="148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</row>
    <row r="194" spans="1:60" ht="19.5" hidden="1" customHeight="1" x14ac:dyDescent="0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149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148"/>
      <c r="AK194" s="77"/>
      <c r="AL194" s="148"/>
      <c r="AM194" s="77"/>
      <c r="AN194" s="148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</row>
    <row r="195" spans="1:60" ht="19.5" hidden="1" customHeight="1" x14ac:dyDescent="0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149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148"/>
      <c r="AK195" s="77"/>
      <c r="AL195" s="148"/>
      <c r="AM195" s="77"/>
      <c r="AN195" s="148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</row>
    <row r="196" spans="1:60" ht="19.5" hidden="1" customHeight="1" x14ac:dyDescent="0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149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148"/>
      <c r="AK196" s="77"/>
      <c r="AL196" s="148"/>
      <c r="AM196" s="77"/>
      <c r="AN196" s="148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</row>
    <row r="197" spans="1:60" ht="19.5" hidden="1" customHeight="1" x14ac:dyDescent="0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149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148"/>
      <c r="AK197" s="77"/>
      <c r="AL197" s="148"/>
      <c r="AM197" s="77"/>
      <c r="AN197" s="148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</row>
    <row r="198" spans="1:60" ht="19.5" hidden="1" customHeight="1" x14ac:dyDescent="0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149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148"/>
      <c r="AK198" s="77"/>
      <c r="AL198" s="148"/>
      <c r="AM198" s="77"/>
      <c r="AN198" s="148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</row>
    <row r="199" spans="1:60" ht="19.5" hidden="1" customHeight="1" x14ac:dyDescent="0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149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148"/>
      <c r="AK199" s="77"/>
      <c r="AL199" s="148"/>
      <c r="AM199" s="77"/>
      <c r="AN199" s="148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</row>
    <row r="200" spans="1:60" ht="19.5" hidden="1" customHeight="1" x14ac:dyDescent="0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149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148"/>
      <c r="AK200" s="77"/>
      <c r="AL200" s="148"/>
      <c r="AM200" s="77"/>
      <c r="AN200" s="148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</row>
    <row r="201" spans="1:60" ht="19.5" hidden="1" customHeight="1" x14ac:dyDescent="0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149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148"/>
      <c r="AK201" s="77"/>
      <c r="AL201" s="148"/>
      <c r="AM201" s="77"/>
      <c r="AN201" s="148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</row>
    <row r="202" spans="1:60" ht="19.5" hidden="1" customHeight="1" x14ac:dyDescent="0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149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148"/>
      <c r="AK202" s="77"/>
      <c r="AL202" s="148"/>
      <c r="AM202" s="77"/>
      <c r="AN202" s="148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</row>
    <row r="203" spans="1:60" ht="19.5" hidden="1" customHeight="1" x14ac:dyDescent="0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149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148"/>
      <c r="AK203" s="77"/>
      <c r="AL203" s="148"/>
      <c r="AM203" s="77"/>
      <c r="AN203" s="148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</row>
    <row r="204" spans="1:60" ht="19.5" hidden="1" customHeight="1" x14ac:dyDescent="0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149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148"/>
      <c r="AK204" s="77"/>
      <c r="AL204" s="148"/>
      <c r="AM204" s="77"/>
      <c r="AN204" s="148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</row>
    <row r="205" spans="1:60" ht="19.5" hidden="1" customHeight="1" x14ac:dyDescent="0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149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148"/>
      <c r="AK205" s="77"/>
      <c r="AL205" s="148"/>
      <c r="AM205" s="77"/>
      <c r="AN205" s="148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</row>
    <row r="206" spans="1:60" ht="19.5" hidden="1" customHeight="1" x14ac:dyDescent="0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149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148"/>
      <c r="AK206" s="77"/>
      <c r="AL206" s="148"/>
      <c r="AM206" s="77"/>
      <c r="AN206" s="148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</row>
    <row r="207" spans="1:60" ht="19.5" hidden="1" customHeight="1" x14ac:dyDescent="0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149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148"/>
      <c r="AK207" s="77"/>
      <c r="AL207" s="148"/>
      <c r="AM207" s="77"/>
      <c r="AN207" s="148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</row>
    <row r="208" spans="1:60" ht="19.5" hidden="1" customHeight="1" x14ac:dyDescent="0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149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148"/>
      <c r="AK208" s="77"/>
      <c r="AL208" s="148"/>
      <c r="AM208" s="77"/>
      <c r="AN208" s="148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</row>
    <row r="209" spans="1:60" ht="19.5" hidden="1" customHeight="1" x14ac:dyDescent="0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149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148"/>
      <c r="AK209" s="77"/>
      <c r="AL209" s="148"/>
      <c r="AM209" s="77"/>
      <c r="AN209" s="148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</row>
    <row r="210" spans="1:60" ht="19.5" hidden="1" customHeight="1" x14ac:dyDescent="0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149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148"/>
      <c r="AK210" s="77"/>
      <c r="AL210" s="148"/>
      <c r="AM210" s="77"/>
      <c r="AN210" s="148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</row>
    <row r="211" spans="1:60" ht="19.5" hidden="1" customHeight="1" x14ac:dyDescent="0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149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148"/>
      <c r="AK211" s="77"/>
      <c r="AL211" s="148"/>
      <c r="AM211" s="77"/>
      <c r="AN211" s="148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</row>
    <row r="212" spans="1:60" ht="19.5" hidden="1" customHeight="1" x14ac:dyDescent="0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149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148"/>
      <c r="AK212" s="77"/>
      <c r="AL212" s="148"/>
      <c r="AM212" s="77"/>
      <c r="AN212" s="148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</row>
    <row r="213" spans="1:60" ht="19.5" hidden="1" customHeight="1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149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148"/>
      <c r="AK213" s="77"/>
      <c r="AL213" s="148"/>
      <c r="AM213" s="77"/>
      <c r="AN213" s="148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</row>
    <row r="214" spans="1:60" ht="19.5" hidden="1" customHeight="1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149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148"/>
      <c r="AK214" s="77"/>
      <c r="AL214" s="148"/>
      <c r="AM214" s="77"/>
      <c r="AN214" s="148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</row>
    <row r="215" spans="1:60" ht="19.5" hidden="1" customHeight="1" x14ac:dyDescent="0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149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148"/>
      <c r="AK215" s="77"/>
      <c r="AL215" s="148"/>
      <c r="AM215" s="77"/>
      <c r="AN215" s="148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</row>
    <row r="216" spans="1:60" ht="19.5" hidden="1" customHeight="1" x14ac:dyDescent="0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149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148"/>
      <c r="AK216" s="77"/>
      <c r="AL216" s="148"/>
      <c r="AM216" s="77"/>
      <c r="AN216" s="148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</row>
    <row r="217" spans="1:60" ht="19.5" hidden="1" customHeight="1" x14ac:dyDescent="0.2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149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148"/>
      <c r="AK217" s="77"/>
      <c r="AL217" s="148"/>
      <c r="AM217" s="77"/>
      <c r="AN217" s="148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</row>
    <row r="218" spans="1:60" ht="19.5" hidden="1" customHeight="1" x14ac:dyDescent="0.2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149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148"/>
      <c r="AK218" s="77"/>
      <c r="AL218" s="148"/>
      <c r="AM218" s="77"/>
      <c r="AN218" s="148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</row>
    <row r="219" spans="1:60" ht="19.5" hidden="1" customHeight="1" x14ac:dyDescent="0.2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149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148"/>
      <c r="AK219" s="77"/>
      <c r="AL219" s="148"/>
      <c r="AM219" s="77"/>
      <c r="AN219" s="148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</row>
    <row r="220" spans="1:60" ht="19.5" hidden="1" customHeight="1" x14ac:dyDescent="0.2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149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148"/>
      <c r="AK220" s="77"/>
      <c r="AL220" s="148"/>
      <c r="AM220" s="77"/>
      <c r="AN220" s="148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</row>
    <row r="221" spans="1:60" ht="14.25" hidden="1" customHeight="1" x14ac:dyDescent="0.25"/>
    <row r="222" spans="1:60" ht="14.25" hidden="1" customHeight="1" x14ac:dyDescent="0.25"/>
    <row r="223" spans="1:60" ht="14.25" hidden="1" customHeight="1" x14ac:dyDescent="0.25"/>
    <row r="224" spans="1:60" ht="14.25" hidden="1" customHeight="1" x14ac:dyDescent="0.25"/>
    <row r="225" ht="14.25" hidden="1" customHeight="1" x14ac:dyDescent="0.25"/>
    <row r="226" ht="14.25" hidden="1" customHeight="1" x14ac:dyDescent="0.25"/>
    <row r="227" ht="14.25" hidden="1" customHeight="1" x14ac:dyDescent="0.25"/>
    <row r="228" ht="14.25" hidden="1" customHeight="1" x14ac:dyDescent="0.25"/>
    <row r="229" ht="14.25" hidden="1" customHeight="1" x14ac:dyDescent="0.25"/>
    <row r="230" ht="14.25" hidden="1" customHeight="1" x14ac:dyDescent="0.25"/>
    <row r="231" ht="14.25" hidden="1" customHeight="1" x14ac:dyDescent="0.25"/>
    <row r="232" ht="14.25" hidden="1" customHeight="1" x14ac:dyDescent="0.25"/>
    <row r="233" ht="14.25" hidden="1" customHeight="1" x14ac:dyDescent="0.25"/>
    <row r="234" ht="14.25" hidden="1" customHeight="1" x14ac:dyDescent="0.25"/>
    <row r="235" ht="14.25" hidden="1" customHeight="1" x14ac:dyDescent="0.25"/>
    <row r="236" ht="14.25" hidden="1" customHeight="1" x14ac:dyDescent="0.25"/>
    <row r="237" ht="14.25" hidden="1" customHeight="1" x14ac:dyDescent="0.25"/>
    <row r="238" ht="14.25" hidden="1" customHeight="1" x14ac:dyDescent="0.25"/>
    <row r="239" ht="14.25" hidden="1" customHeight="1" x14ac:dyDescent="0.25"/>
    <row r="240" ht="14.25" hidden="1" customHeight="1" x14ac:dyDescent="0.25"/>
    <row r="241" ht="14.25" hidden="1" customHeight="1" x14ac:dyDescent="0.25"/>
    <row r="242" ht="14.25" hidden="1" customHeight="1" x14ac:dyDescent="0.25"/>
    <row r="243" ht="14.25" hidden="1" customHeight="1" x14ac:dyDescent="0.25"/>
    <row r="244" ht="14.25" hidden="1" customHeight="1" x14ac:dyDescent="0.25"/>
    <row r="245" ht="14.25" hidden="1" customHeight="1" x14ac:dyDescent="0.25"/>
    <row r="246" ht="14.25" hidden="1" customHeight="1" x14ac:dyDescent="0.25"/>
    <row r="247" ht="14.25" hidden="1" customHeight="1" x14ac:dyDescent="0.25"/>
    <row r="248" ht="14.25" hidden="1" customHeight="1" x14ac:dyDescent="0.25"/>
    <row r="249" ht="14.25" hidden="1" customHeight="1" x14ac:dyDescent="0.25"/>
    <row r="250" ht="14.25" hidden="1" customHeight="1" x14ac:dyDescent="0.25"/>
    <row r="251" ht="14.25" hidden="1" customHeight="1" x14ac:dyDescent="0.25"/>
    <row r="252" ht="14.25" hidden="1" customHeight="1" x14ac:dyDescent="0.25"/>
    <row r="253" ht="14.25" hidden="1" customHeight="1" x14ac:dyDescent="0.25"/>
    <row r="254" ht="14.25" hidden="1" customHeight="1" x14ac:dyDescent="0.25"/>
    <row r="255" ht="14.25" hidden="1" customHeight="1" x14ac:dyDescent="0.25"/>
    <row r="256" ht="14.25" hidden="1" customHeight="1" x14ac:dyDescent="0.25"/>
    <row r="257" ht="14.25" hidden="1" customHeight="1" x14ac:dyDescent="0.25"/>
    <row r="258" ht="14.25" hidden="1" customHeight="1" x14ac:dyDescent="0.25"/>
    <row r="259" ht="14.25" hidden="1" customHeight="1" x14ac:dyDescent="0.25"/>
    <row r="260" ht="14.25" hidden="1" customHeight="1" x14ac:dyDescent="0.25"/>
    <row r="261" ht="14.25" hidden="1" customHeight="1" x14ac:dyDescent="0.25"/>
    <row r="262" ht="14.25" hidden="1" customHeight="1" x14ac:dyDescent="0.25"/>
    <row r="263" ht="14.25" hidden="1" customHeight="1" x14ac:dyDescent="0.25"/>
    <row r="264" ht="14.25" hidden="1" customHeight="1" x14ac:dyDescent="0.25"/>
    <row r="265" ht="14.25" hidden="1" customHeight="1" x14ac:dyDescent="0.25"/>
    <row r="266" ht="14.25" hidden="1" customHeight="1" x14ac:dyDescent="0.25"/>
    <row r="267" ht="14.25" hidden="1" customHeight="1" x14ac:dyDescent="0.25"/>
    <row r="268" ht="14.25" hidden="1" customHeight="1" x14ac:dyDescent="0.25"/>
    <row r="269" ht="14.25" hidden="1" customHeight="1" x14ac:dyDescent="0.25"/>
    <row r="270" ht="14.25" hidden="1" customHeight="1" x14ac:dyDescent="0.25"/>
    <row r="271" ht="14.25" hidden="1" customHeight="1" x14ac:dyDescent="0.25"/>
    <row r="272" ht="14.25" hidden="1" customHeight="1" x14ac:dyDescent="0.25"/>
    <row r="273" ht="14.25" hidden="1" customHeight="1" x14ac:dyDescent="0.25"/>
    <row r="274" ht="14.25" hidden="1" customHeight="1" x14ac:dyDescent="0.25"/>
    <row r="275" ht="14.25" hidden="1" customHeight="1" x14ac:dyDescent="0.25"/>
    <row r="276" ht="14.25" hidden="1" customHeight="1" x14ac:dyDescent="0.25"/>
    <row r="277" ht="14.25" hidden="1" customHeight="1" x14ac:dyDescent="0.25"/>
    <row r="278" ht="14.25" hidden="1" customHeight="1" x14ac:dyDescent="0.25"/>
    <row r="279" ht="14.25" hidden="1" customHeight="1" x14ac:dyDescent="0.25"/>
    <row r="280" ht="14.25" hidden="1" customHeight="1" x14ac:dyDescent="0.25"/>
    <row r="281" ht="14.25" hidden="1" customHeight="1" x14ac:dyDescent="0.25"/>
    <row r="282" ht="14.25" hidden="1" customHeight="1" x14ac:dyDescent="0.25"/>
    <row r="283" ht="14.25" hidden="1" customHeight="1" x14ac:dyDescent="0.25"/>
    <row r="284" ht="14.25" hidden="1" customHeight="1" x14ac:dyDescent="0.25"/>
    <row r="285" ht="14.25" hidden="1" customHeight="1" x14ac:dyDescent="0.25"/>
    <row r="286" ht="14.25" hidden="1" customHeight="1" x14ac:dyDescent="0.25"/>
    <row r="287" ht="14.25" hidden="1" customHeight="1" x14ac:dyDescent="0.25"/>
    <row r="288" ht="14.25" hidden="1" customHeight="1" x14ac:dyDescent="0.25"/>
    <row r="289" ht="14.25" hidden="1" customHeight="1" x14ac:dyDescent="0.25"/>
    <row r="290" ht="14.25" hidden="1" customHeight="1" x14ac:dyDescent="0.25"/>
    <row r="291" ht="14.25" hidden="1" customHeight="1" x14ac:dyDescent="0.25"/>
    <row r="292" ht="14.25" hidden="1" customHeight="1" x14ac:dyDescent="0.25"/>
    <row r="293" ht="14.25" hidden="1" customHeight="1" x14ac:dyDescent="0.25"/>
    <row r="294" ht="14.25" hidden="1" customHeight="1" x14ac:dyDescent="0.25"/>
    <row r="295" ht="14.25" hidden="1" customHeight="1" x14ac:dyDescent="0.25"/>
    <row r="296" ht="14.25" hidden="1" customHeight="1" x14ac:dyDescent="0.25"/>
    <row r="297" ht="14.25" hidden="1" customHeight="1" x14ac:dyDescent="0.25"/>
    <row r="298" ht="14.25" hidden="1" customHeight="1" x14ac:dyDescent="0.25"/>
    <row r="299" ht="14.25" hidden="1" customHeight="1" x14ac:dyDescent="0.25"/>
    <row r="300" ht="14.25" hidden="1" customHeight="1" x14ac:dyDescent="0.25"/>
    <row r="301" ht="14.25" hidden="1" customHeight="1" x14ac:dyDescent="0.25"/>
    <row r="302" ht="14.25" hidden="1" customHeight="1" x14ac:dyDescent="0.25"/>
    <row r="303" ht="14.25" hidden="1" customHeight="1" x14ac:dyDescent="0.25"/>
    <row r="304" ht="14.25" hidden="1" customHeight="1" x14ac:dyDescent="0.25"/>
    <row r="305" ht="14.25" hidden="1" customHeight="1" x14ac:dyDescent="0.25"/>
    <row r="306" ht="14.25" hidden="1" customHeight="1" x14ac:dyDescent="0.25"/>
    <row r="307" ht="14.25" hidden="1" customHeight="1" x14ac:dyDescent="0.25"/>
    <row r="308" ht="14.25" hidden="1" customHeight="1" x14ac:dyDescent="0.25"/>
    <row r="309" ht="14.25" hidden="1" customHeight="1" x14ac:dyDescent="0.25"/>
    <row r="310" ht="14.25" hidden="1" customHeight="1" x14ac:dyDescent="0.25"/>
    <row r="311" ht="14.25" hidden="1" customHeight="1" x14ac:dyDescent="0.25"/>
    <row r="312" ht="14.25" hidden="1" customHeight="1" x14ac:dyDescent="0.25"/>
    <row r="313" ht="14.25" hidden="1" customHeight="1" x14ac:dyDescent="0.25"/>
    <row r="314" ht="14.25" hidden="1" customHeight="1" x14ac:dyDescent="0.25"/>
    <row r="315" ht="14.25" hidden="1" customHeight="1" x14ac:dyDescent="0.25"/>
    <row r="316" ht="14.25" hidden="1" customHeight="1" x14ac:dyDescent="0.25"/>
    <row r="317" ht="14.25" hidden="1" customHeight="1" x14ac:dyDescent="0.25"/>
    <row r="318" ht="14.25" hidden="1" customHeight="1" x14ac:dyDescent="0.25"/>
    <row r="319" ht="14.25" hidden="1" customHeight="1" x14ac:dyDescent="0.25"/>
    <row r="320" ht="14.25" hidden="1" customHeight="1" x14ac:dyDescent="0.25"/>
    <row r="321" ht="14.25" hidden="1" customHeight="1" x14ac:dyDescent="0.25"/>
    <row r="322" ht="14.25" hidden="1" customHeight="1" x14ac:dyDescent="0.25"/>
    <row r="323" ht="14.25" hidden="1" customHeight="1" x14ac:dyDescent="0.25"/>
    <row r="324" ht="14.25" hidden="1" customHeight="1" x14ac:dyDescent="0.25"/>
    <row r="325" ht="14.25" hidden="1" customHeight="1" x14ac:dyDescent="0.25"/>
    <row r="326" ht="14.25" hidden="1" customHeight="1" x14ac:dyDescent="0.25"/>
    <row r="327" ht="14.25" hidden="1" customHeight="1" x14ac:dyDescent="0.25"/>
    <row r="328" ht="14.25" hidden="1" customHeight="1" x14ac:dyDescent="0.25"/>
    <row r="329" ht="14.25" hidden="1" customHeight="1" x14ac:dyDescent="0.25"/>
    <row r="330" ht="14.25" hidden="1" customHeight="1" x14ac:dyDescent="0.25"/>
    <row r="331" ht="14.25" hidden="1" customHeight="1" x14ac:dyDescent="0.25"/>
    <row r="332" ht="14.25" hidden="1" customHeight="1" x14ac:dyDescent="0.25"/>
    <row r="333" ht="14.25" hidden="1" customHeight="1" x14ac:dyDescent="0.25"/>
    <row r="334" ht="14.25" hidden="1" customHeight="1" x14ac:dyDescent="0.25"/>
    <row r="335" ht="14.25" hidden="1" customHeight="1" x14ac:dyDescent="0.25"/>
    <row r="336" ht="14.25" hidden="1" customHeight="1" x14ac:dyDescent="0.25"/>
    <row r="337" ht="14.25" hidden="1" customHeight="1" x14ac:dyDescent="0.25"/>
    <row r="338" ht="14.25" hidden="1" customHeight="1" x14ac:dyDescent="0.25"/>
    <row r="339" ht="14.25" hidden="1" customHeight="1" x14ac:dyDescent="0.25"/>
    <row r="340" ht="14.25" hidden="1" customHeight="1" x14ac:dyDescent="0.25"/>
    <row r="341" ht="14.25" hidden="1" customHeight="1" x14ac:dyDescent="0.25"/>
    <row r="342" ht="14.25" hidden="1" customHeight="1" x14ac:dyDescent="0.25"/>
    <row r="343" ht="14.25" hidden="1" customHeight="1" x14ac:dyDescent="0.25"/>
    <row r="344" ht="14.25" hidden="1" customHeight="1" x14ac:dyDescent="0.25"/>
    <row r="345" ht="14.25" hidden="1" customHeight="1" x14ac:dyDescent="0.25"/>
    <row r="346" ht="14.25" hidden="1" customHeight="1" x14ac:dyDescent="0.25"/>
    <row r="347" ht="14.25" hidden="1" customHeight="1" x14ac:dyDescent="0.25"/>
    <row r="348" ht="14.25" hidden="1" customHeight="1" x14ac:dyDescent="0.25"/>
    <row r="349" ht="14.25" hidden="1" customHeight="1" x14ac:dyDescent="0.25"/>
    <row r="350" ht="14.25" hidden="1" customHeight="1" x14ac:dyDescent="0.25"/>
    <row r="351" ht="14.25" hidden="1" customHeight="1" x14ac:dyDescent="0.25"/>
    <row r="352" ht="14.25" hidden="1" customHeight="1" x14ac:dyDescent="0.25"/>
    <row r="353" ht="14.25" hidden="1" customHeight="1" x14ac:dyDescent="0.25"/>
    <row r="354" ht="14.25" hidden="1" customHeight="1" x14ac:dyDescent="0.25"/>
    <row r="355" ht="14.25" hidden="1" customHeight="1" x14ac:dyDescent="0.25"/>
    <row r="356" ht="14.25" hidden="1" customHeight="1" x14ac:dyDescent="0.25"/>
    <row r="357" ht="14.25" hidden="1" customHeight="1" x14ac:dyDescent="0.25"/>
    <row r="358" ht="14.25" hidden="1" customHeight="1" x14ac:dyDescent="0.25"/>
    <row r="359" ht="14.25" hidden="1" customHeight="1" x14ac:dyDescent="0.25"/>
    <row r="360" ht="14.25" hidden="1" customHeight="1" x14ac:dyDescent="0.25"/>
    <row r="361" ht="14.25" hidden="1" customHeight="1" x14ac:dyDescent="0.25"/>
    <row r="362" ht="14.25" hidden="1" customHeight="1" x14ac:dyDescent="0.25"/>
    <row r="363" ht="14.25" hidden="1" customHeight="1" x14ac:dyDescent="0.25"/>
    <row r="364" ht="14.25" hidden="1" customHeight="1" x14ac:dyDescent="0.25"/>
    <row r="365" ht="14.25" hidden="1" customHeight="1" x14ac:dyDescent="0.25"/>
    <row r="366" ht="14.25" hidden="1" customHeight="1" x14ac:dyDescent="0.25"/>
    <row r="367" ht="14.25" hidden="1" customHeight="1" x14ac:dyDescent="0.25"/>
    <row r="368" ht="14.25" hidden="1" customHeight="1" x14ac:dyDescent="0.25"/>
    <row r="369" ht="14.25" hidden="1" customHeight="1" x14ac:dyDescent="0.25"/>
    <row r="370" ht="14.25" hidden="1" customHeight="1" x14ac:dyDescent="0.25"/>
    <row r="371" ht="14.25" hidden="1" customHeight="1" x14ac:dyDescent="0.25"/>
    <row r="372" ht="14.25" hidden="1" customHeight="1" x14ac:dyDescent="0.25"/>
    <row r="373" ht="14.25" hidden="1" customHeight="1" x14ac:dyDescent="0.25"/>
    <row r="374" ht="14.25" hidden="1" customHeight="1" x14ac:dyDescent="0.25"/>
    <row r="375" ht="14.25" hidden="1" customHeight="1" x14ac:dyDescent="0.25"/>
    <row r="376" ht="14.25" hidden="1" customHeight="1" x14ac:dyDescent="0.25"/>
    <row r="377" ht="14.25" hidden="1" customHeight="1" x14ac:dyDescent="0.25"/>
    <row r="378" ht="14.25" hidden="1" customHeight="1" x14ac:dyDescent="0.25"/>
    <row r="379" ht="14.25" hidden="1" customHeight="1" x14ac:dyDescent="0.25"/>
    <row r="380" ht="14.25" hidden="1" customHeight="1" x14ac:dyDescent="0.25"/>
    <row r="381" ht="14.25" hidden="1" customHeight="1" x14ac:dyDescent="0.25"/>
    <row r="382" ht="14.25" hidden="1" customHeight="1" x14ac:dyDescent="0.25"/>
    <row r="383" ht="14.25" hidden="1" customHeight="1" x14ac:dyDescent="0.25"/>
    <row r="384" ht="14.25" hidden="1" customHeight="1" x14ac:dyDescent="0.25"/>
    <row r="385" ht="14.25" hidden="1" customHeight="1" x14ac:dyDescent="0.25"/>
    <row r="386" ht="14.25" hidden="1" customHeight="1" x14ac:dyDescent="0.25"/>
    <row r="387" ht="14.25" hidden="1" customHeight="1" x14ac:dyDescent="0.25"/>
    <row r="388" ht="14.25" hidden="1" customHeight="1" x14ac:dyDescent="0.25"/>
    <row r="389" ht="14.25" hidden="1" customHeight="1" x14ac:dyDescent="0.25"/>
    <row r="390" ht="14.25" hidden="1" customHeight="1" x14ac:dyDescent="0.25"/>
    <row r="391" ht="14.25" hidden="1" customHeight="1" x14ac:dyDescent="0.25"/>
    <row r="392" ht="14.25" hidden="1" customHeight="1" x14ac:dyDescent="0.25"/>
    <row r="393" ht="14.25" hidden="1" customHeight="1" x14ac:dyDescent="0.25"/>
    <row r="394" ht="14.25" hidden="1" customHeight="1" x14ac:dyDescent="0.25"/>
    <row r="395" ht="14.25" hidden="1" customHeight="1" x14ac:dyDescent="0.25"/>
    <row r="396" ht="14.25" hidden="1" customHeight="1" x14ac:dyDescent="0.25"/>
    <row r="397" ht="14.25" hidden="1" customHeight="1" x14ac:dyDescent="0.25"/>
    <row r="398" ht="14.25" hidden="1" customHeight="1" x14ac:dyDescent="0.25"/>
    <row r="399" ht="14.25" hidden="1" customHeight="1" x14ac:dyDescent="0.25"/>
    <row r="400" ht="14.25" hidden="1" customHeight="1" x14ac:dyDescent="0.25"/>
    <row r="401" ht="14.25" hidden="1" customHeight="1" x14ac:dyDescent="0.25"/>
    <row r="402" ht="14.25" hidden="1" customHeight="1" x14ac:dyDescent="0.25"/>
    <row r="403" ht="14.25" hidden="1" customHeight="1" x14ac:dyDescent="0.25"/>
    <row r="404" ht="14.25" hidden="1" customHeight="1" x14ac:dyDescent="0.25"/>
    <row r="405" ht="14.25" hidden="1" customHeight="1" x14ac:dyDescent="0.25"/>
    <row r="406" ht="14.25" hidden="1" customHeight="1" x14ac:dyDescent="0.25"/>
    <row r="407" ht="14.25" hidden="1" customHeight="1" x14ac:dyDescent="0.25"/>
    <row r="408" ht="14.25" hidden="1" customHeight="1" x14ac:dyDescent="0.25"/>
    <row r="409" ht="14.25" hidden="1" customHeight="1" x14ac:dyDescent="0.25"/>
    <row r="410" ht="14.25" hidden="1" customHeight="1" x14ac:dyDescent="0.25"/>
    <row r="411" ht="14.25" hidden="1" customHeight="1" x14ac:dyDescent="0.25"/>
    <row r="412" ht="14.25" hidden="1" customHeight="1" x14ac:dyDescent="0.25"/>
    <row r="413" ht="14.25" hidden="1" customHeight="1" x14ac:dyDescent="0.25"/>
    <row r="414" ht="14.25" hidden="1" customHeight="1" x14ac:dyDescent="0.25"/>
    <row r="415" ht="14.25" hidden="1" customHeight="1" x14ac:dyDescent="0.25"/>
    <row r="416" ht="14.25" hidden="1" customHeight="1" x14ac:dyDescent="0.25"/>
    <row r="417" ht="14.25" hidden="1" customHeight="1" x14ac:dyDescent="0.25"/>
    <row r="418" ht="14.25" hidden="1" customHeight="1" x14ac:dyDescent="0.25"/>
    <row r="419" ht="14.25" hidden="1" customHeight="1" x14ac:dyDescent="0.25"/>
    <row r="420" ht="14.25" hidden="1" customHeight="1" x14ac:dyDescent="0.25"/>
    <row r="421" ht="14.25" hidden="1" customHeight="1" x14ac:dyDescent="0.25"/>
    <row r="422" ht="14.25" hidden="1" customHeight="1" x14ac:dyDescent="0.25"/>
    <row r="423" ht="14.25" hidden="1" customHeight="1" x14ac:dyDescent="0.25"/>
    <row r="424" ht="14.25" hidden="1" customHeight="1" x14ac:dyDescent="0.25"/>
    <row r="425" ht="14.25" hidden="1" customHeight="1" x14ac:dyDescent="0.25"/>
    <row r="426" ht="14.25" hidden="1" customHeight="1" x14ac:dyDescent="0.25"/>
    <row r="427" ht="14.25" hidden="1" customHeight="1" x14ac:dyDescent="0.25"/>
    <row r="428" ht="14.25" hidden="1" customHeight="1" x14ac:dyDescent="0.25"/>
    <row r="429" ht="14.25" hidden="1" customHeight="1" x14ac:dyDescent="0.25"/>
    <row r="430" ht="14.25" hidden="1" customHeight="1" x14ac:dyDescent="0.25"/>
    <row r="431" ht="14.25" hidden="1" customHeight="1" x14ac:dyDescent="0.25"/>
    <row r="432" ht="14.25" hidden="1" customHeight="1" x14ac:dyDescent="0.25"/>
    <row r="433" ht="14.25" hidden="1" customHeight="1" x14ac:dyDescent="0.25"/>
    <row r="434" ht="14.25" hidden="1" customHeight="1" x14ac:dyDescent="0.25"/>
    <row r="435" ht="14.25" hidden="1" customHeight="1" x14ac:dyDescent="0.25"/>
    <row r="436" ht="14.25" hidden="1" customHeight="1" x14ac:dyDescent="0.25"/>
    <row r="437" ht="14.25" hidden="1" customHeight="1" x14ac:dyDescent="0.25"/>
    <row r="438" ht="14.25" hidden="1" customHeight="1" x14ac:dyDescent="0.25"/>
    <row r="439" ht="14.25" hidden="1" customHeight="1" x14ac:dyDescent="0.25"/>
    <row r="440" ht="14.25" hidden="1" customHeight="1" x14ac:dyDescent="0.25"/>
    <row r="441" ht="14.25" hidden="1" customHeight="1" x14ac:dyDescent="0.25"/>
    <row r="442" ht="14.25" hidden="1" customHeight="1" x14ac:dyDescent="0.25"/>
    <row r="443" ht="14.25" hidden="1" customHeight="1" x14ac:dyDescent="0.25"/>
    <row r="444" ht="14.25" hidden="1" customHeight="1" x14ac:dyDescent="0.25"/>
    <row r="445" ht="14.25" hidden="1" customHeight="1" x14ac:dyDescent="0.25"/>
    <row r="446" ht="14.25" hidden="1" customHeight="1" x14ac:dyDescent="0.25"/>
    <row r="447" ht="14.25" hidden="1" customHeight="1" x14ac:dyDescent="0.25"/>
    <row r="448" ht="14.25" hidden="1" customHeight="1" x14ac:dyDescent="0.25"/>
    <row r="449" ht="14.25" hidden="1" customHeight="1" x14ac:dyDescent="0.25"/>
    <row r="450" ht="14.25" hidden="1" customHeight="1" x14ac:dyDescent="0.25"/>
    <row r="451" ht="14.25" hidden="1" customHeight="1" x14ac:dyDescent="0.25"/>
    <row r="452" ht="14.25" hidden="1" customHeight="1" x14ac:dyDescent="0.25"/>
    <row r="453" ht="14.25" hidden="1" customHeight="1" x14ac:dyDescent="0.25"/>
    <row r="454" ht="14.25" hidden="1" customHeight="1" x14ac:dyDescent="0.25"/>
    <row r="455" ht="14.25" hidden="1" customHeight="1" x14ac:dyDescent="0.25"/>
    <row r="456" ht="14.25" hidden="1" customHeight="1" x14ac:dyDescent="0.25"/>
    <row r="457" ht="14.25" hidden="1" customHeight="1" x14ac:dyDescent="0.25"/>
    <row r="458" ht="14.25" hidden="1" customHeight="1" x14ac:dyDescent="0.25"/>
    <row r="459" ht="14.25" hidden="1" customHeight="1" x14ac:dyDescent="0.25"/>
    <row r="460" ht="14.25" hidden="1" customHeight="1" x14ac:dyDescent="0.25"/>
    <row r="461" ht="14.25" hidden="1" customHeight="1" x14ac:dyDescent="0.25"/>
    <row r="462" ht="14.25" hidden="1" customHeight="1" x14ac:dyDescent="0.25"/>
    <row r="463" ht="14.25" hidden="1" customHeight="1" x14ac:dyDescent="0.25"/>
    <row r="464" ht="14.25" hidden="1" customHeight="1" x14ac:dyDescent="0.25"/>
    <row r="465" ht="14.25" hidden="1" customHeight="1" x14ac:dyDescent="0.25"/>
    <row r="466" ht="14.25" hidden="1" customHeight="1" x14ac:dyDescent="0.25"/>
    <row r="467" ht="14.25" hidden="1" customHeight="1" x14ac:dyDescent="0.25"/>
    <row r="468" ht="14.25" hidden="1" customHeight="1" x14ac:dyDescent="0.25"/>
    <row r="469" ht="14.25" hidden="1" customHeight="1" x14ac:dyDescent="0.25"/>
    <row r="470" ht="14.25" hidden="1" customHeight="1" x14ac:dyDescent="0.25"/>
    <row r="471" ht="14.25" hidden="1" customHeight="1" x14ac:dyDescent="0.25"/>
    <row r="472" ht="14.25" hidden="1" customHeight="1" x14ac:dyDescent="0.25"/>
    <row r="473" ht="14.25" hidden="1" customHeight="1" x14ac:dyDescent="0.25"/>
    <row r="474" ht="14.25" hidden="1" customHeight="1" x14ac:dyDescent="0.25"/>
    <row r="475" ht="14.25" hidden="1" customHeight="1" x14ac:dyDescent="0.25"/>
    <row r="476" ht="14.25" hidden="1" customHeight="1" x14ac:dyDescent="0.25"/>
    <row r="477" ht="14.25" hidden="1" customHeight="1" x14ac:dyDescent="0.25"/>
    <row r="478" ht="14.25" hidden="1" customHeight="1" x14ac:dyDescent="0.25"/>
    <row r="479" ht="14.25" hidden="1" customHeight="1" x14ac:dyDescent="0.25"/>
    <row r="480" ht="14.25" hidden="1" customHeight="1" x14ac:dyDescent="0.25"/>
    <row r="481" ht="14.25" hidden="1" customHeight="1" x14ac:dyDescent="0.25"/>
    <row r="482" ht="14.25" hidden="1" customHeight="1" x14ac:dyDescent="0.25"/>
    <row r="483" ht="14.25" hidden="1" customHeight="1" x14ac:dyDescent="0.25"/>
    <row r="484" ht="14.25" hidden="1" customHeight="1" x14ac:dyDescent="0.25"/>
    <row r="485" ht="14.25" hidden="1" customHeight="1" x14ac:dyDescent="0.25"/>
    <row r="486" ht="14.25" hidden="1" customHeight="1" x14ac:dyDescent="0.25"/>
    <row r="487" ht="14.25" hidden="1" customHeight="1" x14ac:dyDescent="0.25"/>
    <row r="488" ht="14.25" hidden="1" customHeight="1" x14ac:dyDescent="0.25"/>
    <row r="489" ht="14.25" hidden="1" customHeight="1" x14ac:dyDescent="0.25"/>
    <row r="490" ht="14.25" hidden="1" customHeight="1" x14ac:dyDescent="0.25"/>
    <row r="491" ht="14.25" hidden="1" customHeight="1" x14ac:dyDescent="0.25"/>
    <row r="492" ht="14.25" hidden="1" customHeight="1" x14ac:dyDescent="0.25"/>
    <row r="493" ht="14.25" hidden="1" customHeight="1" x14ac:dyDescent="0.25"/>
    <row r="494" ht="14.25" hidden="1" customHeight="1" x14ac:dyDescent="0.25"/>
    <row r="495" ht="14.25" hidden="1" customHeight="1" x14ac:dyDescent="0.25"/>
    <row r="496" ht="14.25" hidden="1" customHeight="1" x14ac:dyDescent="0.25"/>
    <row r="497" ht="14.25" hidden="1" customHeight="1" x14ac:dyDescent="0.25"/>
    <row r="498" ht="14.25" hidden="1" customHeight="1" x14ac:dyDescent="0.25"/>
    <row r="499" ht="14.25" hidden="1" customHeight="1" x14ac:dyDescent="0.25"/>
    <row r="500" ht="14.25" hidden="1" customHeight="1" x14ac:dyDescent="0.25"/>
    <row r="501" ht="14.25" hidden="1" customHeight="1" x14ac:dyDescent="0.25"/>
    <row r="502" ht="14.25" hidden="1" customHeight="1" x14ac:dyDescent="0.25"/>
    <row r="503" ht="14.25" hidden="1" customHeight="1" x14ac:dyDescent="0.25"/>
    <row r="504" ht="14.25" hidden="1" customHeight="1" x14ac:dyDescent="0.25"/>
    <row r="505" ht="14.25" hidden="1" customHeight="1" x14ac:dyDescent="0.25"/>
    <row r="506" ht="14.25" hidden="1" customHeight="1" x14ac:dyDescent="0.25"/>
    <row r="507" ht="14.25" hidden="1" customHeight="1" x14ac:dyDescent="0.25"/>
    <row r="508" ht="14.25" hidden="1" customHeight="1" x14ac:dyDescent="0.25"/>
    <row r="509" ht="14.25" hidden="1" customHeight="1" x14ac:dyDescent="0.25"/>
    <row r="510" ht="14.25" hidden="1" customHeight="1" x14ac:dyDescent="0.25"/>
    <row r="511" ht="14.25" hidden="1" customHeight="1" x14ac:dyDescent="0.25"/>
    <row r="512" ht="14.25" hidden="1" customHeight="1" x14ac:dyDescent="0.25"/>
    <row r="513" ht="14.25" hidden="1" customHeight="1" x14ac:dyDescent="0.25"/>
    <row r="514" ht="14.25" hidden="1" customHeight="1" x14ac:dyDescent="0.25"/>
    <row r="515" ht="14.25" hidden="1" customHeight="1" x14ac:dyDescent="0.25"/>
    <row r="516" ht="14.25" hidden="1" customHeight="1" x14ac:dyDescent="0.25"/>
    <row r="517" ht="14.25" hidden="1" customHeight="1" x14ac:dyDescent="0.25"/>
    <row r="518" ht="14.25" hidden="1" customHeight="1" x14ac:dyDescent="0.25"/>
    <row r="519" ht="14.25" hidden="1" customHeight="1" x14ac:dyDescent="0.25"/>
    <row r="520" ht="14.25" hidden="1" customHeight="1" x14ac:dyDescent="0.25"/>
    <row r="521" ht="14.25" hidden="1" customHeight="1" x14ac:dyDescent="0.25"/>
    <row r="522" ht="14.25" hidden="1" customHeight="1" x14ac:dyDescent="0.25"/>
    <row r="523" ht="14.25" hidden="1" customHeight="1" x14ac:dyDescent="0.25"/>
    <row r="524" ht="14.25" hidden="1" customHeight="1" x14ac:dyDescent="0.25"/>
    <row r="525" ht="14.25" hidden="1" customHeight="1" x14ac:dyDescent="0.25"/>
    <row r="526" ht="14.25" hidden="1" customHeight="1" x14ac:dyDescent="0.25"/>
    <row r="527" ht="14.25" hidden="1" customHeight="1" x14ac:dyDescent="0.25"/>
    <row r="528" ht="14.25" hidden="1" customHeight="1" x14ac:dyDescent="0.25"/>
    <row r="529" ht="14.25" hidden="1" customHeight="1" x14ac:dyDescent="0.25"/>
    <row r="530" ht="14.25" hidden="1" customHeight="1" x14ac:dyDescent="0.25"/>
    <row r="531" ht="14.25" hidden="1" customHeight="1" x14ac:dyDescent="0.25"/>
    <row r="532" ht="14.25" hidden="1" customHeight="1" x14ac:dyDescent="0.25"/>
    <row r="533" ht="14.25" hidden="1" customHeight="1" x14ac:dyDescent="0.25"/>
    <row r="534" ht="14.25" hidden="1" customHeight="1" x14ac:dyDescent="0.25"/>
    <row r="535" ht="14.25" hidden="1" customHeight="1" x14ac:dyDescent="0.25"/>
    <row r="536" ht="14.25" hidden="1" customHeight="1" x14ac:dyDescent="0.25"/>
    <row r="537" ht="14.25" hidden="1" customHeight="1" x14ac:dyDescent="0.25"/>
    <row r="538" ht="14.25" hidden="1" customHeight="1" x14ac:dyDescent="0.25"/>
    <row r="539" ht="14.25" hidden="1" customHeight="1" x14ac:dyDescent="0.25"/>
    <row r="540" ht="14.25" hidden="1" customHeight="1" x14ac:dyDescent="0.25"/>
    <row r="541" ht="14.25" hidden="1" customHeight="1" x14ac:dyDescent="0.25"/>
    <row r="542" ht="14.25" hidden="1" customHeight="1" x14ac:dyDescent="0.25"/>
    <row r="543" ht="14.25" hidden="1" customHeight="1" x14ac:dyDescent="0.25"/>
    <row r="544" ht="14.25" hidden="1" customHeight="1" x14ac:dyDescent="0.25"/>
    <row r="545" ht="14.25" hidden="1" customHeight="1" x14ac:dyDescent="0.25"/>
    <row r="546" ht="14.25" hidden="1" customHeight="1" x14ac:dyDescent="0.25"/>
    <row r="547" ht="14.25" hidden="1" customHeight="1" x14ac:dyDescent="0.25"/>
    <row r="548" ht="14.25" hidden="1" customHeight="1" x14ac:dyDescent="0.25"/>
    <row r="549" ht="14.25" hidden="1" customHeight="1" x14ac:dyDescent="0.25"/>
    <row r="550" ht="14.25" hidden="1" customHeight="1" x14ac:dyDescent="0.25"/>
    <row r="551" ht="14.25" hidden="1" customHeight="1" x14ac:dyDescent="0.25"/>
    <row r="552" ht="14.25" hidden="1" customHeight="1" x14ac:dyDescent="0.25"/>
    <row r="553" ht="14.25" hidden="1" customHeight="1" x14ac:dyDescent="0.25"/>
    <row r="554" ht="14.25" hidden="1" customHeight="1" x14ac:dyDescent="0.25"/>
    <row r="555" ht="14.25" hidden="1" customHeight="1" x14ac:dyDescent="0.25"/>
    <row r="556" ht="14.25" hidden="1" customHeight="1" x14ac:dyDescent="0.25"/>
    <row r="557" ht="14.25" hidden="1" customHeight="1" x14ac:dyDescent="0.25"/>
    <row r="558" ht="14.25" hidden="1" customHeight="1" x14ac:dyDescent="0.25"/>
    <row r="559" ht="14.25" hidden="1" customHeight="1" x14ac:dyDescent="0.25"/>
    <row r="560" ht="14.25" hidden="1" customHeight="1" x14ac:dyDescent="0.25"/>
    <row r="561" ht="14.25" hidden="1" customHeight="1" x14ac:dyDescent="0.25"/>
    <row r="562" ht="14.25" hidden="1" customHeight="1" x14ac:dyDescent="0.25"/>
    <row r="563" ht="14.25" hidden="1" customHeight="1" x14ac:dyDescent="0.25"/>
    <row r="564" ht="14.25" hidden="1" customHeight="1" x14ac:dyDescent="0.25"/>
    <row r="565" ht="14.25" hidden="1" customHeight="1" x14ac:dyDescent="0.25"/>
    <row r="566" ht="14.25" hidden="1" customHeight="1" x14ac:dyDescent="0.25"/>
    <row r="567" ht="14.25" hidden="1" customHeight="1" x14ac:dyDescent="0.25"/>
    <row r="568" ht="14.25" hidden="1" customHeight="1" x14ac:dyDescent="0.25"/>
    <row r="569" ht="14.25" hidden="1" customHeight="1" x14ac:dyDescent="0.25"/>
    <row r="570" ht="14.25" hidden="1" customHeight="1" x14ac:dyDescent="0.25"/>
    <row r="571" ht="14.25" hidden="1" customHeight="1" x14ac:dyDescent="0.25"/>
    <row r="572" ht="14.25" hidden="1" customHeight="1" x14ac:dyDescent="0.25"/>
    <row r="573" ht="14.25" hidden="1" customHeight="1" x14ac:dyDescent="0.25"/>
    <row r="574" ht="14.25" hidden="1" customHeight="1" x14ac:dyDescent="0.25"/>
    <row r="575" ht="14.25" hidden="1" customHeight="1" x14ac:dyDescent="0.25"/>
    <row r="576" ht="14.25" hidden="1" customHeight="1" x14ac:dyDescent="0.25"/>
    <row r="577" ht="14.25" hidden="1" customHeight="1" x14ac:dyDescent="0.25"/>
    <row r="578" ht="14.25" hidden="1" customHeight="1" x14ac:dyDescent="0.25"/>
    <row r="579" ht="14.25" hidden="1" customHeight="1" x14ac:dyDescent="0.25"/>
    <row r="580" ht="14.25" hidden="1" customHeight="1" x14ac:dyDescent="0.25"/>
    <row r="581" ht="14.25" hidden="1" customHeight="1" x14ac:dyDescent="0.25"/>
    <row r="582" ht="14.25" hidden="1" customHeight="1" x14ac:dyDescent="0.25"/>
    <row r="583" ht="14.25" hidden="1" customHeight="1" x14ac:dyDescent="0.25"/>
    <row r="584" ht="14.25" hidden="1" customHeight="1" x14ac:dyDescent="0.25"/>
    <row r="585" ht="14.25" hidden="1" customHeight="1" x14ac:dyDescent="0.25"/>
    <row r="586" ht="14.25" hidden="1" customHeight="1" x14ac:dyDescent="0.25"/>
    <row r="587" ht="14.25" hidden="1" customHeight="1" x14ac:dyDescent="0.25"/>
    <row r="588" ht="14.25" hidden="1" customHeight="1" x14ac:dyDescent="0.25"/>
    <row r="589" ht="14.25" hidden="1" customHeight="1" x14ac:dyDescent="0.25"/>
    <row r="590" ht="14.25" hidden="1" customHeight="1" x14ac:dyDescent="0.25"/>
    <row r="591" ht="14.25" hidden="1" customHeight="1" x14ac:dyDescent="0.25"/>
    <row r="592" ht="14.25" hidden="1" customHeight="1" x14ac:dyDescent="0.25"/>
    <row r="593" ht="14.25" hidden="1" customHeight="1" x14ac:dyDescent="0.25"/>
    <row r="594" ht="14.25" hidden="1" customHeight="1" x14ac:dyDescent="0.25"/>
    <row r="595" ht="14.25" hidden="1" customHeight="1" x14ac:dyDescent="0.25"/>
    <row r="596" ht="14.25" hidden="1" customHeight="1" x14ac:dyDescent="0.25"/>
    <row r="597" ht="14.25" hidden="1" customHeight="1" x14ac:dyDescent="0.25"/>
    <row r="598" ht="14.25" hidden="1" customHeight="1" x14ac:dyDescent="0.25"/>
    <row r="599" ht="14.25" hidden="1" customHeight="1" x14ac:dyDescent="0.25"/>
    <row r="600" ht="14.25" hidden="1" customHeight="1" x14ac:dyDescent="0.25"/>
    <row r="601" ht="14.25" hidden="1" customHeight="1" x14ac:dyDescent="0.25"/>
    <row r="602" ht="14.25" hidden="1" customHeight="1" x14ac:dyDescent="0.25"/>
    <row r="603" ht="14.25" hidden="1" customHeight="1" x14ac:dyDescent="0.25"/>
    <row r="604" ht="14.25" hidden="1" customHeight="1" x14ac:dyDescent="0.25"/>
    <row r="605" ht="14.25" hidden="1" customHeight="1" x14ac:dyDescent="0.25"/>
    <row r="606" ht="14.25" hidden="1" customHeight="1" x14ac:dyDescent="0.25"/>
    <row r="607" ht="14.25" hidden="1" customHeight="1" x14ac:dyDescent="0.25"/>
    <row r="608" ht="14.25" hidden="1" customHeight="1" x14ac:dyDescent="0.25"/>
    <row r="609" ht="14.25" hidden="1" customHeight="1" x14ac:dyDescent="0.25"/>
    <row r="610" ht="14.25" hidden="1" customHeight="1" x14ac:dyDescent="0.25"/>
    <row r="611" ht="14.25" hidden="1" customHeight="1" x14ac:dyDescent="0.25"/>
    <row r="612" ht="14.25" hidden="1" customHeight="1" x14ac:dyDescent="0.25"/>
    <row r="613" ht="14.25" hidden="1" customHeight="1" x14ac:dyDescent="0.25"/>
    <row r="614" ht="14.25" hidden="1" customHeight="1" x14ac:dyDescent="0.25"/>
    <row r="615" ht="14.25" hidden="1" customHeight="1" x14ac:dyDescent="0.25"/>
    <row r="616" ht="14.25" hidden="1" customHeight="1" x14ac:dyDescent="0.25"/>
    <row r="617" ht="14.25" hidden="1" customHeight="1" x14ac:dyDescent="0.25"/>
    <row r="618" ht="14.25" hidden="1" customHeight="1" x14ac:dyDescent="0.25"/>
    <row r="619" ht="14.25" hidden="1" customHeight="1" x14ac:dyDescent="0.25"/>
    <row r="620" ht="14.25" hidden="1" customHeight="1" x14ac:dyDescent="0.25"/>
    <row r="621" ht="14.25" hidden="1" customHeight="1" x14ac:dyDescent="0.25"/>
    <row r="622" ht="14.25" hidden="1" customHeight="1" x14ac:dyDescent="0.25"/>
    <row r="623" ht="14.25" hidden="1" customHeight="1" x14ac:dyDescent="0.25"/>
    <row r="624" ht="14.25" hidden="1" customHeight="1" x14ac:dyDescent="0.25"/>
    <row r="625" ht="14.25" hidden="1" customHeight="1" x14ac:dyDescent="0.25"/>
    <row r="626" ht="14.25" hidden="1" customHeight="1" x14ac:dyDescent="0.25"/>
    <row r="627" ht="14.25" hidden="1" customHeight="1" x14ac:dyDescent="0.25"/>
    <row r="628" ht="14.25" hidden="1" customHeight="1" x14ac:dyDescent="0.25"/>
    <row r="629" ht="14.25" hidden="1" customHeight="1" x14ac:dyDescent="0.25"/>
    <row r="630" ht="14.25" hidden="1" customHeight="1" x14ac:dyDescent="0.25"/>
    <row r="631" ht="14.25" hidden="1" customHeight="1" x14ac:dyDescent="0.25"/>
    <row r="632" ht="14.25" hidden="1" customHeight="1" x14ac:dyDescent="0.25"/>
    <row r="633" ht="14.25" hidden="1" customHeight="1" x14ac:dyDescent="0.25"/>
    <row r="634" ht="14.25" hidden="1" customHeight="1" x14ac:dyDescent="0.25"/>
    <row r="635" ht="14.25" hidden="1" customHeight="1" x14ac:dyDescent="0.25"/>
    <row r="636" ht="14.25" hidden="1" customHeight="1" x14ac:dyDescent="0.25"/>
    <row r="637" ht="14.25" hidden="1" customHeight="1" x14ac:dyDescent="0.25"/>
    <row r="638" ht="14.25" hidden="1" customHeight="1" x14ac:dyDescent="0.25"/>
    <row r="639" ht="14.25" hidden="1" customHeight="1" x14ac:dyDescent="0.25"/>
    <row r="640" ht="14.25" hidden="1" customHeight="1" x14ac:dyDescent="0.25"/>
    <row r="641" ht="14.25" hidden="1" customHeight="1" x14ac:dyDescent="0.25"/>
    <row r="642" ht="14.25" hidden="1" customHeight="1" x14ac:dyDescent="0.25"/>
    <row r="643" ht="14.25" hidden="1" customHeight="1" x14ac:dyDescent="0.25"/>
    <row r="644" ht="14.25" hidden="1" customHeight="1" x14ac:dyDescent="0.25"/>
    <row r="645" ht="14.25" hidden="1" customHeight="1" x14ac:dyDescent="0.25"/>
    <row r="646" ht="14.25" hidden="1" customHeight="1" x14ac:dyDescent="0.25"/>
    <row r="647" ht="14.25" hidden="1" customHeight="1" x14ac:dyDescent="0.25"/>
    <row r="648" ht="14.25" hidden="1" customHeight="1" x14ac:dyDescent="0.25"/>
    <row r="649" ht="14.25" hidden="1" customHeight="1" x14ac:dyDescent="0.25"/>
    <row r="650" ht="14.25" hidden="1" customHeight="1" x14ac:dyDescent="0.25"/>
    <row r="651" ht="14.25" hidden="1" customHeight="1" x14ac:dyDescent="0.25"/>
    <row r="652" ht="14.25" hidden="1" customHeight="1" x14ac:dyDescent="0.25"/>
    <row r="653" ht="14.25" hidden="1" customHeight="1" x14ac:dyDescent="0.25"/>
    <row r="654" ht="14.25" hidden="1" customHeight="1" x14ac:dyDescent="0.25"/>
    <row r="655" ht="14.25" hidden="1" customHeight="1" x14ac:dyDescent="0.25"/>
    <row r="656" ht="14.25" hidden="1" customHeight="1" x14ac:dyDescent="0.25"/>
    <row r="657" ht="14.25" hidden="1" customHeight="1" x14ac:dyDescent="0.25"/>
    <row r="658" ht="14.25" hidden="1" customHeight="1" x14ac:dyDescent="0.25"/>
    <row r="659" ht="14.25" hidden="1" customHeight="1" x14ac:dyDescent="0.25"/>
    <row r="660" ht="14.25" hidden="1" customHeight="1" x14ac:dyDescent="0.25"/>
    <row r="661" ht="14.25" hidden="1" customHeight="1" x14ac:dyDescent="0.25"/>
    <row r="662" ht="14.25" hidden="1" customHeight="1" x14ac:dyDescent="0.25"/>
    <row r="663" ht="14.25" hidden="1" customHeight="1" x14ac:dyDescent="0.25"/>
    <row r="664" ht="14.25" hidden="1" customHeight="1" x14ac:dyDescent="0.25"/>
    <row r="665" ht="14.25" hidden="1" customHeight="1" x14ac:dyDescent="0.25"/>
    <row r="666" ht="14.25" hidden="1" customHeight="1" x14ac:dyDescent="0.25"/>
    <row r="667" ht="14.25" hidden="1" customHeight="1" x14ac:dyDescent="0.25"/>
    <row r="668" ht="14.25" hidden="1" customHeight="1" x14ac:dyDescent="0.25"/>
    <row r="669" ht="14.25" hidden="1" customHeight="1" x14ac:dyDescent="0.25"/>
    <row r="670" ht="14.25" hidden="1" customHeight="1" x14ac:dyDescent="0.25"/>
    <row r="671" ht="14.25" hidden="1" customHeight="1" x14ac:dyDescent="0.25"/>
    <row r="672" ht="14.25" hidden="1" customHeight="1" x14ac:dyDescent="0.25"/>
    <row r="673" ht="14.25" hidden="1" customHeight="1" x14ac:dyDescent="0.25"/>
    <row r="674" ht="14.25" hidden="1" customHeight="1" x14ac:dyDescent="0.25"/>
    <row r="675" ht="14.25" hidden="1" customHeight="1" x14ac:dyDescent="0.25"/>
    <row r="676" ht="14.25" hidden="1" customHeight="1" x14ac:dyDescent="0.25"/>
    <row r="677" ht="14.25" hidden="1" customHeight="1" x14ac:dyDescent="0.25"/>
    <row r="678" ht="14.25" hidden="1" customHeight="1" x14ac:dyDescent="0.25"/>
    <row r="679" ht="14.25" hidden="1" customHeight="1" x14ac:dyDescent="0.25"/>
    <row r="680" ht="14.25" hidden="1" customHeight="1" x14ac:dyDescent="0.25"/>
    <row r="681" ht="14.25" hidden="1" customHeight="1" x14ac:dyDescent="0.25"/>
    <row r="682" ht="14.25" hidden="1" customHeight="1" x14ac:dyDescent="0.25"/>
    <row r="683" ht="14.25" hidden="1" customHeight="1" x14ac:dyDescent="0.25"/>
    <row r="684" ht="14.25" hidden="1" customHeight="1" x14ac:dyDescent="0.25"/>
    <row r="685" ht="14.25" hidden="1" customHeight="1" x14ac:dyDescent="0.25"/>
    <row r="686" ht="14.25" hidden="1" customHeight="1" x14ac:dyDescent="0.25"/>
    <row r="687" ht="14.25" hidden="1" customHeight="1" x14ac:dyDescent="0.25"/>
    <row r="688" ht="14.25" hidden="1" customHeight="1" x14ac:dyDescent="0.25"/>
    <row r="689" ht="14.25" hidden="1" customHeight="1" x14ac:dyDescent="0.25"/>
    <row r="690" ht="14.25" hidden="1" customHeight="1" x14ac:dyDescent="0.25"/>
    <row r="691" ht="14.25" hidden="1" customHeight="1" x14ac:dyDescent="0.25"/>
    <row r="692" ht="14.25" hidden="1" customHeight="1" x14ac:dyDescent="0.25"/>
    <row r="693" ht="14.25" hidden="1" customHeight="1" x14ac:dyDescent="0.25"/>
    <row r="694" ht="14.25" hidden="1" customHeight="1" x14ac:dyDescent="0.25"/>
    <row r="695" ht="14.25" hidden="1" customHeight="1" x14ac:dyDescent="0.25"/>
    <row r="696" ht="14.25" hidden="1" customHeight="1" x14ac:dyDescent="0.25"/>
    <row r="697" ht="14.25" hidden="1" customHeight="1" x14ac:dyDescent="0.25"/>
    <row r="698" ht="14.25" hidden="1" customHeight="1" x14ac:dyDescent="0.25"/>
    <row r="699" ht="14.25" hidden="1" customHeight="1" x14ac:dyDescent="0.25"/>
    <row r="700" ht="14.25" hidden="1" customHeight="1" x14ac:dyDescent="0.25"/>
    <row r="701" ht="14.25" hidden="1" customHeight="1" x14ac:dyDescent="0.25"/>
    <row r="702" ht="14.25" hidden="1" customHeight="1" x14ac:dyDescent="0.25"/>
    <row r="703" ht="14.25" hidden="1" customHeight="1" x14ac:dyDescent="0.25"/>
    <row r="704" ht="14.25" hidden="1" customHeight="1" x14ac:dyDescent="0.25"/>
    <row r="705" ht="14.25" hidden="1" customHeight="1" x14ac:dyDescent="0.25"/>
    <row r="706" ht="14.25" hidden="1" customHeight="1" x14ac:dyDescent="0.25"/>
    <row r="707" ht="14.25" hidden="1" customHeight="1" x14ac:dyDescent="0.25"/>
    <row r="708" ht="14.25" hidden="1" customHeight="1" x14ac:dyDescent="0.25"/>
    <row r="709" ht="14.25" hidden="1" customHeight="1" x14ac:dyDescent="0.25"/>
    <row r="710" ht="14.25" hidden="1" customHeight="1" x14ac:dyDescent="0.25"/>
    <row r="711" ht="14.25" hidden="1" customHeight="1" x14ac:dyDescent="0.25"/>
    <row r="712" ht="14.25" hidden="1" customHeight="1" x14ac:dyDescent="0.25"/>
    <row r="713" ht="14.25" hidden="1" customHeight="1" x14ac:dyDescent="0.25"/>
    <row r="714" ht="14.25" hidden="1" customHeight="1" x14ac:dyDescent="0.25"/>
    <row r="715" ht="14.25" hidden="1" customHeight="1" x14ac:dyDescent="0.25"/>
    <row r="716" ht="14.25" hidden="1" customHeight="1" x14ac:dyDescent="0.25"/>
    <row r="717" ht="14.25" hidden="1" customHeight="1" x14ac:dyDescent="0.25"/>
    <row r="718" ht="14.25" hidden="1" customHeight="1" x14ac:dyDescent="0.25"/>
    <row r="719" ht="14.25" hidden="1" customHeight="1" x14ac:dyDescent="0.25"/>
    <row r="720" ht="14.25" hidden="1" customHeight="1" x14ac:dyDescent="0.25"/>
    <row r="721" ht="14.25" hidden="1" customHeight="1" x14ac:dyDescent="0.25"/>
    <row r="722" ht="14.25" hidden="1" customHeight="1" x14ac:dyDescent="0.25"/>
    <row r="723" ht="14.25" hidden="1" customHeight="1" x14ac:dyDescent="0.25"/>
    <row r="724" ht="14.25" hidden="1" customHeight="1" x14ac:dyDescent="0.25"/>
    <row r="725" ht="14.25" hidden="1" customHeight="1" x14ac:dyDescent="0.25"/>
    <row r="726" ht="14.25" hidden="1" customHeight="1" x14ac:dyDescent="0.25"/>
    <row r="727" ht="14.25" hidden="1" customHeight="1" x14ac:dyDescent="0.25"/>
    <row r="728" ht="14.25" hidden="1" customHeight="1" x14ac:dyDescent="0.25"/>
    <row r="729" ht="14.25" hidden="1" customHeight="1" x14ac:dyDescent="0.25"/>
    <row r="730" ht="14.25" hidden="1" customHeight="1" x14ac:dyDescent="0.25"/>
    <row r="731" ht="14.25" hidden="1" customHeight="1" x14ac:dyDescent="0.25"/>
    <row r="732" ht="14.25" hidden="1" customHeight="1" x14ac:dyDescent="0.25"/>
    <row r="733" ht="14.25" hidden="1" customHeight="1" x14ac:dyDescent="0.25"/>
    <row r="734" ht="14.25" hidden="1" customHeight="1" x14ac:dyDescent="0.25"/>
    <row r="735" ht="14.25" hidden="1" customHeight="1" x14ac:dyDescent="0.25"/>
    <row r="736" ht="14.25" hidden="1" customHeight="1" x14ac:dyDescent="0.25"/>
    <row r="737" ht="14.25" hidden="1" customHeight="1" x14ac:dyDescent="0.25"/>
    <row r="738" ht="14.25" hidden="1" customHeight="1" x14ac:dyDescent="0.25"/>
    <row r="739" ht="14.25" hidden="1" customHeight="1" x14ac:dyDescent="0.25"/>
    <row r="740" ht="14.25" hidden="1" customHeight="1" x14ac:dyDescent="0.25"/>
    <row r="741" ht="14.25" hidden="1" customHeight="1" x14ac:dyDescent="0.25"/>
    <row r="742" ht="14.25" hidden="1" customHeight="1" x14ac:dyDescent="0.25"/>
    <row r="743" ht="14.25" hidden="1" customHeight="1" x14ac:dyDescent="0.25"/>
    <row r="744" ht="14.25" hidden="1" customHeight="1" x14ac:dyDescent="0.25"/>
    <row r="745" ht="14.25" hidden="1" customHeight="1" x14ac:dyDescent="0.25"/>
    <row r="746" ht="14.25" hidden="1" customHeight="1" x14ac:dyDescent="0.25"/>
    <row r="747" ht="14.25" hidden="1" customHeight="1" x14ac:dyDescent="0.25"/>
    <row r="748" ht="14.25" hidden="1" customHeight="1" x14ac:dyDescent="0.25"/>
    <row r="749" ht="14.25" hidden="1" customHeight="1" x14ac:dyDescent="0.25"/>
    <row r="750" ht="14.25" hidden="1" customHeight="1" x14ac:dyDescent="0.25"/>
    <row r="751" ht="14.25" hidden="1" customHeight="1" x14ac:dyDescent="0.25"/>
    <row r="752" ht="14.25" hidden="1" customHeight="1" x14ac:dyDescent="0.25"/>
    <row r="753" ht="14.25" hidden="1" customHeight="1" x14ac:dyDescent="0.25"/>
    <row r="754" ht="14.25" hidden="1" customHeight="1" x14ac:dyDescent="0.25"/>
    <row r="755" ht="14.25" hidden="1" customHeight="1" x14ac:dyDescent="0.25"/>
    <row r="756" ht="14.25" hidden="1" customHeight="1" x14ac:dyDescent="0.25"/>
    <row r="757" ht="14.25" hidden="1" customHeight="1" x14ac:dyDescent="0.25"/>
    <row r="758" ht="14.25" hidden="1" customHeight="1" x14ac:dyDescent="0.25"/>
    <row r="759" ht="14.25" hidden="1" customHeight="1" x14ac:dyDescent="0.25"/>
    <row r="760" ht="14.25" hidden="1" customHeight="1" x14ac:dyDescent="0.25"/>
    <row r="761" ht="14.25" hidden="1" customHeight="1" x14ac:dyDescent="0.25"/>
    <row r="762" ht="14.25" hidden="1" customHeight="1" x14ac:dyDescent="0.25"/>
    <row r="763" ht="14.25" hidden="1" customHeight="1" x14ac:dyDescent="0.25"/>
    <row r="764" ht="14.25" hidden="1" customHeight="1" x14ac:dyDescent="0.25"/>
    <row r="765" ht="14.25" hidden="1" customHeight="1" x14ac:dyDescent="0.25"/>
    <row r="766" ht="14.25" hidden="1" customHeight="1" x14ac:dyDescent="0.25"/>
    <row r="767" ht="14.25" hidden="1" customHeight="1" x14ac:dyDescent="0.25"/>
    <row r="768" ht="14.25" hidden="1" customHeight="1" x14ac:dyDescent="0.25"/>
    <row r="769" ht="14.25" hidden="1" customHeight="1" x14ac:dyDescent="0.25"/>
    <row r="770" ht="14.25" hidden="1" customHeight="1" x14ac:dyDescent="0.25"/>
    <row r="771" ht="14.25" hidden="1" customHeight="1" x14ac:dyDescent="0.25"/>
    <row r="772" ht="14.25" hidden="1" customHeight="1" x14ac:dyDescent="0.25"/>
    <row r="773" ht="14.25" hidden="1" customHeight="1" x14ac:dyDescent="0.25"/>
    <row r="774" ht="14.25" hidden="1" customHeight="1" x14ac:dyDescent="0.25"/>
    <row r="775" ht="14.25" hidden="1" customHeight="1" x14ac:dyDescent="0.25"/>
    <row r="776" ht="14.25" hidden="1" customHeight="1" x14ac:dyDescent="0.25"/>
    <row r="777" ht="14.25" hidden="1" customHeight="1" x14ac:dyDescent="0.25"/>
    <row r="778" ht="14.25" hidden="1" customHeight="1" x14ac:dyDescent="0.25"/>
    <row r="779" ht="14.25" hidden="1" customHeight="1" x14ac:dyDescent="0.25"/>
    <row r="780" ht="14.25" hidden="1" customHeight="1" x14ac:dyDescent="0.25"/>
    <row r="781" ht="14.25" hidden="1" customHeight="1" x14ac:dyDescent="0.25"/>
    <row r="782" ht="14.25" hidden="1" customHeight="1" x14ac:dyDescent="0.25"/>
    <row r="783" ht="14.25" hidden="1" customHeight="1" x14ac:dyDescent="0.25"/>
    <row r="784" ht="14.25" hidden="1" customHeight="1" x14ac:dyDescent="0.25"/>
    <row r="785" ht="14.25" hidden="1" customHeight="1" x14ac:dyDescent="0.25"/>
    <row r="786" ht="14.25" hidden="1" customHeight="1" x14ac:dyDescent="0.25"/>
    <row r="787" ht="14.25" hidden="1" customHeight="1" x14ac:dyDescent="0.25"/>
    <row r="788" ht="14.25" hidden="1" customHeight="1" x14ac:dyDescent="0.25"/>
    <row r="789" ht="14.25" hidden="1" customHeight="1" x14ac:dyDescent="0.25"/>
    <row r="790" ht="14.25" hidden="1" customHeight="1" x14ac:dyDescent="0.25"/>
    <row r="791" ht="14.25" hidden="1" customHeight="1" x14ac:dyDescent="0.25"/>
    <row r="792" ht="14.25" hidden="1" customHeight="1" x14ac:dyDescent="0.25"/>
    <row r="793" ht="14.25" hidden="1" customHeight="1" x14ac:dyDescent="0.25"/>
    <row r="794" ht="14.25" hidden="1" customHeight="1" x14ac:dyDescent="0.25"/>
    <row r="795" ht="14.25" hidden="1" customHeight="1" x14ac:dyDescent="0.25"/>
    <row r="796" ht="14.25" hidden="1" customHeight="1" x14ac:dyDescent="0.25"/>
    <row r="797" ht="14.25" hidden="1" customHeight="1" x14ac:dyDescent="0.25"/>
    <row r="798" ht="14.25" hidden="1" customHeight="1" x14ac:dyDescent="0.25"/>
    <row r="799" ht="14.25" hidden="1" customHeight="1" x14ac:dyDescent="0.25"/>
    <row r="800" ht="14.25" hidden="1" customHeight="1" x14ac:dyDescent="0.25"/>
    <row r="801" ht="14.25" hidden="1" customHeight="1" x14ac:dyDescent="0.25"/>
    <row r="802" ht="14.25" hidden="1" customHeight="1" x14ac:dyDescent="0.25"/>
    <row r="803" ht="14.25" hidden="1" customHeight="1" x14ac:dyDescent="0.25"/>
    <row r="804" ht="14.25" hidden="1" customHeight="1" x14ac:dyDescent="0.25"/>
    <row r="805" ht="14.25" hidden="1" customHeight="1" x14ac:dyDescent="0.25"/>
    <row r="806" ht="14.25" hidden="1" customHeight="1" x14ac:dyDescent="0.25"/>
    <row r="807" ht="14.25" hidden="1" customHeight="1" x14ac:dyDescent="0.25"/>
    <row r="808" ht="14.25" hidden="1" customHeight="1" x14ac:dyDescent="0.25"/>
    <row r="809" ht="14.25" hidden="1" customHeight="1" x14ac:dyDescent="0.25"/>
    <row r="810" ht="14.25" hidden="1" customHeight="1" x14ac:dyDescent="0.25"/>
    <row r="811" ht="14.25" hidden="1" customHeight="1" x14ac:dyDescent="0.25"/>
    <row r="812" ht="14.25" hidden="1" customHeight="1" x14ac:dyDescent="0.25"/>
    <row r="813" ht="14.25" hidden="1" customHeight="1" x14ac:dyDescent="0.25"/>
    <row r="814" ht="14.25" hidden="1" customHeight="1" x14ac:dyDescent="0.25"/>
    <row r="815" ht="14.25" hidden="1" customHeight="1" x14ac:dyDescent="0.25"/>
    <row r="816" ht="14.25" hidden="1" customHeight="1" x14ac:dyDescent="0.25"/>
    <row r="817" ht="14.25" hidden="1" customHeight="1" x14ac:dyDescent="0.25"/>
    <row r="818" ht="14.25" hidden="1" customHeight="1" x14ac:dyDescent="0.25"/>
    <row r="819" ht="14.25" hidden="1" customHeight="1" x14ac:dyDescent="0.25"/>
    <row r="820" ht="14.25" hidden="1" customHeight="1" x14ac:dyDescent="0.25"/>
    <row r="821" ht="14.25" hidden="1" customHeight="1" x14ac:dyDescent="0.25"/>
    <row r="822" ht="14.25" hidden="1" customHeight="1" x14ac:dyDescent="0.25"/>
    <row r="823" ht="14.25" hidden="1" customHeight="1" x14ac:dyDescent="0.25"/>
    <row r="824" ht="14.25" hidden="1" customHeight="1" x14ac:dyDescent="0.25"/>
    <row r="825" ht="14.25" hidden="1" customHeight="1" x14ac:dyDescent="0.25"/>
    <row r="826" ht="14.25" hidden="1" customHeight="1" x14ac:dyDescent="0.25"/>
    <row r="827" ht="14.25" hidden="1" customHeight="1" x14ac:dyDescent="0.25"/>
    <row r="828" ht="14.25" hidden="1" customHeight="1" x14ac:dyDescent="0.25"/>
    <row r="829" ht="14.25" hidden="1" customHeight="1" x14ac:dyDescent="0.25"/>
    <row r="830" ht="14.25" hidden="1" customHeight="1" x14ac:dyDescent="0.25"/>
    <row r="831" ht="14.25" hidden="1" customHeight="1" x14ac:dyDescent="0.25"/>
    <row r="832" ht="14.25" hidden="1" customHeight="1" x14ac:dyDescent="0.25"/>
    <row r="833" ht="14.25" hidden="1" customHeight="1" x14ac:dyDescent="0.25"/>
    <row r="834" ht="14.25" hidden="1" customHeight="1" x14ac:dyDescent="0.25"/>
    <row r="835" ht="14.25" hidden="1" customHeight="1" x14ac:dyDescent="0.25"/>
    <row r="836" ht="14.25" hidden="1" customHeight="1" x14ac:dyDescent="0.25"/>
    <row r="837" ht="14.25" hidden="1" customHeight="1" x14ac:dyDescent="0.25"/>
    <row r="838" ht="14.25" hidden="1" customHeight="1" x14ac:dyDescent="0.25"/>
    <row r="839" ht="14.25" hidden="1" customHeight="1" x14ac:dyDescent="0.25"/>
    <row r="840" ht="14.25" hidden="1" customHeight="1" x14ac:dyDescent="0.25"/>
    <row r="841" ht="14.25" hidden="1" customHeight="1" x14ac:dyDescent="0.25"/>
    <row r="842" ht="14.25" hidden="1" customHeight="1" x14ac:dyDescent="0.25"/>
    <row r="843" ht="14.25" hidden="1" customHeight="1" x14ac:dyDescent="0.25"/>
    <row r="844" ht="14.25" hidden="1" customHeight="1" x14ac:dyDescent="0.25"/>
    <row r="845" ht="14.25" hidden="1" customHeight="1" x14ac:dyDescent="0.25"/>
    <row r="846" ht="14.25" hidden="1" customHeight="1" x14ac:dyDescent="0.25"/>
    <row r="847" ht="14.25" hidden="1" customHeight="1" x14ac:dyDescent="0.25"/>
    <row r="848" ht="14.25" hidden="1" customHeight="1" x14ac:dyDescent="0.25"/>
    <row r="849" ht="14.25" hidden="1" customHeight="1" x14ac:dyDescent="0.25"/>
    <row r="850" ht="14.25" hidden="1" customHeight="1" x14ac:dyDescent="0.25"/>
    <row r="851" ht="14.25" hidden="1" customHeight="1" x14ac:dyDescent="0.25"/>
    <row r="852" ht="14.25" hidden="1" customHeight="1" x14ac:dyDescent="0.25"/>
    <row r="853" ht="14.25" hidden="1" customHeight="1" x14ac:dyDescent="0.25"/>
    <row r="854" ht="14.25" hidden="1" customHeight="1" x14ac:dyDescent="0.25"/>
    <row r="855" ht="14.25" hidden="1" customHeight="1" x14ac:dyDescent="0.25"/>
    <row r="856" ht="14.25" hidden="1" customHeight="1" x14ac:dyDescent="0.25"/>
    <row r="857" ht="14.25" hidden="1" customHeight="1" x14ac:dyDescent="0.25"/>
    <row r="858" ht="14.25" hidden="1" customHeight="1" x14ac:dyDescent="0.25"/>
    <row r="859" ht="14.25" hidden="1" customHeight="1" x14ac:dyDescent="0.25"/>
    <row r="860" ht="14.25" hidden="1" customHeight="1" x14ac:dyDescent="0.25"/>
    <row r="861" ht="14.25" hidden="1" customHeight="1" x14ac:dyDescent="0.25"/>
    <row r="862" ht="14.25" hidden="1" customHeight="1" x14ac:dyDescent="0.25"/>
    <row r="863" ht="14.25" hidden="1" customHeight="1" x14ac:dyDescent="0.25"/>
    <row r="864" ht="14.25" hidden="1" customHeight="1" x14ac:dyDescent="0.25"/>
    <row r="865" ht="14.25" hidden="1" customHeight="1" x14ac:dyDescent="0.25"/>
    <row r="866" ht="14.25" hidden="1" customHeight="1" x14ac:dyDescent="0.25"/>
    <row r="867" ht="14.25" hidden="1" customHeight="1" x14ac:dyDescent="0.25"/>
    <row r="868" ht="14.25" hidden="1" customHeight="1" x14ac:dyDescent="0.25"/>
    <row r="869" ht="14.25" hidden="1" customHeight="1" x14ac:dyDescent="0.25"/>
    <row r="870" ht="14.25" hidden="1" customHeight="1" x14ac:dyDescent="0.25"/>
    <row r="871" ht="14.25" hidden="1" customHeight="1" x14ac:dyDescent="0.25"/>
    <row r="872" ht="14.25" hidden="1" customHeight="1" x14ac:dyDescent="0.25"/>
    <row r="873" ht="14.25" hidden="1" customHeight="1" x14ac:dyDescent="0.25"/>
    <row r="874" ht="14.25" hidden="1" customHeight="1" x14ac:dyDescent="0.25"/>
    <row r="875" ht="14.25" hidden="1" customHeight="1" x14ac:dyDescent="0.25"/>
    <row r="876" ht="14.25" hidden="1" customHeight="1" x14ac:dyDescent="0.25"/>
    <row r="877" ht="14.25" hidden="1" customHeight="1" x14ac:dyDescent="0.25"/>
    <row r="878" ht="14.25" hidden="1" customHeight="1" x14ac:dyDescent="0.25"/>
    <row r="879" ht="14.25" hidden="1" customHeight="1" x14ac:dyDescent="0.25"/>
    <row r="880" ht="14.25" hidden="1" customHeight="1" x14ac:dyDescent="0.25"/>
    <row r="881" ht="14.25" hidden="1" customHeight="1" x14ac:dyDescent="0.25"/>
    <row r="882" ht="14.25" hidden="1" customHeight="1" x14ac:dyDescent="0.25"/>
    <row r="883" ht="14.25" hidden="1" customHeight="1" x14ac:dyDescent="0.25"/>
    <row r="884" ht="14.25" hidden="1" customHeight="1" x14ac:dyDescent="0.25"/>
    <row r="885" ht="14.25" hidden="1" customHeight="1" x14ac:dyDescent="0.25"/>
    <row r="886" ht="14.25" hidden="1" customHeight="1" x14ac:dyDescent="0.25"/>
    <row r="887" ht="14.25" hidden="1" customHeight="1" x14ac:dyDescent="0.25"/>
    <row r="888" ht="14.25" hidden="1" customHeight="1" x14ac:dyDescent="0.25"/>
    <row r="889" ht="14.25" hidden="1" customHeight="1" x14ac:dyDescent="0.25"/>
    <row r="890" ht="14.25" hidden="1" customHeight="1" x14ac:dyDescent="0.25"/>
    <row r="891" ht="14.25" hidden="1" customHeight="1" x14ac:dyDescent="0.25"/>
    <row r="892" ht="14.25" hidden="1" customHeight="1" x14ac:dyDescent="0.25"/>
    <row r="893" ht="14.25" hidden="1" customHeight="1" x14ac:dyDescent="0.25"/>
    <row r="894" ht="14.25" hidden="1" customHeight="1" x14ac:dyDescent="0.25"/>
    <row r="895" ht="14.25" hidden="1" customHeight="1" x14ac:dyDescent="0.25"/>
    <row r="896" ht="14.25" hidden="1" customHeight="1" x14ac:dyDescent="0.25"/>
    <row r="897" ht="14.25" hidden="1" customHeight="1" x14ac:dyDescent="0.25"/>
    <row r="898" ht="14.25" hidden="1" customHeight="1" x14ac:dyDescent="0.25"/>
    <row r="899" ht="14.25" hidden="1" customHeight="1" x14ac:dyDescent="0.25"/>
    <row r="900" ht="14.25" hidden="1" customHeight="1" x14ac:dyDescent="0.25"/>
    <row r="901" ht="14.25" hidden="1" customHeight="1" x14ac:dyDescent="0.25"/>
    <row r="902" ht="14.25" hidden="1" customHeight="1" x14ac:dyDescent="0.25"/>
    <row r="903" ht="14.25" hidden="1" customHeight="1" x14ac:dyDescent="0.25"/>
    <row r="904" ht="14.25" hidden="1" customHeight="1" x14ac:dyDescent="0.25"/>
    <row r="905" ht="14.25" hidden="1" customHeight="1" x14ac:dyDescent="0.25"/>
    <row r="906" ht="14.25" hidden="1" customHeight="1" x14ac:dyDescent="0.25"/>
    <row r="907" ht="14.25" hidden="1" customHeight="1" x14ac:dyDescent="0.25"/>
    <row r="908" ht="14.25" hidden="1" customHeight="1" x14ac:dyDescent="0.25"/>
    <row r="909" ht="14.25" hidden="1" customHeight="1" x14ac:dyDescent="0.25"/>
    <row r="910" ht="14.25" hidden="1" customHeight="1" x14ac:dyDescent="0.25"/>
    <row r="911" ht="14.25" hidden="1" customHeight="1" x14ac:dyDescent="0.25"/>
    <row r="912" ht="14.25" hidden="1" customHeight="1" x14ac:dyDescent="0.25"/>
    <row r="913" ht="14.25" hidden="1" customHeight="1" x14ac:dyDescent="0.25"/>
    <row r="914" ht="14.25" hidden="1" customHeight="1" x14ac:dyDescent="0.25"/>
    <row r="915" ht="14.25" hidden="1" customHeight="1" x14ac:dyDescent="0.25"/>
    <row r="916" ht="14.25" hidden="1" customHeight="1" x14ac:dyDescent="0.25"/>
    <row r="917" ht="14.25" hidden="1" customHeight="1" x14ac:dyDescent="0.25"/>
    <row r="918" ht="14.25" hidden="1" customHeight="1" x14ac:dyDescent="0.25"/>
    <row r="919" ht="14.25" hidden="1" customHeight="1" x14ac:dyDescent="0.25"/>
    <row r="920" ht="14.25" hidden="1" customHeight="1" x14ac:dyDescent="0.25"/>
    <row r="921" ht="14.25" hidden="1" customHeight="1" x14ac:dyDescent="0.25"/>
    <row r="922" ht="14.25" hidden="1" customHeight="1" x14ac:dyDescent="0.25"/>
    <row r="923" ht="14.25" hidden="1" customHeight="1" x14ac:dyDescent="0.25"/>
    <row r="924" ht="14.25" hidden="1" customHeight="1" x14ac:dyDescent="0.25"/>
    <row r="925" ht="14.25" hidden="1" customHeight="1" x14ac:dyDescent="0.25"/>
    <row r="926" ht="14.25" hidden="1" customHeight="1" x14ac:dyDescent="0.25"/>
    <row r="927" ht="14.25" hidden="1" customHeight="1" x14ac:dyDescent="0.25"/>
    <row r="928" ht="14.25" hidden="1" customHeight="1" x14ac:dyDescent="0.25"/>
    <row r="929" ht="14.25" hidden="1" customHeight="1" x14ac:dyDescent="0.25"/>
    <row r="930" ht="14.25" hidden="1" customHeight="1" x14ac:dyDescent="0.25"/>
    <row r="931" ht="14.25" hidden="1" customHeight="1" x14ac:dyDescent="0.25"/>
    <row r="932" ht="14.25" hidden="1" customHeight="1" x14ac:dyDescent="0.25"/>
    <row r="933" ht="14.25" hidden="1" customHeight="1" x14ac:dyDescent="0.25"/>
    <row r="934" ht="14.25" hidden="1" customHeight="1" x14ac:dyDescent="0.25"/>
    <row r="935" ht="14.25" hidden="1" customHeight="1" x14ac:dyDescent="0.25"/>
    <row r="936" ht="14.25" hidden="1" customHeight="1" x14ac:dyDescent="0.25"/>
    <row r="937" ht="14.25" hidden="1" customHeight="1" x14ac:dyDescent="0.25"/>
    <row r="938" ht="14.25" hidden="1" customHeight="1" x14ac:dyDescent="0.25"/>
    <row r="939" ht="14.25" hidden="1" customHeight="1" x14ac:dyDescent="0.25"/>
    <row r="940" ht="14.25" hidden="1" customHeight="1" x14ac:dyDescent="0.25"/>
    <row r="941" ht="14.25" hidden="1" customHeight="1" x14ac:dyDescent="0.25"/>
    <row r="942" ht="14.25" hidden="1" customHeight="1" x14ac:dyDescent="0.25"/>
    <row r="943" ht="14.25" hidden="1" customHeight="1" x14ac:dyDescent="0.25"/>
    <row r="944" ht="14.25" hidden="1" customHeight="1" x14ac:dyDescent="0.25"/>
    <row r="945" ht="14.25" hidden="1" customHeight="1" x14ac:dyDescent="0.25"/>
    <row r="946" ht="14.25" hidden="1" customHeight="1" x14ac:dyDescent="0.25"/>
    <row r="947" ht="14.25" hidden="1" customHeight="1" x14ac:dyDescent="0.25"/>
    <row r="948" ht="14.25" hidden="1" customHeight="1" x14ac:dyDescent="0.25"/>
    <row r="949" ht="14.25" hidden="1" customHeight="1" x14ac:dyDescent="0.25"/>
    <row r="950" ht="14.25" hidden="1" customHeight="1" x14ac:dyDescent="0.25"/>
    <row r="951" ht="14.25" hidden="1" customHeight="1" x14ac:dyDescent="0.25"/>
    <row r="952" ht="14.25" hidden="1" customHeight="1" x14ac:dyDescent="0.25"/>
    <row r="953" ht="14.25" hidden="1" customHeight="1" x14ac:dyDescent="0.25"/>
    <row r="954" ht="14.25" hidden="1" customHeight="1" x14ac:dyDescent="0.25"/>
    <row r="955" ht="14.25" hidden="1" customHeight="1" x14ac:dyDescent="0.25"/>
    <row r="956" ht="14.25" hidden="1" customHeight="1" x14ac:dyDescent="0.25"/>
    <row r="957" ht="14.25" hidden="1" customHeight="1" x14ac:dyDescent="0.25"/>
    <row r="958" ht="14.25" hidden="1" customHeight="1" x14ac:dyDescent="0.25"/>
    <row r="959" ht="14.25" hidden="1" customHeight="1" x14ac:dyDescent="0.25"/>
    <row r="960" ht="14.25" hidden="1" customHeight="1" x14ac:dyDescent="0.25"/>
    <row r="961" ht="14.25" hidden="1" customHeight="1" x14ac:dyDescent="0.25"/>
    <row r="962" ht="14.25" hidden="1" customHeight="1" x14ac:dyDescent="0.25"/>
    <row r="963" ht="14.25" hidden="1" customHeight="1" x14ac:dyDescent="0.25"/>
    <row r="964" ht="14.25" hidden="1" customHeight="1" x14ac:dyDescent="0.25"/>
    <row r="965" ht="14.25" hidden="1" customHeight="1" x14ac:dyDescent="0.25"/>
    <row r="966" ht="14.25" hidden="1" customHeight="1" x14ac:dyDescent="0.25"/>
    <row r="967" ht="14.25" hidden="1" customHeight="1" x14ac:dyDescent="0.25"/>
    <row r="968" ht="14.25" hidden="1" customHeight="1" x14ac:dyDescent="0.25"/>
    <row r="969" ht="14.25" hidden="1" customHeight="1" x14ac:dyDescent="0.25"/>
    <row r="970" ht="14.25" hidden="1" customHeight="1" x14ac:dyDescent="0.25"/>
    <row r="971" ht="14.25" hidden="1" customHeight="1" x14ac:dyDescent="0.25"/>
    <row r="972" ht="14.25" hidden="1" customHeight="1" x14ac:dyDescent="0.25"/>
    <row r="973" ht="14.25" hidden="1" customHeight="1" x14ac:dyDescent="0.25"/>
    <row r="974" ht="14.25" hidden="1" customHeight="1" x14ac:dyDescent="0.25"/>
    <row r="975" ht="14.25" hidden="1" customHeight="1" x14ac:dyDescent="0.25"/>
    <row r="976" ht="14.25" hidden="1" customHeight="1" x14ac:dyDescent="0.25"/>
    <row r="977" ht="14.25" hidden="1" customHeight="1" x14ac:dyDescent="0.25"/>
    <row r="978" ht="14.25" hidden="1" customHeight="1" x14ac:dyDescent="0.25"/>
    <row r="979" ht="14.25" hidden="1" customHeight="1" x14ac:dyDescent="0.25"/>
    <row r="980" ht="14.25" hidden="1" customHeight="1" x14ac:dyDescent="0.25"/>
    <row r="981" ht="14.25" hidden="1" customHeight="1" x14ac:dyDescent="0.25"/>
    <row r="982" ht="14.25" hidden="1" customHeight="1" x14ac:dyDescent="0.25"/>
    <row r="983" ht="14.25" hidden="1" customHeight="1" x14ac:dyDescent="0.25"/>
    <row r="984" ht="14.25" hidden="1" customHeight="1" x14ac:dyDescent="0.25"/>
    <row r="985" ht="14.25" hidden="1" customHeight="1" x14ac:dyDescent="0.25"/>
    <row r="986" ht="14.25" hidden="1" customHeight="1" x14ac:dyDescent="0.25"/>
    <row r="987" ht="14.25" hidden="1" customHeight="1" x14ac:dyDescent="0.25"/>
    <row r="988" ht="14.25" hidden="1" customHeight="1" x14ac:dyDescent="0.25"/>
    <row r="989" ht="14.25" hidden="1" customHeight="1" x14ac:dyDescent="0.25"/>
    <row r="990" ht="14.25" hidden="1" customHeight="1" x14ac:dyDescent="0.25"/>
    <row r="991" ht="14.25" hidden="1" customHeight="1" x14ac:dyDescent="0.25"/>
    <row r="992" ht="14.25" hidden="1" customHeight="1" x14ac:dyDescent="0.25"/>
    <row r="993" ht="14.25" hidden="1" customHeight="1" x14ac:dyDescent="0.25"/>
    <row r="994" ht="14.25" hidden="1" customHeight="1" x14ac:dyDescent="0.25"/>
    <row r="995" ht="14.25" hidden="1" customHeight="1" x14ac:dyDescent="0.25"/>
  </sheetData>
  <mergeCells count="1">
    <mergeCell ref="Y4:AJ4"/>
  </mergeCells>
  <conditionalFormatting sqref="Y10:AA10">
    <cfRule type="cellIs" dxfId="331" priority="4" operator="lessThanOrEqual">
      <formula>94%</formula>
    </cfRule>
    <cfRule type="containsBlanks" dxfId="330" priority="5">
      <formula>LEN(TRIM(Y10))=0</formula>
    </cfRule>
    <cfRule type="cellIs" dxfId="329" priority="6" operator="greaterThanOrEqual">
      <formula>100%</formula>
    </cfRule>
  </conditionalFormatting>
  <conditionalFormatting sqref="Y12:AC12 AE12:AI12">
    <cfRule type="containsBlanks" dxfId="328" priority="12">
      <formula>LEN(TRIM(Y12))=0</formula>
    </cfRule>
  </conditionalFormatting>
  <conditionalFormatting sqref="Y18:AC18 AE18:AJ18">
    <cfRule type="containsBlanks" dxfId="327" priority="13">
      <formula>LEN(TRIM(Y18))=0</formula>
    </cfRule>
  </conditionalFormatting>
  <conditionalFormatting sqref="Y20:AC20 AE20:AI20">
    <cfRule type="containsBlanks" dxfId="326" priority="14">
      <formula>LEN(TRIM(Y20))=0</formula>
    </cfRule>
  </conditionalFormatting>
  <conditionalFormatting sqref="Y6:AE6 AG6:AI6">
    <cfRule type="containsBlanks" dxfId="325" priority="11">
      <formula>LEN(TRIM(Y6))=0</formula>
    </cfRule>
  </conditionalFormatting>
  <conditionalFormatting sqref="Y10:AH10 AI9:AI10 AJ10">
    <cfRule type="containsBlanks" dxfId="324" priority="15">
      <formula>LEN(TRIM(Y10))=0</formula>
    </cfRule>
  </conditionalFormatting>
  <conditionalFormatting sqref="Y11:AI11">
    <cfRule type="containsBlanks" dxfId="323" priority="16">
      <formula>LEN(TRIM(Y11))=0</formula>
    </cfRule>
  </conditionalFormatting>
  <conditionalFormatting sqref="Y15:AI17">
    <cfRule type="containsBlanks" dxfId="322" priority="17">
      <formula>LEN(TRIM(Y15))=0</formula>
    </cfRule>
  </conditionalFormatting>
  <conditionalFormatting sqref="Y19:AI19">
    <cfRule type="containsBlanks" dxfId="321" priority="18">
      <formula>LEN(TRIM(Y19))=0</formula>
    </cfRule>
  </conditionalFormatting>
  <conditionalFormatting sqref="Y14:AJ14">
    <cfRule type="cellIs" dxfId="320" priority="21" operator="greaterThanOrEqual">
      <formula>0.85</formula>
    </cfRule>
    <cfRule type="containsBlanks" dxfId="319" priority="22">
      <formula>LEN(TRIM(Y14))=0</formula>
    </cfRule>
    <cfRule type="cellIs" dxfId="318" priority="19" operator="between">
      <formula>0.8</formula>
      <formula>0.84</formula>
    </cfRule>
    <cfRule type="cellIs" dxfId="317" priority="20" operator="between">
      <formula>0.01</formula>
      <formula>0.79</formula>
    </cfRule>
  </conditionalFormatting>
  <conditionalFormatting sqref="Z10">
    <cfRule type="cellIs" dxfId="316" priority="2" operator="greaterThanOrEqual">
      <formula>100%</formula>
    </cfRule>
    <cfRule type="cellIs" dxfId="315" priority="3" operator="between">
      <formula>0.95</formula>
      <formula>0.99</formula>
    </cfRule>
    <cfRule type="containsBlanks" dxfId="314" priority="1">
      <formula>LEN(TRIM(Z10))=0</formula>
    </cfRule>
  </conditionalFormatting>
  <conditionalFormatting sqref="AA10">
    <cfRule type="cellIs" dxfId="313" priority="7" operator="between">
      <formula>0.95</formula>
      <formula>0.99</formula>
    </cfRule>
  </conditionalFormatting>
  <conditionalFormatting sqref="AA19 AG19 AD19:AD20 AJ19:AJ20">
    <cfRule type="cellIs" dxfId="312" priority="23" operator="lessThanOrEqual">
      <formula>0.71</formula>
    </cfRule>
    <cfRule type="cellIs" dxfId="311" priority="24" operator="greaterThanOrEqual">
      <formula>0.8</formula>
    </cfRule>
    <cfRule type="cellIs" dxfId="310" priority="25" operator="between">
      <formula>0.72</formula>
      <formula>0.79</formula>
    </cfRule>
  </conditionalFormatting>
  <conditionalFormatting sqref="AA19 AG19">
    <cfRule type="containsBlanks" dxfId="309" priority="26">
      <formula>LEN(TRIM(AA19))=0</formula>
    </cfRule>
  </conditionalFormatting>
  <conditionalFormatting sqref="AB2">
    <cfRule type="cellIs" dxfId="308" priority="27" operator="between">
      <formula>0.9</formula>
      <formula>0.99</formula>
    </cfRule>
    <cfRule type="cellIs" dxfId="307" priority="28" operator="greaterThanOrEqual">
      <formula>1</formula>
    </cfRule>
    <cfRule type="cellIs" dxfId="306" priority="29" operator="lessThanOrEqual">
      <formula>0.89</formula>
    </cfRule>
    <cfRule type="cellIs" dxfId="305" priority="30" operator="greaterThanOrEqual">
      <formula>0.1574</formula>
    </cfRule>
    <cfRule type="cellIs" dxfId="304" priority="31" operator="lessThanOrEqual">
      <formula>0.1374</formula>
    </cfRule>
    <cfRule type="containsBlanks" dxfId="303" priority="32">
      <formula>LEN(TRIM(AB2))=0</formula>
    </cfRule>
  </conditionalFormatting>
  <conditionalFormatting sqref="AB6:AC6 AF6 AJ6:AJ7">
    <cfRule type="cellIs" dxfId="302" priority="34" operator="lessThanOrEqual">
      <formula>0.79</formula>
    </cfRule>
    <cfRule type="cellIs" dxfId="301" priority="35" operator="greaterThanOrEqual">
      <formula>0.9</formula>
    </cfRule>
  </conditionalFormatting>
  <conditionalFormatting sqref="AB6:AC6 AF6 AJ6:AJ9">
    <cfRule type="cellIs" dxfId="300" priority="36" operator="between">
      <formula>0.8</formula>
      <formula>0.9</formula>
    </cfRule>
  </conditionalFormatting>
  <conditionalFormatting sqref="AC6 AF6:AF7 AD7 AJ7">
    <cfRule type="cellIs" dxfId="299" priority="59" operator="lessThanOrEqual">
      <formula>0.05</formula>
    </cfRule>
  </conditionalFormatting>
  <conditionalFormatting sqref="AD7:AD8 AB6:AC6">
    <cfRule type="containsBlanks" dxfId="298" priority="38">
      <formula>LEN(TRIM(AB6))=0</formula>
    </cfRule>
  </conditionalFormatting>
  <conditionalFormatting sqref="AD7:AD8">
    <cfRule type="cellIs" dxfId="297" priority="37" operator="between">
      <formula>0.8</formula>
      <formula>0.9</formula>
    </cfRule>
  </conditionalFormatting>
  <conditionalFormatting sqref="AD12 AJ12">
    <cfRule type="cellIs" dxfId="296" priority="39" operator="lessThanOrEqual">
      <formula>0.84</formula>
    </cfRule>
    <cfRule type="cellIs" dxfId="295" priority="40" operator="greaterThanOrEqual">
      <formula>0.9</formula>
    </cfRule>
    <cfRule type="cellIs" dxfId="294" priority="41" operator="between">
      <formula>0.85</formula>
      <formula>0.9</formula>
    </cfRule>
  </conditionalFormatting>
  <conditionalFormatting sqref="AD12:AD13 Y10:Z10 AF10:AG10 Y13:AC13 AE13:AJ13">
    <cfRule type="cellIs" dxfId="293" priority="42" operator="between">
      <formula>0.95</formula>
      <formula>0.99</formula>
    </cfRule>
  </conditionalFormatting>
  <conditionalFormatting sqref="AD12:AD13 AF10:AG10 Y13:AC13 AE13:AJ13">
    <cfRule type="cellIs" dxfId="292" priority="43" operator="lessThanOrEqual">
      <formula>94%</formula>
    </cfRule>
  </conditionalFormatting>
  <conditionalFormatting sqref="AD12:AD13">
    <cfRule type="containsBlanks" dxfId="291" priority="44">
      <formula>LEN(TRIM(AD12))=0</formula>
    </cfRule>
  </conditionalFormatting>
  <conditionalFormatting sqref="AD18">
    <cfRule type="cellIs" dxfId="290" priority="77" operator="greaterThanOrEqual">
      <formula>1</formula>
    </cfRule>
  </conditionalFormatting>
  <conditionalFormatting sqref="AD18:AD20">
    <cfRule type="containsBlanks" dxfId="289" priority="45">
      <formula>LEN(TRIM(AD18))=0</formula>
    </cfRule>
  </conditionalFormatting>
  <conditionalFormatting sqref="AD20 AJ20">
    <cfRule type="cellIs" dxfId="288" priority="46" operator="lessThanOrEqual">
      <formula>0.09</formula>
    </cfRule>
    <cfRule type="cellIs" dxfId="287" priority="47" operator="greaterThanOrEqual">
      <formula>0.15</formula>
    </cfRule>
    <cfRule type="cellIs" dxfId="286" priority="48" operator="between">
      <formula>0.1</formula>
      <formula>0.14</formula>
    </cfRule>
  </conditionalFormatting>
  <conditionalFormatting sqref="AE8:AI9">
    <cfRule type="containsBlanks" dxfId="285" priority="49">
      <formula>LEN(TRIM(AE8))=0</formula>
    </cfRule>
  </conditionalFormatting>
  <conditionalFormatting sqref="AE7:AJ7 Y7:AC9">
    <cfRule type="containsBlanks" dxfId="284" priority="50">
      <formula>LEN(TRIM(Y7))=0</formula>
    </cfRule>
  </conditionalFormatting>
  <conditionalFormatting sqref="AF6:AF7 AJ7 AD7 AC6">
    <cfRule type="cellIs" dxfId="283" priority="58" operator="greaterThan">
      <formula>"51%"</formula>
    </cfRule>
  </conditionalFormatting>
  <conditionalFormatting sqref="AF10 Y13:AC13 AE13:AJ13 AD12:AD13">
    <cfRule type="cellIs" dxfId="282" priority="10" operator="greaterThanOrEqual">
      <formula>100%</formula>
    </cfRule>
  </conditionalFormatting>
  <conditionalFormatting sqref="AF10 Y13:AC13 AE13:AJ13">
    <cfRule type="containsBlanks" dxfId="281" priority="9">
      <formula>LEN(TRIM(Y10))=0</formula>
    </cfRule>
  </conditionalFormatting>
  <conditionalFormatting sqref="AI9 AG10">
    <cfRule type="cellIs" dxfId="280" priority="52" operator="greaterThanOrEqual">
      <formula>100%</formula>
    </cfRule>
    <cfRule type="containsBlanks" dxfId="279" priority="53">
      <formula>LEN(TRIM(AG10))=0</formula>
    </cfRule>
  </conditionalFormatting>
  <conditionalFormatting sqref="AI9">
    <cfRule type="cellIs" dxfId="278" priority="51" operator="between">
      <formula>0.95</formula>
      <formula>0.99</formula>
    </cfRule>
    <cfRule type="cellIs" dxfId="277" priority="54" operator="lessThanOrEqual">
      <formula>94%</formula>
    </cfRule>
  </conditionalFormatting>
  <conditionalFormatting sqref="AI9:AI10 Y10:AH10 AJ10">
    <cfRule type="cellIs" dxfId="276" priority="55" operator="lessThanOrEqual">
      <formula>99%</formula>
    </cfRule>
  </conditionalFormatting>
  <conditionalFormatting sqref="AI9:AI10 Y10:AH10 AJ10:AJ11">
    <cfRule type="cellIs" dxfId="275" priority="56" operator="greaterThanOrEqual">
      <formula>1</formula>
    </cfRule>
  </conditionalFormatting>
  <conditionalFormatting sqref="AJ6:AJ9 AF6">
    <cfRule type="containsBlanks" dxfId="274" priority="57">
      <formula>LEN(TRIM(AF6))=0</formula>
    </cfRule>
  </conditionalFormatting>
  <conditionalFormatting sqref="AJ7 AD9 AJ9">
    <cfRule type="cellIs" dxfId="273" priority="60" operator="lessThanOrEqual">
      <formula>0.74</formula>
    </cfRule>
    <cfRule type="containsBlanks" dxfId="272" priority="62">
      <formula>LEN(TRIM(AD9))=0</formula>
    </cfRule>
    <cfRule type="cellIs" dxfId="271" priority="63" operator="greaterThanOrEqual">
      <formula>0.8</formula>
    </cfRule>
  </conditionalFormatting>
  <conditionalFormatting sqref="AJ7 AJ9 AD9">
    <cfRule type="cellIs" dxfId="270" priority="61" operator="between">
      <formula>0.75</formula>
      <formula>0.8</formula>
    </cfRule>
  </conditionalFormatting>
  <conditionalFormatting sqref="AJ7:AJ9 AC6 AD7:AD8">
    <cfRule type="cellIs" dxfId="269" priority="64" operator="lessThanOrEqual">
      <formula>0.79</formula>
    </cfRule>
    <cfRule type="cellIs" dxfId="268" priority="65" operator="greaterThanOrEqual">
      <formula>0.9</formula>
    </cfRule>
  </conditionalFormatting>
  <conditionalFormatting sqref="AJ11">
    <cfRule type="cellIs" dxfId="267" priority="66" operator="between">
      <formula>0.95</formula>
      <formula>0.99</formula>
    </cfRule>
    <cfRule type="cellIs" dxfId="266" priority="67" operator="lessThanOrEqual">
      <formula>0.94</formula>
    </cfRule>
  </conditionalFormatting>
  <conditionalFormatting sqref="AJ11:AJ12">
    <cfRule type="containsBlanks" dxfId="265" priority="68">
      <formula>LEN(TRIM(AJ11))=0</formula>
    </cfRule>
  </conditionalFormatting>
  <conditionalFormatting sqref="AJ15">
    <cfRule type="cellIs" dxfId="264" priority="69" operator="lessThanOrEqual">
      <formula>0.79</formula>
    </cfRule>
    <cfRule type="cellIs" dxfId="263" priority="70" operator="greaterThanOrEqual">
      <formula>0.85</formula>
    </cfRule>
    <cfRule type="cellIs" dxfId="262" priority="71" operator="between">
      <formula>0.8</formula>
      <formula>0.84</formula>
    </cfRule>
  </conditionalFormatting>
  <conditionalFormatting sqref="AJ15:AJ20">
    <cfRule type="containsBlanks" dxfId="261" priority="72">
      <formula>LEN(TRIM(AJ15))=0</formula>
    </cfRule>
  </conditionalFormatting>
  <conditionalFormatting sqref="AJ16:AJ17">
    <cfRule type="cellIs" dxfId="260" priority="73" operator="lessThanOrEqual">
      <formula>0.94</formula>
    </cfRule>
    <cfRule type="cellIs" dxfId="259" priority="75" operator="between">
      <formula>0.95</formula>
      <formula>0.99</formula>
    </cfRule>
  </conditionalFormatting>
  <conditionalFormatting sqref="AJ16:AJ18">
    <cfRule type="cellIs" dxfId="258" priority="74" operator="greaterThanOrEqual">
      <formula>1</formula>
    </cfRule>
  </conditionalFormatting>
  <conditionalFormatting sqref="AJ18 AD18">
    <cfRule type="cellIs" dxfId="257" priority="76" operator="lessThanOrEqual">
      <formula>0.89</formula>
    </cfRule>
    <cfRule type="cellIs" dxfId="256" priority="78" operator="between">
      <formula>0.9</formula>
      <formula>0.99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66"/>
  </sheetPr>
  <dimension ref="A1:BI998"/>
  <sheetViews>
    <sheetView showGridLines="0" zoomScale="60" zoomScaleNormal="60" workbookViewId="0">
      <pane ySplit="5" topLeftCell="A6" activePane="bottomLeft" state="frozen"/>
      <selection pane="bottomLeft" activeCell="A6" sqref="A6"/>
    </sheetView>
  </sheetViews>
  <sheetFormatPr baseColWidth="10" defaultColWidth="14.42578125" defaultRowHeight="15" customHeight="1" x14ac:dyDescent="0.25"/>
  <cols>
    <col min="1" max="1" width="1.85546875" customWidth="1"/>
    <col min="2" max="2" width="15.28515625" customWidth="1"/>
    <col min="3" max="3" width="12.42578125" bestFit="1" customWidth="1"/>
    <col min="4" max="4" width="42.140625" hidden="1" customWidth="1"/>
    <col min="5" max="5" width="45" hidden="1" customWidth="1"/>
    <col min="6" max="6" width="31" hidden="1" customWidth="1"/>
    <col min="7" max="7" width="41.85546875" customWidth="1"/>
    <col min="8" max="8" width="34.42578125" customWidth="1"/>
    <col min="9" max="9" width="15.7109375" hidden="1" customWidth="1"/>
    <col min="10" max="10" width="28.28515625" hidden="1" customWidth="1"/>
    <col min="11" max="11" width="19.42578125" hidden="1" customWidth="1"/>
    <col min="12" max="12" width="29" hidden="1" customWidth="1"/>
    <col min="13" max="13" width="37" hidden="1" customWidth="1"/>
    <col min="14" max="15" width="39.140625" hidden="1" customWidth="1"/>
    <col min="16" max="16" width="38.5703125" hidden="1" customWidth="1"/>
    <col min="17" max="17" width="39.140625" customWidth="1"/>
    <col min="18" max="18" width="22.42578125" hidden="1" customWidth="1"/>
    <col min="19" max="19" width="22.7109375" hidden="1" customWidth="1"/>
    <col min="20" max="20" width="21.5703125" hidden="1" customWidth="1"/>
    <col min="21" max="21" width="18.28515625" hidden="1" customWidth="1"/>
    <col min="22" max="22" width="20.28515625" hidden="1" customWidth="1"/>
    <col min="23" max="23" width="57.42578125" hidden="1" customWidth="1"/>
    <col min="24" max="24" width="1.5703125" customWidth="1"/>
    <col min="25" max="36" width="20.7109375" customWidth="1"/>
    <col min="37" max="37" width="2.42578125" customWidth="1"/>
    <col min="38" max="38" width="25.28515625" customWidth="1"/>
    <col min="39" max="39" width="2.42578125" customWidth="1"/>
    <col min="40" max="40" width="25.28515625" customWidth="1"/>
    <col min="41" max="41" width="5.5703125" customWidth="1"/>
    <col min="42" max="60" width="5.5703125" hidden="1" customWidth="1"/>
    <col min="61" max="61" width="0.140625" hidden="1" customWidth="1"/>
  </cols>
  <sheetData>
    <row r="1" spans="1:61" ht="19.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150"/>
      <c r="AM1" s="75"/>
      <c r="AN1" s="150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1:61" ht="62.25" customHeight="1" x14ac:dyDescent="0.25">
      <c r="A2" s="75"/>
      <c r="B2" s="151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16"/>
      <c r="X2" s="75"/>
      <c r="Y2" s="81"/>
      <c r="Z2" s="152" t="s">
        <v>52</v>
      </c>
      <c r="AA2" s="42"/>
      <c r="AB2" s="153"/>
      <c r="AC2" s="152" t="s">
        <v>53</v>
      </c>
      <c r="AD2" s="152"/>
      <c r="AE2" s="86"/>
      <c r="AF2" s="152" t="s">
        <v>54</v>
      </c>
      <c r="AG2" s="152"/>
      <c r="AH2" s="152"/>
      <c r="AI2" s="87"/>
      <c r="AJ2" s="152" t="s">
        <v>55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1" ht="19.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16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pans="1:61" ht="36" customHeight="1" x14ac:dyDescent="0.25">
      <c r="A4" s="75"/>
      <c r="B4" s="91" t="s">
        <v>56</v>
      </c>
      <c r="C4" s="91" t="s">
        <v>57</v>
      </c>
      <c r="D4" s="91" t="s">
        <v>58</v>
      </c>
      <c r="E4" s="91" t="s">
        <v>59</v>
      </c>
      <c r="F4" s="91" t="s">
        <v>60</v>
      </c>
      <c r="G4" s="91" t="s">
        <v>61</v>
      </c>
      <c r="H4" s="91" t="s">
        <v>62</v>
      </c>
      <c r="I4" s="91" t="s">
        <v>63</v>
      </c>
      <c r="J4" s="91" t="s">
        <v>64</v>
      </c>
      <c r="K4" s="91" t="s">
        <v>65</v>
      </c>
      <c r="L4" s="91" t="s">
        <v>66</v>
      </c>
      <c r="M4" s="91" t="s">
        <v>67</v>
      </c>
      <c r="N4" s="91" t="s">
        <v>68</v>
      </c>
      <c r="O4" s="91" t="s">
        <v>69</v>
      </c>
      <c r="P4" s="91" t="s">
        <v>70</v>
      </c>
      <c r="Q4" s="91" t="s">
        <v>71</v>
      </c>
      <c r="R4" s="91" t="s">
        <v>72</v>
      </c>
      <c r="S4" s="91" t="s">
        <v>73</v>
      </c>
      <c r="T4" s="91" t="s">
        <v>74</v>
      </c>
      <c r="U4" s="91" t="s">
        <v>75</v>
      </c>
      <c r="V4" s="91" t="s">
        <v>76</v>
      </c>
      <c r="W4" s="91" t="s">
        <v>77</v>
      </c>
      <c r="X4" s="75"/>
      <c r="Y4" s="347" t="s">
        <v>78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10"/>
      <c r="AK4" s="75"/>
      <c r="AL4" s="154" t="s">
        <v>79</v>
      </c>
      <c r="AM4" s="75"/>
      <c r="AN4" s="154" t="s">
        <v>219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</row>
    <row r="5" spans="1:61" ht="19.5" customHeight="1" x14ac:dyDescent="0.25">
      <c r="A5" s="75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75"/>
      <c r="Y5" s="95" t="s">
        <v>81</v>
      </c>
      <c r="Z5" s="95" t="s">
        <v>82</v>
      </c>
      <c r="AA5" s="95" t="s">
        <v>83</v>
      </c>
      <c r="AB5" s="95" t="s">
        <v>84</v>
      </c>
      <c r="AC5" s="95" t="s">
        <v>85</v>
      </c>
      <c r="AD5" s="95" t="s">
        <v>86</v>
      </c>
      <c r="AE5" s="95" t="s">
        <v>87</v>
      </c>
      <c r="AF5" s="95" t="s">
        <v>88</v>
      </c>
      <c r="AG5" s="95" t="s">
        <v>89</v>
      </c>
      <c r="AH5" s="95" t="s">
        <v>90</v>
      </c>
      <c r="AI5" s="95" t="s">
        <v>91</v>
      </c>
      <c r="AJ5" s="95" t="s">
        <v>92</v>
      </c>
      <c r="AK5" s="75"/>
      <c r="AL5" s="155"/>
      <c r="AM5" s="75"/>
      <c r="AN5" s="15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</row>
    <row r="6" spans="1:61" ht="150" customHeight="1" x14ac:dyDescent="0.25">
      <c r="A6" s="75"/>
      <c r="B6" s="97">
        <v>1</v>
      </c>
      <c r="C6" s="98" t="s">
        <v>220</v>
      </c>
      <c r="D6" s="99" t="s">
        <v>221</v>
      </c>
      <c r="E6" s="99" t="s">
        <v>222</v>
      </c>
      <c r="F6" s="98" t="s">
        <v>124</v>
      </c>
      <c r="G6" s="100" t="s">
        <v>223</v>
      </c>
      <c r="H6" s="100" t="s">
        <v>98</v>
      </c>
      <c r="I6" s="98" t="s">
        <v>17</v>
      </c>
      <c r="J6" s="156" t="s">
        <v>224</v>
      </c>
      <c r="K6" s="98" t="s">
        <v>225</v>
      </c>
      <c r="L6" s="98" t="s">
        <v>226</v>
      </c>
      <c r="M6" s="98" t="s">
        <v>227</v>
      </c>
      <c r="N6" s="98" t="s">
        <v>228</v>
      </c>
      <c r="O6" s="98" t="s">
        <v>104</v>
      </c>
      <c r="P6" s="98" t="s">
        <v>229</v>
      </c>
      <c r="Q6" s="98" t="s">
        <v>230</v>
      </c>
      <c r="R6" s="102">
        <v>1</v>
      </c>
      <c r="S6" s="103">
        <v>0.8</v>
      </c>
      <c r="T6" s="98" t="s">
        <v>108</v>
      </c>
      <c r="U6" s="103">
        <v>0.8</v>
      </c>
      <c r="V6" s="103">
        <v>1</v>
      </c>
      <c r="W6" s="98" t="s">
        <v>231</v>
      </c>
      <c r="X6" s="75"/>
      <c r="Y6" s="157"/>
      <c r="Z6" s="157"/>
      <c r="AA6" s="153">
        <v>1</v>
      </c>
      <c r="AB6" s="157"/>
      <c r="AC6" s="157"/>
      <c r="AD6" s="158"/>
      <c r="AE6" s="157"/>
      <c r="AF6" s="157"/>
      <c r="AG6" s="158"/>
      <c r="AH6" s="157"/>
      <c r="AI6" s="157"/>
      <c r="AJ6" s="158"/>
      <c r="AK6" s="75"/>
      <c r="AL6" s="105">
        <f>AVERAGE(AA6,AD6,AG6,AJ6)</f>
        <v>1</v>
      </c>
      <c r="AM6" s="75"/>
      <c r="AN6" s="105">
        <f t="shared" ref="AN6:AN7" si="0">+AL6/R6</f>
        <v>1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</row>
    <row r="7" spans="1:61" ht="103.5" customHeight="1" x14ac:dyDescent="0.25">
      <c r="A7" s="75"/>
      <c r="B7" s="97">
        <v>2</v>
      </c>
      <c r="C7" s="98" t="s">
        <v>220</v>
      </c>
      <c r="D7" s="99" t="s">
        <v>221</v>
      </c>
      <c r="E7" s="99" t="s">
        <v>232</v>
      </c>
      <c r="F7" s="98" t="s">
        <v>124</v>
      </c>
      <c r="G7" s="100" t="s">
        <v>233</v>
      </c>
      <c r="H7" s="100" t="s">
        <v>98</v>
      </c>
      <c r="I7" s="98" t="s">
        <v>234</v>
      </c>
      <c r="J7" s="156" t="s">
        <v>235</v>
      </c>
      <c r="K7" s="98" t="s">
        <v>225</v>
      </c>
      <c r="L7" s="98" t="s">
        <v>236</v>
      </c>
      <c r="M7" s="98" t="s">
        <v>227</v>
      </c>
      <c r="N7" s="98" t="s">
        <v>237</v>
      </c>
      <c r="O7" s="98" t="s">
        <v>104</v>
      </c>
      <c r="P7" s="98" t="s">
        <v>238</v>
      </c>
      <c r="Q7" s="98" t="s">
        <v>239</v>
      </c>
      <c r="R7" s="102">
        <v>0.05</v>
      </c>
      <c r="S7" s="98">
        <v>5</v>
      </c>
      <c r="T7" s="98" t="s">
        <v>108</v>
      </c>
      <c r="U7" s="103">
        <v>0</v>
      </c>
      <c r="V7" s="103">
        <v>0.05</v>
      </c>
      <c r="W7" s="98" t="s">
        <v>240</v>
      </c>
      <c r="X7" s="75"/>
      <c r="Y7" s="157"/>
      <c r="Z7" s="157"/>
      <c r="AA7" s="157"/>
      <c r="AB7" s="159"/>
      <c r="AC7" s="157"/>
      <c r="AD7" s="157"/>
      <c r="AE7" s="157"/>
      <c r="AF7" s="157"/>
      <c r="AG7" s="157"/>
      <c r="AH7" s="157"/>
      <c r="AI7" s="157"/>
      <c r="AJ7" s="157"/>
      <c r="AK7" s="75"/>
      <c r="AL7" s="105">
        <f>AB7</f>
        <v>0</v>
      </c>
      <c r="AM7" s="75"/>
      <c r="AN7" s="105">
        <f t="shared" si="0"/>
        <v>0</v>
      </c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106" t="s">
        <v>241</v>
      </c>
    </row>
    <row r="8" spans="1:61" ht="75" customHeight="1" x14ac:dyDescent="0.25">
      <c r="A8" s="75"/>
      <c r="B8" s="97">
        <v>3</v>
      </c>
      <c r="C8" s="98" t="s">
        <v>220</v>
      </c>
      <c r="D8" s="99" t="s">
        <v>221</v>
      </c>
      <c r="E8" s="99" t="s">
        <v>232</v>
      </c>
      <c r="F8" s="98" t="s">
        <v>124</v>
      </c>
      <c r="G8" s="100" t="s">
        <v>242</v>
      </c>
      <c r="H8" s="100" t="s">
        <v>98</v>
      </c>
      <c r="I8" s="98" t="s">
        <v>3</v>
      </c>
      <c r="J8" s="156" t="s">
        <v>243</v>
      </c>
      <c r="K8" s="98" t="s">
        <v>225</v>
      </c>
      <c r="L8" s="98" t="s">
        <v>244</v>
      </c>
      <c r="M8" s="98" t="s">
        <v>227</v>
      </c>
      <c r="N8" s="98" t="s">
        <v>245</v>
      </c>
      <c r="O8" s="98" t="s">
        <v>104</v>
      </c>
      <c r="P8" s="98" t="s">
        <v>246</v>
      </c>
      <c r="Q8" s="98" t="s">
        <v>230</v>
      </c>
      <c r="R8" s="102">
        <v>1</v>
      </c>
      <c r="S8" s="103">
        <v>0.8</v>
      </c>
      <c r="T8" s="98" t="s">
        <v>108</v>
      </c>
      <c r="U8" s="103">
        <v>0.8</v>
      </c>
      <c r="V8" s="103">
        <v>1</v>
      </c>
      <c r="W8" s="98" t="s">
        <v>247</v>
      </c>
      <c r="X8" s="75"/>
      <c r="Y8" s="157"/>
      <c r="Z8" s="157"/>
      <c r="AA8" s="153">
        <v>1</v>
      </c>
      <c r="AB8" s="157"/>
      <c r="AC8" s="157"/>
      <c r="AD8" s="158"/>
      <c r="AE8" s="157"/>
      <c r="AF8" s="157"/>
      <c r="AG8" s="158"/>
      <c r="AH8" s="157"/>
      <c r="AI8" s="157"/>
      <c r="AJ8" s="158"/>
      <c r="AK8" s="75"/>
      <c r="AL8" s="105">
        <f t="shared" ref="AL8:AL13" si="1">AVERAGE(Y8:AJ8)</f>
        <v>1</v>
      </c>
      <c r="AM8" s="75"/>
      <c r="AN8" s="105">
        <f>AL8/R8</f>
        <v>1</v>
      </c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</row>
    <row r="9" spans="1:61" ht="75" customHeight="1" x14ac:dyDescent="0.25">
      <c r="A9" s="75"/>
      <c r="B9" s="97">
        <v>4</v>
      </c>
      <c r="C9" s="98" t="s">
        <v>220</v>
      </c>
      <c r="D9" s="99" t="s">
        <v>221</v>
      </c>
      <c r="E9" s="99" t="s">
        <v>248</v>
      </c>
      <c r="F9" s="98" t="s">
        <v>124</v>
      </c>
      <c r="G9" s="100" t="s">
        <v>249</v>
      </c>
      <c r="H9" s="100" t="s">
        <v>98</v>
      </c>
      <c r="I9" s="98" t="s">
        <v>3</v>
      </c>
      <c r="J9" s="156" t="s">
        <v>250</v>
      </c>
      <c r="K9" s="98" t="s">
        <v>225</v>
      </c>
      <c r="L9" s="98" t="s">
        <v>251</v>
      </c>
      <c r="M9" s="98" t="s">
        <v>227</v>
      </c>
      <c r="N9" s="98" t="s">
        <v>252</v>
      </c>
      <c r="O9" s="98" t="s">
        <v>104</v>
      </c>
      <c r="P9" s="98" t="s">
        <v>229</v>
      </c>
      <c r="Q9" s="98" t="s">
        <v>230</v>
      </c>
      <c r="R9" s="102">
        <v>1</v>
      </c>
      <c r="S9" s="103">
        <v>0.8</v>
      </c>
      <c r="T9" s="98" t="s">
        <v>108</v>
      </c>
      <c r="U9" s="103">
        <v>0.8</v>
      </c>
      <c r="V9" s="103">
        <v>1</v>
      </c>
      <c r="W9" s="98" t="s">
        <v>253</v>
      </c>
      <c r="X9" s="75"/>
      <c r="Y9" s="157"/>
      <c r="Z9" s="157"/>
      <c r="AA9" s="153">
        <v>1</v>
      </c>
      <c r="AB9" s="157"/>
      <c r="AC9" s="157"/>
      <c r="AD9" s="158"/>
      <c r="AE9" s="157"/>
      <c r="AF9" s="157"/>
      <c r="AG9" s="158"/>
      <c r="AH9" s="157"/>
      <c r="AI9" s="157"/>
      <c r="AJ9" s="158"/>
      <c r="AK9" s="75"/>
      <c r="AL9" s="105">
        <f t="shared" si="1"/>
        <v>1</v>
      </c>
      <c r="AM9" s="75"/>
      <c r="AN9" s="105">
        <f t="shared" ref="AN9:AN12" si="2">+AL9/R9</f>
        <v>1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</row>
    <row r="10" spans="1:61" ht="80.25" customHeight="1" x14ac:dyDescent="0.25">
      <c r="A10" s="75"/>
      <c r="B10" s="97">
        <v>5</v>
      </c>
      <c r="C10" s="98" t="s">
        <v>220</v>
      </c>
      <c r="D10" s="99" t="s">
        <v>221</v>
      </c>
      <c r="E10" s="99" t="s">
        <v>232</v>
      </c>
      <c r="F10" s="98" t="s">
        <v>124</v>
      </c>
      <c r="G10" s="100" t="s">
        <v>254</v>
      </c>
      <c r="H10" s="100" t="s">
        <v>98</v>
      </c>
      <c r="I10" s="98" t="s">
        <v>17</v>
      </c>
      <c r="J10" s="156" t="s">
        <v>255</v>
      </c>
      <c r="K10" s="98" t="s">
        <v>225</v>
      </c>
      <c r="L10" s="98" t="s">
        <v>226</v>
      </c>
      <c r="M10" s="98" t="s">
        <v>227</v>
      </c>
      <c r="N10" s="98" t="s">
        <v>256</v>
      </c>
      <c r="O10" s="98" t="s">
        <v>104</v>
      </c>
      <c r="P10" s="98" t="s">
        <v>229</v>
      </c>
      <c r="Q10" s="98" t="s">
        <v>230</v>
      </c>
      <c r="R10" s="102">
        <v>1</v>
      </c>
      <c r="S10" s="103">
        <v>0.8</v>
      </c>
      <c r="T10" s="98" t="s">
        <v>108</v>
      </c>
      <c r="U10" s="103">
        <v>0.8</v>
      </c>
      <c r="V10" s="103">
        <v>1</v>
      </c>
      <c r="W10" s="98" t="s">
        <v>253</v>
      </c>
      <c r="X10" s="75"/>
      <c r="Y10" s="157"/>
      <c r="Z10" s="157"/>
      <c r="AA10" s="153">
        <v>1</v>
      </c>
      <c r="AB10" s="157"/>
      <c r="AC10" s="157"/>
      <c r="AD10" s="158"/>
      <c r="AE10" s="157"/>
      <c r="AF10" s="157"/>
      <c r="AG10" s="158"/>
      <c r="AH10" s="157"/>
      <c r="AI10" s="157"/>
      <c r="AJ10" s="158"/>
      <c r="AK10" s="75"/>
      <c r="AL10" s="105">
        <f t="shared" si="1"/>
        <v>1</v>
      </c>
      <c r="AM10" s="75"/>
      <c r="AN10" s="105">
        <f t="shared" si="2"/>
        <v>1</v>
      </c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</row>
    <row r="11" spans="1:61" ht="91.5" customHeight="1" x14ac:dyDescent="0.25">
      <c r="A11" s="75"/>
      <c r="B11" s="97">
        <v>6</v>
      </c>
      <c r="C11" s="98" t="s">
        <v>220</v>
      </c>
      <c r="D11" s="99" t="s">
        <v>221</v>
      </c>
      <c r="E11" s="99" t="s">
        <v>232</v>
      </c>
      <c r="F11" s="98" t="s">
        <v>124</v>
      </c>
      <c r="G11" s="100" t="s">
        <v>257</v>
      </c>
      <c r="H11" s="100" t="s">
        <v>98</v>
      </c>
      <c r="I11" s="98" t="s">
        <v>3</v>
      </c>
      <c r="J11" s="156" t="s">
        <v>258</v>
      </c>
      <c r="K11" s="98" t="s">
        <v>225</v>
      </c>
      <c r="L11" s="98" t="s">
        <v>236</v>
      </c>
      <c r="M11" s="98" t="s">
        <v>227</v>
      </c>
      <c r="N11" s="98" t="s">
        <v>259</v>
      </c>
      <c r="O11" s="98" t="s">
        <v>104</v>
      </c>
      <c r="P11" s="98" t="s">
        <v>260</v>
      </c>
      <c r="Q11" s="98" t="s">
        <v>230</v>
      </c>
      <c r="R11" s="102">
        <v>1</v>
      </c>
      <c r="S11" s="103">
        <v>0.8</v>
      </c>
      <c r="T11" s="98" t="s">
        <v>108</v>
      </c>
      <c r="U11" s="103">
        <v>0.8</v>
      </c>
      <c r="V11" s="103">
        <v>1</v>
      </c>
      <c r="W11" s="98" t="s">
        <v>240</v>
      </c>
      <c r="X11" s="75"/>
      <c r="Y11" s="157"/>
      <c r="Z11" s="157"/>
      <c r="AA11" s="153">
        <v>1</v>
      </c>
      <c r="AB11" s="157"/>
      <c r="AC11" s="157"/>
      <c r="AD11" s="158"/>
      <c r="AE11" s="157"/>
      <c r="AF11" s="157"/>
      <c r="AG11" s="158"/>
      <c r="AH11" s="157"/>
      <c r="AI11" s="157"/>
      <c r="AJ11" s="158"/>
      <c r="AK11" s="75"/>
      <c r="AL11" s="105">
        <f t="shared" si="1"/>
        <v>1</v>
      </c>
      <c r="AM11" s="75"/>
      <c r="AN11" s="105">
        <f t="shared" si="2"/>
        <v>1</v>
      </c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1" ht="75" customHeight="1" x14ac:dyDescent="0.25">
      <c r="A12" s="75"/>
      <c r="B12" s="97">
        <v>7</v>
      </c>
      <c r="C12" s="98" t="s">
        <v>220</v>
      </c>
      <c r="D12" s="99" t="s">
        <v>221</v>
      </c>
      <c r="E12" s="99" t="s">
        <v>232</v>
      </c>
      <c r="F12" s="98" t="s">
        <v>124</v>
      </c>
      <c r="G12" s="100" t="s">
        <v>261</v>
      </c>
      <c r="H12" s="100" t="s">
        <v>98</v>
      </c>
      <c r="I12" s="98" t="s">
        <v>17</v>
      </c>
      <c r="J12" s="156" t="s">
        <v>262</v>
      </c>
      <c r="K12" s="98" t="s">
        <v>225</v>
      </c>
      <c r="L12" s="98" t="s">
        <v>244</v>
      </c>
      <c r="M12" s="98" t="s">
        <v>227</v>
      </c>
      <c r="N12" s="98" t="s">
        <v>263</v>
      </c>
      <c r="O12" s="98" t="s">
        <v>104</v>
      </c>
      <c r="P12" s="98" t="s">
        <v>264</v>
      </c>
      <c r="Q12" s="98" t="s">
        <v>120</v>
      </c>
      <c r="R12" s="102">
        <v>1</v>
      </c>
      <c r="S12" s="103">
        <v>0.8</v>
      </c>
      <c r="T12" s="98" t="s">
        <v>108</v>
      </c>
      <c r="U12" s="103">
        <v>0.8</v>
      </c>
      <c r="V12" s="103">
        <v>1</v>
      </c>
      <c r="W12" s="98" t="s">
        <v>247</v>
      </c>
      <c r="X12" s="75"/>
      <c r="Y12" s="157"/>
      <c r="Z12" s="157"/>
      <c r="AA12" s="153"/>
      <c r="AB12" s="157"/>
      <c r="AC12" s="157"/>
      <c r="AD12" s="160"/>
      <c r="AE12" s="157"/>
      <c r="AF12" s="157"/>
      <c r="AG12" s="153"/>
      <c r="AH12" s="157"/>
      <c r="AI12" s="157"/>
      <c r="AJ12" s="158"/>
      <c r="AK12" s="75"/>
      <c r="AL12" s="105" t="e">
        <f t="shared" si="1"/>
        <v>#DIV/0!</v>
      </c>
      <c r="AM12" s="75"/>
      <c r="AN12" s="105" t="e">
        <f t="shared" si="2"/>
        <v>#DIV/0!</v>
      </c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</row>
    <row r="13" spans="1:61" ht="75" customHeight="1" x14ac:dyDescent="0.25">
      <c r="A13" s="75"/>
      <c r="B13" s="97">
        <v>8</v>
      </c>
      <c r="C13" s="98" t="s">
        <v>220</v>
      </c>
      <c r="D13" s="99" t="s">
        <v>221</v>
      </c>
      <c r="E13" s="99" t="s">
        <v>265</v>
      </c>
      <c r="F13" s="98" t="s">
        <v>124</v>
      </c>
      <c r="G13" s="100" t="s">
        <v>266</v>
      </c>
      <c r="H13" s="100" t="s">
        <v>98</v>
      </c>
      <c r="I13" s="98" t="s">
        <v>17</v>
      </c>
      <c r="J13" s="156" t="s">
        <v>267</v>
      </c>
      <c r="K13" s="98" t="s">
        <v>225</v>
      </c>
      <c r="L13" s="98" t="s">
        <v>244</v>
      </c>
      <c r="M13" s="98" t="s">
        <v>227</v>
      </c>
      <c r="N13" s="98" t="s">
        <v>268</v>
      </c>
      <c r="O13" s="98" t="s">
        <v>104</v>
      </c>
      <c r="P13" s="98" t="s">
        <v>246</v>
      </c>
      <c r="Q13" s="98" t="s">
        <v>120</v>
      </c>
      <c r="R13" s="102">
        <v>1</v>
      </c>
      <c r="S13" s="103">
        <v>0.8</v>
      </c>
      <c r="T13" s="98" t="s">
        <v>108</v>
      </c>
      <c r="U13" s="103">
        <v>0.8</v>
      </c>
      <c r="V13" s="103">
        <v>1</v>
      </c>
      <c r="W13" s="98" t="s">
        <v>247</v>
      </c>
      <c r="X13" s="75"/>
      <c r="Y13" s="157"/>
      <c r="Z13" s="157"/>
      <c r="AA13" s="153"/>
      <c r="AB13" s="157"/>
      <c r="AC13" s="157"/>
      <c r="AD13" s="158"/>
      <c r="AE13" s="157"/>
      <c r="AF13" s="157"/>
      <c r="AG13" s="158"/>
      <c r="AH13" s="157"/>
      <c r="AI13" s="157"/>
      <c r="AJ13" s="158"/>
      <c r="AK13" s="75"/>
      <c r="AL13" s="105" t="e">
        <f t="shared" si="1"/>
        <v>#DIV/0!</v>
      </c>
      <c r="AM13" s="75"/>
      <c r="AN13" s="105" t="e">
        <f>AL13/R13</f>
        <v>#DIV/0!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</row>
    <row r="14" spans="1:61" ht="150" customHeight="1" x14ac:dyDescent="0.25">
      <c r="A14" s="75"/>
      <c r="B14" s="97">
        <v>9</v>
      </c>
      <c r="C14" s="98" t="s">
        <v>220</v>
      </c>
      <c r="D14" s="99" t="s">
        <v>221</v>
      </c>
      <c r="E14" s="99" t="s">
        <v>269</v>
      </c>
      <c r="F14" s="98" t="s">
        <v>270</v>
      </c>
      <c r="G14" s="100" t="s">
        <v>271</v>
      </c>
      <c r="H14" s="100" t="s">
        <v>98</v>
      </c>
      <c r="I14" s="98" t="s">
        <v>3</v>
      </c>
      <c r="J14" s="156" t="s">
        <v>272</v>
      </c>
      <c r="K14" s="98" t="s">
        <v>273</v>
      </c>
      <c r="L14" s="161" t="s">
        <v>274</v>
      </c>
      <c r="M14" s="98" t="s">
        <v>275</v>
      </c>
      <c r="N14" s="98" t="s">
        <v>276</v>
      </c>
      <c r="O14" s="98" t="s">
        <v>104</v>
      </c>
      <c r="P14" s="98" t="s">
        <v>277</v>
      </c>
      <c r="Q14" s="98" t="s">
        <v>230</v>
      </c>
      <c r="R14" s="102">
        <v>1</v>
      </c>
      <c r="S14" s="103">
        <v>1</v>
      </c>
      <c r="T14" s="98" t="s">
        <v>108</v>
      </c>
      <c r="U14" s="103">
        <v>1</v>
      </c>
      <c r="V14" s="103">
        <v>1</v>
      </c>
      <c r="W14" s="98" t="s">
        <v>247</v>
      </c>
      <c r="X14" s="75"/>
      <c r="Y14" s="157"/>
      <c r="Z14" s="157"/>
      <c r="AA14" s="153">
        <v>0</v>
      </c>
      <c r="AB14" s="157"/>
      <c r="AC14" s="157"/>
      <c r="AD14" s="158"/>
      <c r="AE14" s="157"/>
      <c r="AF14" s="157"/>
      <c r="AG14" s="158"/>
      <c r="AH14" s="157"/>
      <c r="AI14" s="157"/>
      <c r="AJ14" s="158"/>
      <c r="AK14" s="75"/>
      <c r="AL14" s="105">
        <f>AVERAGE(AA14,AD14,AG14,AJ14)</f>
        <v>0</v>
      </c>
      <c r="AM14" s="75"/>
      <c r="AN14" s="105">
        <f>AL14</f>
        <v>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106" t="s">
        <v>110</v>
      </c>
    </row>
    <row r="15" spans="1:61" ht="150" customHeight="1" x14ac:dyDescent="0.25">
      <c r="A15" s="75"/>
      <c r="B15" s="97">
        <v>10</v>
      </c>
      <c r="C15" s="98" t="s">
        <v>220</v>
      </c>
      <c r="D15" s="99" t="s">
        <v>221</v>
      </c>
      <c r="E15" s="99" t="s">
        <v>269</v>
      </c>
      <c r="F15" s="98" t="s">
        <v>270</v>
      </c>
      <c r="G15" s="100" t="s">
        <v>278</v>
      </c>
      <c r="H15" s="100" t="s">
        <v>98</v>
      </c>
      <c r="I15" s="98" t="s">
        <v>17</v>
      </c>
      <c r="J15" s="156" t="s">
        <v>279</v>
      </c>
      <c r="K15" s="98" t="s">
        <v>273</v>
      </c>
      <c r="L15" s="161" t="s">
        <v>274</v>
      </c>
      <c r="M15" s="98" t="s">
        <v>280</v>
      </c>
      <c r="N15" s="98" t="s">
        <v>281</v>
      </c>
      <c r="O15" s="98" t="s">
        <v>282</v>
      </c>
      <c r="P15" s="98" t="s">
        <v>283</v>
      </c>
      <c r="Q15" s="98" t="s">
        <v>230</v>
      </c>
      <c r="R15" s="100">
        <v>45</v>
      </c>
      <c r="S15" s="103">
        <v>1.35</v>
      </c>
      <c r="T15" s="98" t="s">
        <v>108</v>
      </c>
      <c r="U15" s="98">
        <v>45</v>
      </c>
      <c r="V15" s="98">
        <v>60</v>
      </c>
      <c r="W15" s="98" t="s">
        <v>247</v>
      </c>
      <c r="X15" s="75"/>
      <c r="Y15" s="157"/>
      <c r="Z15" s="157"/>
      <c r="AA15" s="153">
        <v>0</v>
      </c>
      <c r="AB15" s="157"/>
      <c r="AC15" s="157"/>
      <c r="AD15" s="162"/>
      <c r="AE15" s="157"/>
      <c r="AF15" s="157"/>
      <c r="AG15" s="162"/>
      <c r="AH15" s="157"/>
      <c r="AI15" s="157"/>
      <c r="AJ15" s="163"/>
      <c r="AK15" s="75"/>
      <c r="AL15" s="105">
        <f>AVERAGE(Y15:AJ15)</f>
        <v>0</v>
      </c>
      <c r="AM15" s="75"/>
      <c r="AN15" s="105">
        <f>AL15/45</f>
        <v>0</v>
      </c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140" t="s">
        <v>284</v>
      </c>
    </row>
    <row r="16" spans="1:61" ht="150" customHeight="1" x14ac:dyDescent="0.25">
      <c r="A16" s="75"/>
      <c r="B16" s="97">
        <v>11</v>
      </c>
      <c r="C16" s="98" t="s">
        <v>220</v>
      </c>
      <c r="D16" s="99" t="s">
        <v>221</v>
      </c>
      <c r="E16" s="99" t="s">
        <v>269</v>
      </c>
      <c r="F16" s="98" t="s">
        <v>270</v>
      </c>
      <c r="G16" s="100" t="s">
        <v>285</v>
      </c>
      <c r="H16" s="100" t="s">
        <v>98</v>
      </c>
      <c r="I16" s="98" t="s">
        <v>3</v>
      </c>
      <c r="J16" s="156" t="s">
        <v>286</v>
      </c>
      <c r="K16" s="98" t="s">
        <v>273</v>
      </c>
      <c r="L16" s="98" t="s">
        <v>287</v>
      </c>
      <c r="M16" s="98" t="s">
        <v>288</v>
      </c>
      <c r="N16" s="98" t="s">
        <v>289</v>
      </c>
      <c r="O16" s="98" t="s">
        <v>104</v>
      </c>
      <c r="P16" s="98" t="s">
        <v>283</v>
      </c>
      <c r="Q16" s="98" t="s">
        <v>152</v>
      </c>
      <c r="R16" s="102">
        <v>1</v>
      </c>
      <c r="S16" s="108">
        <v>0.61360000000000003</v>
      </c>
      <c r="T16" s="98" t="s">
        <v>108</v>
      </c>
      <c r="U16" s="103">
        <v>0.9</v>
      </c>
      <c r="V16" s="103">
        <v>1</v>
      </c>
      <c r="W16" s="98" t="s">
        <v>290</v>
      </c>
      <c r="X16" s="75"/>
      <c r="Y16" s="158"/>
      <c r="Z16" s="157"/>
      <c r="AA16" s="157"/>
      <c r="AB16" s="157"/>
      <c r="AC16" s="157"/>
      <c r="AD16" s="157"/>
      <c r="AE16" s="159"/>
      <c r="AF16" s="157"/>
      <c r="AG16" s="157"/>
      <c r="AH16" s="157"/>
      <c r="AI16" s="157"/>
      <c r="AJ16" s="157"/>
      <c r="AK16" s="75"/>
      <c r="AL16" s="144">
        <f>AJ16</f>
        <v>0</v>
      </c>
      <c r="AM16" s="75"/>
      <c r="AN16" s="144">
        <f>+AL16/R16</f>
        <v>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106" t="s">
        <v>291</v>
      </c>
    </row>
    <row r="17" spans="1:61" ht="150" customHeight="1" x14ac:dyDescent="0.25">
      <c r="A17" s="75"/>
      <c r="B17" s="97">
        <v>12</v>
      </c>
      <c r="C17" s="98" t="s">
        <v>220</v>
      </c>
      <c r="D17" s="99" t="s">
        <v>221</v>
      </c>
      <c r="E17" s="99" t="s">
        <v>269</v>
      </c>
      <c r="F17" s="98" t="s">
        <v>270</v>
      </c>
      <c r="G17" s="165" t="s">
        <v>292</v>
      </c>
      <c r="H17" s="100" t="s">
        <v>98</v>
      </c>
      <c r="I17" s="98" t="s">
        <v>3</v>
      </c>
      <c r="J17" s="156" t="s">
        <v>293</v>
      </c>
      <c r="K17" s="98" t="s">
        <v>273</v>
      </c>
      <c r="L17" s="161" t="s">
        <v>274</v>
      </c>
      <c r="M17" s="98" t="s">
        <v>294</v>
      </c>
      <c r="N17" s="98" t="s">
        <v>295</v>
      </c>
      <c r="O17" s="98" t="s">
        <v>104</v>
      </c>
      <c r="P17" s="98" t="s">
        <v>296</v>
      </c>
      <c r="Q17" s="98" t="s">
        <v>297</v>
      </c>
      <c r="R17" s="102">
        <v>0.95</v>
      </c>
      <c r="S17" s="108">
        <v>0.92259999999999998</v>
      </c>
      <c r="T17" s="98" t="s">
        <v>108</v>
      </c>
      <c r="U17" s="103">
        <v>0.85</v>
      </c>
      <c r="V17" s="103">
        <v>1</v>
      </c>
      <c r="W17" s="98" t="s">
        <v>298</v>
      </c>
      <c r="X17" s="75"/>
      <c r="Y17" s="157"/>
      <c r="Z17" s="157"/>
      <c r="AA17" s="157"/>
      <c r="AB17" s="153"/>
      <c r="AC17" s="157"/>
      <c r="AD17" s="157"/>
      <c r="AE17" s="157"/>
      <c r="AF17" s="153"/>
      <c r="AG17" s="157"/>
      <c r="AH17" s="157"/>
      <c r="AI17" s="157"/>
      <c r="AJ17" s="158"/>
      <c r="AK17" s="75"/>
      <c r="AL17" s="164">
        <f>(AB17+AF17+AJ17)/3</f>
        <v>0</v>
      </c>
      <c r="AM17" s="75"/>
      <c r="AN17" s="105">
        <f>AL17/R17</f>
        <v>0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106" t="s">
        <v>110</v>
      </c>
    </row>
    <row r="18" spans="1:61" ht="150" customHeight="1" x14ac:dyDescent="0.25">
      <c r="A18" s="75"/>
      <c r="B18" s="97">
        <v>13</v>
      </c>
      <c r="C18" s="98" t="s">
        <v>220</v>
      </c>
      <c r="D18" s="99" t="s">
        <v>221</v>
      </c>
      <c r="E18" s="99" t="s">
        <v>269</v>
      </c>
      <c r="F18" s="98" t="s">
        <v>270</v>
      </c>
      <c r="G18" s="100" t="s">
        <v>299</v>
      </c>
      <c r="H18" s="100" t="s">
        <v>98</v>
      </c>
      <c r="I18" s="98" t="s">
        <v>12</v>
      </c>
      <c r="J18" s="156" t="s">
        <v>300</v>
      </c>
      <c r="K18" s="98" t="s">
        <v>273</v>
      </c>
      <c r="L18" s="98" t="s">
        <v>301</v>
      </c>
      <c r="M18" s="98" t="s">
        <v>294</v>
      </c>
      <c r="N18" s="98" t="s">
        <v>302</v>
      </c>
      <c r="O18" s="98" t="s">
        <v>104</v>
      </c>
      <c r="P18" s="98" t="s">
        <v>303</v>
      </c>
      <c r="Q18" s="98" t="s">
        <v>304</v>
      </c>
      <c r="R18" s="102">
        <v>0.2</v>
      </c>
      <c r="S18" s="108">
        <v>0.2457</v>
      </c>
      <c r="T18" s="98" t="s">
        <v>108</v>
      </c>
      <c r="U18" s="103">
        <v>0.1</v>
      </c>
      <c r="V18" s="103">
        <v>1</v>
      </c>
      <c r="W18" s="98" t="s">
        <v>305</v>
      </c>
      <c r="X18" s="75"/>
      <c r="Y18" s="157"/>
      <c r="Z18" s="159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75"/>
      <c r="AL18" s="105"/>
      <c r="AM18" s="75"/>
      <c r="AN18" s="10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</row>
    <row r="19" spans="1:61" ht="75" customHeight="1" x14ac:dyDescent="0.25">
      <c r="A19" s="75"/>
      <c r="B19" s="97">
        <v>14</v>
      </c>
      <c r="C19" s="98" t="s">
        <v>220</v>
      </c>
      <c r="D19" s="99" t="s">
        <v>221</v>
      </c>
      <c r="E19" s="99" t="s">
        <v>232</v>
      </c>
      <c r="F19" s="98" t="s">
        <v>124</v>
      </c>
      <c r="G19" s="100" t="s">
        <v>306</v>
      </c>
      <c r="H19" s="100" t="s">
        <v>115</v>
      </c>
      <c r="I19" s="98" t="s">
        <v>3</v>
      </c>
      <c r="J19" s="156" t="s">
        <v>307</v>
      </c>
      <c r="K19" s="98" t="s">
        <v>225</v>
      </c>
      <c r="L19" s="98" t="s">
        <v>308</v>
      </c>
      <c r="M19" s="98" t="s">
        <v>227</v>
      </c>
      <c r="N19" s="98" t="s">
        <v>309</v>
      </c>
      <c r="O19" s="98" t="s">
        <v>104</v>
      </c>
      <c r="P19" s="98" t="s">
        <v>229</v>
      </c>
      <c r="Q19" s="98" t="s">
        <v>120</v>
      </c>
      <c r="R19" s="102">
        <v>1</v>
      </c>
      <c r="S19" s="103">
        <v>1</v>
      </c>
      <c r="T19" s="98" t="s">
        <v>108</v>
      </c>
      <c r="U19" s="103">
        <v>0.9</v>
      </c>
      <c r="V19" s="103">
        <v>1</v>
      </c>
      <c r="W19" s="98" t="s">
        <v>310</v>
      </c>
      <c r="X19" s="75"/>
      <c r="Y19" s="157"/>
      <c r="Z19" s="157"/>
      <c r="AA19" s="153"/>
      <c r="AB19" s="157"/>
      <c r="AC19" s="157"/>
      <c r="AD19" s="158"/>
      <c r="AE19" s="157"/>
      <c r="AF19" s="157"/>
      <c r="AG19" s="153"/>
      <c r="AH19" s="157"/>
      <c r="AI19" s="157"/>
      <c r="AJ19" s="158"/>
      <c r="AK19" s="75"/>
      <c r="AL19" s="105" t="e">
        <f>AVERAGE(AD19,AJ19)</f>
        <v>#DIV/0!</v>
      </c>
      <c r="AM19" s="75"/>
      <c r="AN19" s="105" t="str">
        <f>IFERROR((AL19/R19),"SEMESTRAL")</f>
        <v>SEMESTRAL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</row>
    <row r="20" spans="1:61" ht="80.25" customHeight="1" x14ac:dyDescent="0.25">
      <c r="A20" s="75"/>
      <c r="B20" s="97">
        <v>15</v>
      </c>
      <c r="C20" s="98" t="s">
        <v>220</v>
      </c>
      <c r="D20" s="99" t="s">
        <v>221</v>
      </c>
      <c r="E20" s="99" t="s">
        <v>232</v>
      </c>
      <c r="F20" s="98" t="s">
        <v>124</v>
      </c>
      <c r="G20" s="100" t="s">
        <v>311</v>
      </c>
      <c r="H20" s="100" t="s">
        <v>115</v>
      </c>
      <c r="I20" s="98" t="s">
        <v>312</v>
      </c>
      <c r="J20" s="156" t="s">
        <v>313</v>
      </c>
      <c r="K20" s="98" t="s">
        <v>225</v>
      </c>
      <c r="L20" s="98" t="s">
        <v>314</v>
      </c>
      <c r="M20" s="98" t="s">
        <v>315</v>
      </c>
      <c r="N20" s="98" t="s">
        <v>316</v>
      </c>
      <c r="O20" s="98" t="s">
        <v>104</v>
      </c>
      <c r="P20" s="98" t="s">
        <v>229</v>
      </c>
      <c r="Q20" s="98" t="s">
        <v>230</v>
      </c>
      <c r="R20" s="102">
        <v>1</v>
      </c>
      <c r="S20" s="103">
        <v>0.8</v>
      </c>
      <c r="T20" s="98" t="s">
        <v>108</v>
      </c>
      <c r="U20" s="103">
        <v>0.8</v>
      </c>
      <c r="V20" s="103">
        <v>1</v>
      </c>
      <c r="W20" s="98" t="s">
        <v>317</v>
      </c>
      <c r="X20" s="75"/>
      <c r="Y20" s="157"/>
      <c r="Z20" s="157"/>
      <c r="AA20" s="158">
        <v>1</v>
      </c>
      <c r="AB20" s="157"/>
      <c r="AC20" s="157"/>
      <c r="AD20" s="158"/>
      <c r="AE20" s="157"/>
      <c r="AF20" s="157"/>
      <c r="AG20" s="158"/>
      <c r="AH20" s="157"/>
      <c r="AI20" s="157"/>
      <c r="AJ20" s="158"/>
      <c r="AK20" s="75"/>
      <c r="AL20" s="105">
        <f>AVERAGE(AA20,AD20,AG20,AJ20)</f>
        <v>1</v>
      </c>
      <c r="AM20" s="75"/>
      <c r="AN20" s="105">
        <f t="shared" ref="AN20" si="3">+AL20/R20</f>
        <v>1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</row>
    <row r="21" spans="1:61" ht="150" customHeight="1" x14ac:dyDescent="0.25">
      <c r="A21" s="75"/>
      <c r="B21" s="97">
        <v>16</v>
      </c>
      <c r="C21" s="98" t="s">
        <v>220</v>
      </c>
      <c r="D21" s="99" t="s">
        <v>221</v>
      </c>
      <c r="E21" s="99" t="s">
        <v>269</v>
      </c>
      <c r="F21" s="98" t="s">
        <v>270</v>
      </c>
      <c r="G21" s="100" t="s">
        <v>318</v>
      </c>
      <c r="H21" s="100" t="s">
        <v>115</v>
      </c>
      <c r="I21" s="98" t="s">
        <v>17</v>
      </c>
      <c r="J21" s="156" t="s">
        <v>319</v>
      </c>
      <c r="K21" s="98" t="s">
        <v>273</v>
      </c>
      <c r="L21" s="161" t="s">
        <v>320</v>
      </c>
      <c r="M21" s="98" t="s">
        <v>321</v>
      </c>
      <c r="N21" s="98" t="s">
        <v>322</v>
      </c>
      <c r="O21" s="98" t="s">
        <v>282</v>
      </c>
      <c r="P21" s="98" t="s">
        <v>323</v>
      </c>
      <c r="Q21" s="98" t="s">
        <v>120</v>
      </c>
      <c r="R21" s="100">
        <v>30</v>
      </c>
      <c r="S21" s="98" t="s">
        <v>324</v>
      </c>
      <c r="T21" s="98" t="s">
        <v>108</v>
      </c>
      <c r="U21" s="98">
        <v>25</v>
      </c>
      <c r="V21" s="98" t="s">
        <v>325</v>
      </c>
      <c r="W21" s="98" t="s">
        <v>317</v>
      </c>
      <c r="X21" s="75"/>
      <c r="Y21" s="157"/>
      <c r="Z21" s="157"/>
      <c r="AA21" s="166"/>
      <c r="AB21" s="157"/>
      <c r="AC21" s="157"/>
      <c r="AD21" s="167"/>
      <c r="AE21" s="157"/>
      <c r="AF21" s="157"/>
      <c r="AG21" s="166"/>
      <c r="AH21" s="157"/>
      <c r="AI21" s="157"/>
      <c r="AJ21" s="166"/>
      <c r="AK21" s="75"/>
      <c r="AL21" s="168" t="e">
        <f t="shared" ref="AL21:AL22" si="4">AVERAGE(AD21,AJ21)</f>
        <v>#DIV/0!</v>
      </c>
      <c r="AM21" s="75"/>
      <c r="AN21" s="105" t="str">
        <f>IFERROR((AL21/R21),"SEMESTRAL")</f>
        <v>SEMESTRAL</v>
      </c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106" t="s">
        <v>110</v>
      </c>
    </row>
    <row r="22" spans="1:61" ht="150" customHeight="1" x14ac:dyDescent="0.25">
      <c r="A22" s="75"/>
      <c r="B22" s="97">
        <v>17</v>
      </c>
      <c r="C22" s="98" t="s">
        <v>220</v>
      </c>
      <c r="D22" s="99" t="s">
        <v>221</v>
      </c>
      <c r="E22" s="99" t="s">
        <v>269</v>
      </c>
      <c r="F22" s="98" t="s">
        <v>270</v>
      </c>
      <c r="G22" s="100" t="s">
        <v>326</v>
      </c>
      <c r="H22" s="100" t="s">
        <v>115</v>
      </c>
      <c r="I22" s="98" t="s">
        <v>3</v>
      </c>
      <c r="J22" s="156" t="s">
        <v>327</v>
      </c>
      <c r="K22" s="98" t="s">
        <v>273</v>
      </c>
      <c r="L22" s="161" t="s">
        <v>320</v>
      </c>
      <c r="M22" s="98" t="s">
        <v>321</v>
      </c>
      <c r="N22" s="98" t="s">
        <v>328</v>
      </c>
      <c r="O22" s="98" t="s">
        <v>104</v>
      </c>
      <c r="P22" s="98" t="s">
        <v>329</v>
      </c>
      <c r="Q22" s="98" t="s">
        <v>120</v>
      </c>
      <c r="R22" s="102">
        <v>0.95</v>
      </c>
      <c r="S22" s="108">
        <v>0.84899999999999998</v>
      </c>
      <c r="T22" s="98" t="s">
        <v>108</v>
      </c>
      <c r="U22" s="103">
        <v>0.9</v>
      </c>
      <c r="V22" s="103">
        <v>1</v>
      </c>
      <c r="W22" s="98" t="s">
        <v>330</v>
      </c>
      <c r="X22" s="75"/>
      <c r="Y22" s="157"/>
      <c r="Z22" s="157"/>
      <c r="AA22" s="153"/>
      <c r="AB22" s="157"/>
      <c r="AC22" s="157"/>
      <c r="AD22" s="169"/>
      <c r="AE22" s="157"/>
      <c r="AF22" s="157"/>
      <c r="AG22" s="153"/>
      <c r="AH22" s="157"/>
      <c r="AI22" s="157"/>
      <c r="AJ22" s="153"/>
      <c r="AK22" s="75"/>
      <c r="AL22" s="105" t="e">
        <f t="shared" si="4"/>
        <v>#DIV/0!</v>
      </c>
      <c r="AM22" s="75"/>
      <c r="AN22" s="105" t="str">
        <f>IFERROR((AL22/R22),"SEMESTRAL")</f>
        <v>SEMESTRAL</v>
      </c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106" t="s">
        <v>110</v>
      </c>
    </row>
    <row r="23" spans="1:61" ht="19.5" customHeight="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16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1:61" ht="19.5" customHeight="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16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</row>
    <row r="25" spans="1:61" ht="19.5" hidden="1" customHeigh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16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</row>
    <row r="26" spans="1:61" ht="19.5" hidden="1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16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</row>
    <row r="27" spans="1:61" ht="19.5" hidden="1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16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</row>
    <row r="28" spans="1:61" ht="19.5" hidden="1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16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</row>
    <row r="29" spans="1:61" ht="19.5" hidden="1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16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</row>
    <row r="30" spans="1:61" ht="19.5" hidden="1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16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1:61" ht="19.5" hidden="1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16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</row>
    <row r="32" spans="1:61" ht="19.5" hidden="1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16"/>
      <c r="X32" s="170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171"/>
      <c r="AM32" s="75"/>
      <c r="AN32" s="171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1:60" ht="19.5" hidden="1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16"/>
      <c r="X33" s="170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71"/>
      <c r="AM33" s="75"/>
      <c r="AN33" s="171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</row>
    <row r="34" spans="1:60" ht="19.5" hidden="1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16"/>
      <c r="X34" s="170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171"/>
      <c r="AM34" s="75"/>
      <c r="AN34" s="171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</row>
    <row r="35" spans="1:60" ht="19.5" hidden="1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16"/>
      <c r="X35" s="170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171"/>
      <c r="AM35" s="75"/>
      <c r="AN35" s="171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</row>
    <row r="36" spans="1:60" ht="19.5" hidden="1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16"/>
      <c r="X36" s="170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171"/>
      <c r="AM36" s="75"/>
      <c r="AN36" s="171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</row>
    <row r="37" spans="1:60" ht="19.5" hidden="1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16"/>
      <c r="X37" s="170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171"/>
      <c r="AM37" s="75"/>
      <c r="AN37" s="171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</row>
    <row r="38" spans="1:60" ht="19.5" hidden="1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16"/>
      <c r="X38" s="170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171"/>
      <c r="AM38" s="75"/>
      <c r="AN38" s="171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</row>
    <row r="39" spans="1:60" ht="19.5" hidden="1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16"/>
      <c r="X39" s="170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171"/>
      <c r="AM39" s="75"/>
      <c r="AN39" s="171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</row>
    <row r="40" spans="1:60" ht="19.5" hidden="1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16"/>
      <c r="X40" s="170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171"/>
      <c r="AM40" s="75"/>
      <c r="AN40" s="171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</row>
    <row r="41" spans="1:60" ht="19.5" hidden="1" customHeigh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16"/>
      <c r="X41" s="170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171"/>
      <c r="AM41" s="75"/>
      <c r="AN41" s="171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</row>
    <row r="42" spans="1:60" ht="19.5" hidden="1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16"/>
      <c r="X42" s="170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171"/>
      <c r="AM42" s="75"/>
      <c r="AN42" s="171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</row>
    <row r="43" spans="1:60" ht="19.5" hidden="1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16"/>
      <c r="X43" s="170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171"/>
      <c r="AM43" s="75"/>
      <c r="AN43" s="171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</row>
    <row r="44" spans="1:60" ht="19.5" hidden="1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170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171"/>
      <c r="AK44" s="75"/>
      <c r="AL44" s="150"/>
      <c r="AM44" s="75"/>
      <c r="AN44" s="150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</row>
    <row r="45" spans="1:60" ht="19.5" hidden="1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170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171"/>
      <c r="AK45" s="75"/>
      <c r="AL45" s="150"/>
      <c r="AM45" s="75"/>
      <c r="AN45" s="150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</row>
    <row r="46" spans="1:60" ht="19.5" hidden="1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170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171"/>
      <c r="AK46" s="75"/>
      <c r="AL46" s="150"/>
      <c r="AM46" s="75"/>
      <c r="AN46" s="150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</row>
    <row r="47" spans="1:60" ht="19.5" hidden="1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170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171"/>
      <c r="AK47" s="75"/>
      <c r="AL47" s="150"/>
      <c r="AM47" s="75"/>
      <c r="AN47" s="150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</row>
    <row r="48" spans="1:60" ht="19.5" hidden="1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170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171"/>
      <c r="AK48" s="75"/>
      <c r="AL48" s="150"/>
      <c r="AM48" s="75"/>
      <c r="AN48" s="150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</row>
    <row r="49" spans="1:60" ht="19.5" hidden="1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170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171"/>
      <c r="AK49" s="75"/>
      <c r="AL49" s="150"/>
      <c r="AM49" s="75"/>
      <c r="AN49" s="150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</row>
    <row r="50" spans="1:60" ht="19.5" hidden="1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170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171"/>
      <c r="AK50" s="75"/>
      <c r="AL50" s="150"/>
      <c r="AM50" s="75"/>
      <c r="AN50" s="150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</row>
    <row r="51" spans="1:60" ht="19.5" hidden="1" customHeigh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70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171"/>
      <c r="AK51" s="75"/>
      <c r="AL51" s="150"/>
      <c r="AM51" s="75"/>
      <c r="AN51" s="150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</row>
    <row r="52" spans="1:60" ht="19.5" hidden="1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70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171"/>
      <c r="AK52" s="75"/>
      <c r="AL52" s="150"/>
      <c r="AM52" s="75"/>
      <c r="AN52" s="150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</row>
    <row r="53" spans="1:60" ht="19.5" hidden="1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70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171"/>
      <c r="AK53" s="75"/>
      <c r="AL53" s="150"/>
      <c r="AM53" s="75"/>
      <c r="AN53" s="150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</row>
    <row r="54" spans="1:60" ht="19.5" hidden="1" customHeigh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70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171"/>
      <c r="AK54" s="75"/>
      <c r="AL54" s="150"/>
      <c r="AM54" s="75"/>
      <c r="AN54" s="150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</row>
    <row r="55" spans="1:60" ht="19.5" hidden="1" customHeigh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70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171"/>
      <c r="AK55" s="75"/>
      <c r="AL55" s="150"/>
      <c r="AM55" s="75"/>
      <c r="AN55" s="150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</row>
    <row r="56" spans="1:60" ht="19.5" hidden="1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170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171"/>
      <c r="AK56" s="75"/>
      <c r="AL56" s="150"/>
      <c r="AM56" s="75"/>
      <c r="AN56" s="150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</row>
    <row r="57" spans="1:60" ht="19.5" hidden="1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170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171"/>
      <c r="AK57" s="75"/>
      <c r="AL57" s="150"/>
      <c r="AM57" s="75"/>
      <c r="AN57" s="150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</row>
    <row r="58" spans="1:60" ht="19.5" hidden="1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170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171"/>
      <c r="AK58" s="75"/>
      <c r="AL58" s="150"/>
      <c r="AM58" s="75"/>
      <c r="AN58" s="150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</row>
    <row r="59" spans="1:60" ht="19.5" hidden="1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170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171"/>
      <c r="AK59" s="75"/>
      <c r="AL59" s="150"/>
      <c r="AM59" s="75"/>
      <c r="AN59" s="150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</row>
    <row r="60" spans="1:60" ht="19.5" hidden="1" customHeigh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170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171"/>
      <c r="AK60" s="75"/>
      <c r="AL60" s="150"/>
      <c r="AM60" s="75"/>
      <c r="AN60" s="150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</row>
    <row r="61" spans="1:60" ht="19.5" hidden="1" customHeigh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170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171"/>
      <c r="AK61" s="75"/>
      <c r="AL61" s="150"/>
      <c r="AM61" s="75"/>
      <c r="AN61" s="150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</row>
    <row r="62" spans="1:60" ht="19.5" hidden="1" customHeigh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170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171"/>
      <c r="AK62" s="75"/>
      <c r="AL62" s="150"/>
      <c r="AM62" s="75"/>
      <c r="AN62" s="150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</row>
    <row r="63" spans="1:60" ht="19.5" hidden="1" customHeight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170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171"/>
      <c r="AK63" s="75"/>
      <c r="AL63" s="150"/>
      <c r="AM63" s="75"/>
      <c r="AN63" s="150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</row>
    <row r="64" spans="1:60" ht="19.5" hidden="1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170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171"/>
      <c r="AK64" s="75"/>
      <c r="AL64" s="150"/>
      <c r="AM64" s="75"/>
      <c r="AN64" s="150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</row>
    <row r="65" spans="1:60" ht="19.5" hidden="1" customHeight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170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171"/>
      <c r="AK65" s="75"/>
      <c r="AL65" s="150"/>
      <c r="AM65" s="75"/>
      <c r="AN65" s="150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</row>
    <row r="66" spans="1:60" ht="19.5" hidden="1" customHeight="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170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171"/>
      <c r="AK66" s="75"/>
      <c r="AL66" s="150"/>
      <c r="AM66" s="75"/>
      <c r="AN66" s="150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</row>
    <row r="67" spans="1:60" ht="19.5" hidden="1" customHeight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70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171"/>
      <c r="AK67" s="75"/>
      <c r="AL67" s="150"/>
      <c r="AM67" s="75"/>
      <c r="AN67" s="150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</row>
    <row r="68" spans="1:60" ht="19.5" hidden="1" customHeight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70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171"/>
      <c r="AK68" s="75"/>
      <c r="AL68" s="150"/>
      <c r="AM68" s="75"/>
      <c r="AN68" s="150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</row>
    <row r="69" spans="1:60" ht="19.5" hidden="1" customHeight="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170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171"/>
      <c r="AK69" s="75"/>
      <c r="AL69" s="150"/>
      <c r="AM69" s="75"/>
      <c r="AN69" s="150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</row>
    <row r="70" spans="1:60" ht="19.5" hidden="1" customHeight="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170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171"/>
      <c r="AK70" s="75"/>
      <c r="AL70" s="150"/>
      <c r="AM70" s="75"/>
      <c r="AN70" s="150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</row>
    <row r="71" spans="1:60" ht="19.5" hidden="1" customHeigh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170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171"/>
      <c r="AK71" s="75"/>
      <c r="AL71" s="150"/>
      <c r="AM71" s="75"/>
      <c r="AN71" s="150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</row>
    <row r="72" spans="1:60" ht="19.5" hidden="1" customHeigh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170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171"/>
      <c r="AK72" s="75"/>
      <c r="AL72" s="150"/>
      <c r="AM72" s="75"/>
      <c r="AN72" s="150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</row>
    <row r="73" spans="1:60" ht="19.5" hidden="1" customHeight="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170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171"/>
      <c r="AK73" s="75"/>
      <c r="AL73" s="150"/>
      <c r="AM73" s="75"/>
      <c r="AN73" s="150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</row>
    <row r="74" spans="1:60" ht="19.5" hidden="1" customHeight="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170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171"/>
      <c r="AK74" s="75"/>
      <c r="AL74" s="150"/>
      <c r="AM74" s="75"/>
      <c r="AN74" s="150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</row>
    <row r="75" spans="1:60" ht="19.5" hidden="1" customHeigh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170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171"/>
      <c r="AK75" s="75"/>
      <c r="AL75" s="150"/>
      <c r="AM75" s="75"/>
      <c r="AN75" s="150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6" spans="1:60" ht="19.5" hidden="1" customHeight="1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170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171"/>
      <c r="AK76" s="75"/>
      <c r="AL76" s="150"/>
      <c r="AM76" s="75"/>
      <c r="AN76" s="150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7" spans="1:60" ht="19.5" hidden="1" customHeight="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170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171"/>
      <c r="AK77" s="75"/>
      <c r="AL77" s="150"/>
      <c r="AM77" s="75"/>
      <c r="AN77" s="150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</row>
    <row r="78" spans="1:60" ht="19.5" hidden="1" customHeight="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170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171"/>
      <c r="AK78" s="75"/>
      <c r="AL78" s="150"/>
      <c r="AM78" s="75"/>
      <c r="AN78" s="150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</row>
    <row r="79" spans="1:60" ht="19.5" hidden="1" customHeight="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170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171"/>
      <c r="AK79" s="75"/>
      <c r="AL79" s="150"/>
      <c r="AM79" s="75"/>
      <c r="AN79" s="150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  <row r="80" spans="1:60" ht="19.5" hidden="1" customHeight="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170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171"/>
      <c r="AK80" s="75"/>
      <c r="AL80" s="150"/>
      <c r="AM80" s="75"/>
      <c r="AN80" s="150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1" spans="1:60" ht="19.5" hidden="1" customHeigh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170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171"/>
      <c r="AK81" s="75"/>
      <c r="AL81" s="150"/>
      <c r="AM81" s="75"/>
      <c r="AN81" s="150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  <row r="82" spans="1:60" ht="19.5" hidden="1" customHeight="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170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171"/>
      <c r="AK82" s="75"/>
      <c r="AL82" s="150"/>
      <c r="AM82" s="75"/>
      <c r="AN82" s="150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</row>
    <row r="83" spans="1:60" ht="19.5" hidden="1" customHeight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170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171"/>
      <c r="AK83" s="75"/>
      <c r="AL83" s="150"/>
      <c r="AM83" s="75"/>
      <c r="AN83" s="150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</row>
    <row r="84" spans="1:60" ht="19.5" hidden="1" customHeigh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170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171"/>
      <c r="AK84" s="75"/>
      <c r="AL84" s="150"/>
      <c r="AM84" s="75"/>
      <c r="AN84" s="150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  <row r="85" spans="1:60" ht="19.5" hidden="1" customHeigh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170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171"/>
      <c r="AK85" s="75"/>
      <c r="AL85" s="150"/>
      <c r="AM85" s="75"/>
      <c r="AN85" s="150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60" ht="19.5" hidden="1" customHeigh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170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171"/>
      <c r="AK86" s="75"/>
      <c r="AL86" s="150"/>
      <c r="AM86" s="75"/>
      <c r="AN86" s="150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  <row r="87" spans="1:60" ht="19.5" hidden="1" customHeigh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170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171"/>
      <c r="AK87" s="75"/>
      <c r="AL87" s="150"/>
      <c r="AM87" s="75"/>
      <c r="AN87" s="150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</row>
    <row r="88" spans="1:60" ht="19.5" hidden="1" customHeigh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170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171"/>
      <c r="AK88" s="75"/>
      <c r="AL88" s="150"/>
      <c r="AM88" s="75"/>
      <c r="AN88" s="150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</row>
    <row r="89" spans="1:60" ht="19.5" hidden="1" customHeigh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170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171"/>
      <c r="AK89" s="75"/>
      <c r="AL89" s="150"/>
      <c r="AM89" s="75"/>
      <c r="AN89" s="150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60" ht="19.5" hidden="1" customHeigh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170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171"/>
      <c r="AK90" s="75"/>
      <c r="AL90" s="150"/>
      <c r="AM90" s="75"/>
      <c r="AN90" s="150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60" ht="19.5" hidden="1" customHeight="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170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171"/>
      <c r="AK91" s="75"/>
      <c r="AL91" s="150"/>
      <c r="AM91" s="75"/>
      <c r="AN91" s="150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1:60" ht="19.5" hidden="1" customHeight="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170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171"/>
      <c r="AK92" s="75"/>
      <c r="AL92" s="150"/>
      <c r="AM92" s="75"/>
      <c r="AN92" s="150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60" ht="19.5" hidden="1" customHeight="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170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171"/>
      <c r="AK93" s="75"/>
      <c r="AL93" s="150"/>
      <c r="AM93" s="75"/>
      <c r="AN93" s="150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60" ht="19.5" hidden="1" customHeigh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170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171"/>
      <c r="AK94" s="75"/>
      <c r="AL94" s="150"/>
      <c r="AM94" s="75"/>
      <c r="AN94" s="150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60" ht="19.5" hidden="1" customHeight="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170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171"/>
      <c r="AK95" s="75"/>
      <c r="AL95" s="150"/>
      <c r="AM95" s="75"/>
      <c r="AN95" s="150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60" ht="19.5" hidden="1" customHeight="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170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171"/>
      <c r="AK96" s="75"/>
      <c r="AL96" s="150"/>
      <c r="AM96" s="75"/>
      <c r="AN96" s="150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60" ht="19.5" hidden="1" customHeight="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170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171"/>
      <c r="AK97" s="75"/>
      <c r="AL97" s="150"/>
      <c r="AM97" s="75"/>
      <c r="AN97" s="150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1:60" ht="19.5" hidden="1" customHeigh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170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171"/>
      <c r="AK98" s="75"/>
      <c r="AL98" s="150"/>
      <c r="AM98" s="75"/>
      <c r="AN98" s="150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99" spans="1:60" ht="19.5" hidden="1" customHeight="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170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171"/>
      <c r="AK99" s="75"/>
      <c r="AL99" s="150"/>
      <c r="AM99" s="75"/>
      <c r="AN99" s="150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</row>
    <row r="100" spans="1:60" ht="19.5" hidden="1" customHeight="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170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171"/>
      <c r="AK100" s="75"/>
      <c r="AL100" s="150"/>
      <c r="AM100" s="75"/>
      <c r="AN100" s="150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1" spans="1:60" ht="19.5" hidden="1" customHeight="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170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171"/>
      <c r="AK101" s="75"/>
      <c r="AL101" s="150"/>
      <c r="AM101" s="75"/>
      <c r="AN101" s="150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</row>
    <row r="102" spans="1:60" ht="19.5" hidden="1" customHeight="1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170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171"/>
      <c r="AK102" s="75"/>
      <c r="AL102" s="150"/>
      <c r="AM102" s="75"/>
      <c r="AN102" s="150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60" ht="19.5" hidden="1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170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171"/>
      <c r="AK103" s="75"/>
      <c r="AL103" s="150"/>
      <c r="AM103" s="75"/>
      <c r="AN103" s="150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</row>
    <row r="104" spans="1:60" ht="19.5" hidden="1" customHeight="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170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171"/>
      <c r="AK104" s="75"/>
      <c r="AL104" s="150"/>
      <c r="AM104" s="75"/>
      <c r="AN104" s="150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60" ht="19.5" hidden="1" customHeigh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170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171"/>
      <c r="AK105" s="75"/>
      <c r="AL105" s="150"/>
      <c r="AM105" s="75"/>
      <c r="AN105" s="150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</row>
    <row r="106" spans="1:60" ht="19.5" hidden="1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170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171"/>
      <c r="AK106" s="75"/>
      <c r="AL106" s="150"/>
      <c r="AM106" s="75"/>
      <c r="AN106" s="150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</row>
    <row r="107" spans="1:60" ht="19.5" hidden="1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170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171"/>
      <c r="AK107" s="75"/>
      <c r="AL107" s="150"/>
      <c r="AM107" s="75"/>
      <c r="AN107" s="150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</row>
    <row r="108" spans="1:60" ht="19.5" hidden="1" customHeigh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170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171"/>
      <c r="AK108" s="75"/>
      <c r="AL108" s="150"/>
      <c r="AM108" s="75"/>
      <c r="AN108" s="150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60" ht="19.5" hidden="1" customHeigh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170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171"/>
      <c r="AK109" s="75"/>
      <c r="AL109" s="150"/>
      <c r="AM109" s="75"/>
      <c r="AN109" s="150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  <row r="110" spans="1:60" ht="19.5" hidden="1" customHeight="1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170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171"/>
      <c r="AK110" s="75"/>
      <c r="AL110" s="150"/>
      <c r="AM110" s="75"/>
      <c r="AN110" s="150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60" ht="19.5" hidden="1" customHeight="1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170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171"/>
      <c r="AK111" s="75"/>
      <c r="AL111" s="150"/>
      <c r="AM111" s="75"/>
      <c r="AN111" s="150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</row>
    <row r="112" spans="1:60" ht="19.5" hidden="1" customHeight="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170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171"/>
      <c r="AK112" s="75"/>
      <c r="AL112" s="150"/>
      <c r="AM112" s="75"/>
      <c r="AN112" s="150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3" spans="1:60" ht="19.5" hidden="1" customHeigh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170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171"/>
      <c r="AK113" s="75"/>
      <c r="AL113" s="150"/>
      <c r="AM113" s="75"/>
      <c r="AN113" s="150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</row>
    <row r="114" spans="1:60" ht="19.5" hidden="1" customHeigh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170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171"/>
      <c r="AK114" s="75"/>
      <c r="AL114" s="150"/>
      <c r="AM114" s="75"/>
      <c r="AN114" s="150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60" ht="19.5" hidden="1" customHeigh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170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171"/>
      <c r="AK115" s="75"/>
      <c r="AL115" s="150"/>
      <c r="AM115" s="75"/>
      <c r="AN115" s="150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</row>
    <row r="116" spans="1:60" ht="19.5" hidden="1" customHeight="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170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171"/>
      <c r="AK116" s="75"/>
      <c r="AL116" s="150"/>
      <c r="AM116" s="75"/>
      <c r="AN116" s="150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7" spans="1:60" ht="19.5" hidden="1" customHeight="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170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171"/>
      <c r="AK117" s="75"/>
      <c r="AL117" s="150"/>
      <c r="AM117" s="75"/>
      <c r="AN117" s="150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</row>
    <row r="118" spans="1:60" ht="19.5" hidden="1" customHeight="1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170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171"/>
      <c r="AK118" s="75"/>
      <c r="AL118" s="150"/>
      <c r="AM118" s="75"/>
      <c r="AN118" s="150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60" ht="19.5" hidden="1" customHeight="1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170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171"/>
      <c r="AK119" s="75"/>
      <c r="AL119" s="150"/>
      <c r="AM119" s="75"/>
      <c r="AN119" s="150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</row>
    <row r="120" spans="1:60" ht="19.5" hidden="1" customHeight="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170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171"/>
      <c r="AK120" s="75"/>
      <c r="AL120" s="150"/>
      <c r="AM120" s="75"/>
      <c r="AN120" s="150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1" spans="1:60" ht="19.5" hidden="1" customHeight="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170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171"/>
      <c r="AK121" s="75"/>
      <c r="AL121" s="150"/>
      <c r="AM121" s="75"/>
      <c r="AN121" s="150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</row>
    <row r="122" spans="1:60" ht="19.5" hidden="1" customHeight="1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170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171"/>
      <c r="AK122" s="75"/>
      <c r="AL122" s="150"/>
      <c r="AM122" s="75"/>
      <c r="AN122" s="150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</row>
    <row r="123" spans="1:60" ht="19.5" hidden="1" customHeight="1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170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171"/>
      <c r="AK123" s="75"/>
      <c r="AL123" s="150"/>
      <c r="AM123" s="75"/>
      <c r="AN123" s="150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</row>
    <row r="124" spans="1:60" ht="19.5" hidden="1" customHeight="1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170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171"/>
      <c r="AK124" s="75"/>
      <c r="AL124" s="150"/>
      <c r="AM124" s="75"/>
      <c r="AN124" s="150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  <row r="125" spans="1:60" ht="19.5" hidden="1" customHeight="1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170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171"/>
      <c r="AK125" s="75"/>
      <c r="AL125" s="150"/>
      <c r="AM125" s="75"/>
      <c r="AN125" s="150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</row>
    <row r="126" spans="1:60" ht="19.5" hidden="1" customHeight="1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170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171"/>
      <c r="AK126" s="75"/>
      <c r="AL126" s="150"/>
      <c r="AM126" s="75"/>
      <c r="AN126" s="150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</row>
    <row r="127" spans="1:60" ht="19.5" hidden="1" customHeight="1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170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171"/>
      <c r="AK127" s="75"/>
      <c r="AL127" s="150"/>
      <c r="AM127" s="75"/>
      <c r="AN127" s="150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</row>
    <row r="128" spans="1:60" ht="19.5" hidden="1" customHeight="1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170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171"/>
      <c r="AK128" s="75"/>
      <c r="AL128" s="150"/>
      <c r="AM128" s="75"/>
      <c r="AN128" s="150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</row>
    <row r="129" spans="1:60" ht="19.5" hidden="1" customHeight="1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170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171"/>
      <c r="AK129" s="75"/>
      <c r="AL129" s="150"/>
      <c r="AM129" s="75"/>
      <c r="AN129" s="150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</row>
    <row r="130" spans="1:60" ht="19.5" hidden="1" customHeight="1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170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171"/>
      <c r="AK130" s="75"/>
      <c r="AL130" s="150"/>
      <c r="AM130" s="75"/>
      <c r="AN130" s="150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60" ht="19.5" hidden="1" customHeigh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170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171"/>
      <c r="AK131" s="75"/>
      <c r="AL131" s="150"/>
      <c r="AM131" s="75"/>
      <c r="AN131" s="150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</row>
    <row r="132" spans="1:60" ht="19.5" hidden="1" customHeigh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170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171"/>
      <c r="AK132" s="75"/>
      <c r="AL132" s="150"/>
      <c r="AM132" s="75"/>
      <c r="AN132" s="150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ht="19.5" hidden="1" customHeigh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170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171"/>
      <c r="AK133" s="75"/>
      <c r="AL133" s="150"/>
      <c r="AM133" s="75"/>
      <c r="AN133" s="150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</row>
    <row r="134" spans="1:60" ht="19.5" hidden="1" customHeigh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170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171"/>
      <c r="AK134" s="75"/>
      <c r="AL134" s="150"/>
      <c r="AM134" s="75"/>
      <c r="AN134" s="150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1:60" ht="19.5" hidden="1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170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171"/>
      <c r="AK135" s="75"/>
      <c r="AL135" s="150"/>
      <c r="AM135" s="75"/>
      <c r="AN135" s="150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</row>
    <row r="136" spans="1:60" ht="19.5" hidden="1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170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171"/>
      <c r="AK136" s="75"/>
      <c r="AL136" s="150"/>
      <c r="AM136" s="75"/>
      <c r="AN136" s="150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</row>
    <row r="137" spans="1:60" ht="19.5" hidden="1" customHeight="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170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171"/>
      <c r="AK137" s="75"/>
      <c r="AL137" s="150"/>
      <c r="AM137" s="75"/>
      <c r="AN137" s="150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</row>
    <row r="138" spans="1:60" ht="19.5" hidden="1" customHeight="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170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171"/>
      <c r="AK138" s="75"/>
      <c r="AL138" s="150"/>
      <c r="AM138" s="75"/>
      <c r="AN138" s="150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</row>
    <row r="139" spans="1:60" ht="19.5" hidden="1" customHeight="1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170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171"/>
      <c r="AK139" s="75"/>
      <c r="AL139" s="150"/>
      <c r="AM139" s="75"/>
      <c r="AN139" s="150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</row>
    <row r="140" spans="1:60" ht="19.5" hidden="1" customHeight="1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170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171"/>
      <c r="AK140" s="75"/>
      <c r="AL140" s="150"/>
      <c r="AM140" s="75"/>
      <c r="AN140" s="150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</row>
    <row r="141" spans="1:60" ht="19.5" hidden="1" customHeight="1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170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171"/>
      <c r="AK141" s="75"/>
      <c r="AL141" s="150"/>
      <c r="AM141" s="75"/>
      <c r="AN141" s="150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</row>
    <row r="142" spans="1:60" ht="19.5" hidden="1" customHeight="1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170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171"/>
      <c r="AK142" s="75"/>
      <c r="AL142" s="150"/>
      <c r="AM142" s="75"/>
      <c r="AN142" s="150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</row>
    <row r="143" spans="1:60" ht="19.5" hidden="1" customHeight="1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170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171"/>
      <c r="AK143" s="75"/>
      <c r="AL143" s="150"/>
      <c r="AM143" s="75"/>
      <c r="AN143" s="150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</row>
    <row r="144" spans="1:60" ht="19.5" hidden="1" customHeight="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170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171"/>
      <c r="AK144" s="75"/>
      <c r="AL144" s="150"/>
      <c r="AM144" s="75"/>
      <c r="AN144" s="150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</row>
    <row r="145" spans="1:60" ht="19.5" hidden="1" customHeight="1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170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171"/>
      <c r="AK145" s="75"/>
      <c r="AL145" s="150"/>
      <c r="AM145" s="75"/>
      <c r="AN145" s="150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</row>
    <row r="146" spans="1:60" ht="19.5" hidden="1" customHeight="1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170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171"/>
      <c r="AK146" s="75"/>
      <c r="AL146" s="150"/>
      <c r="AM146" s="75"/>
      <c r="AN146" s="150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</row>
    <row r="147" spans="1:60" ht="19.5" hidden="1" customHeight="1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170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171"/>
      <c r="AK147" s="75"/>
      <c r="AL147" s="150"/>
      <c r="AM147" s="75"/>
      <c r="AN147" s="150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</row>
    <row r="148" spans="1:60" ht="19.5" hidden="1" customHeight="1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170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171"/>
      <c r="AK148" s="75"/>
      <c r="AL148" s="150"/>
      <c r="AM148" s="75"/>
      <c r="AN148" s="150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</row>
    <row r="149" spans="1:60" ht="19.5" hidden="1" customHeight="1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170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171"/>
      <c r="AK149" s="75"/>
      <c r="AL149" s="150"/>
      <c r="AM149" s="75"/>
      <c r="AN149" s="150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</row>
    <row r="150" spans="1:60" ht="19.5" hidden="1" customHeight="1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170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171"/>
      <c r="AK150" s="75"/>
      <c r="AL150" s="150"/>
      <c r="AM150" s="75"/>
      <c r="AN150" s="150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</row>
    <row r="151" spans="1:60" ht="19.5" hidden="1" customHeight="1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170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171"/>
      <c r="AK151" s="75"/>
      <c r="AL151" s="150"/>
      <c r="AM151" s="75"/>
      <c r="AN151" s="150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</row>
    <row r="152" spans="1:60" ht="19.5" hidden="1" customHeight="1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170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171"/>
      <c r="AK152" s="75"/>
      <c r="AL152" s="150"/>
      <c r="AM152" s="75"/>
      <c r="AN152" s="150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</row>
    <row r="153" spans="1:60" ht="19.5" hidden="1" customHeight="1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170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171"/>
      <c r="AK153" s="75"/>
      <c r="AL153" s="150"/>
      <c r="AM153" s="75"/>
      <c r="AN153" s="150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</row>
    <row r="154" spans="1:60" ht="19.5" hidden="1" customHeight="1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170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171"/>
      <c r="AK154" s="75"/>
      <c r="AL154" s="150"/>
      <c r="AM154" s="75"/>
      <c r="AN154" s="150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</row>
    <row r="155" spans="1:60" ht="19.5" hidden="1" customHeight="1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170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171"/>
      <c r="AK155" s="75"/>
      <c r="AL155" s="150"/>
      <c r="AM155" s="75"/>
      <c r="AN155" s="150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</row>
    <row r="156" spans="1:60" ht="19.5" hidden="1" customHeight="1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170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171"/>
      <c r="AK156" s="75"/>
      <c r="AL156" s="150"/>
      <c r="AM156" s="75"/>
      <c r="AN156" s="150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</row>
    <row r="157" spans="1:60" ht="19.5" hidden="1" customHeight="1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170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171"/>
      <c r="AK157" s="75"/>
      <c r="AL157" s="150"/>
      <c r="AM157" s="75"/>
      <c r="AN157" s="150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</row>
    <row r="158" spans="1:60" ht="19.5" hidden="1" customHeight="1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170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171"/>
      <c r="AK158" s="75"/>
      <c r="AL158" s="150"/>
      <c r="AM158" s="75"/>
      <c r="AN158" s="150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</row>
    <row r="159" spans="1:60" ht="19.5" hidden="1" customHeight="1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170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171"/>
      <c r="AK159" s="75"/>
      <c r="AL159" s="150"/>
      <c r="AM159" s="75"/>
      <c r="AN159" s="150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</row>
    <row r="160" spans="1:60" ht="19.5" hidden="1" customHeight="1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170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171"/>
      <c r="AK160" s="75"/>
      <c r="AL160" s="150"/>
      <c r="AM160" s="75"/>
      <c r="AN160" s="150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</row>
    <row r="161" spans="1:60" ht="19.5" hidden="1" customHeight="1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170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171"/>
      <c r="AK161" s="75"/>
      <c r="AL161" s="150"/>
      <c r="AM161" s="75"/>
      <c r="AN161" s="150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</row>
    <row r="162" spans="1:60" ht="19.5" hidden="1" customHeight="1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170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171"/>
      <c r="AK162" s="75"/>
      <c r="AL162" s="150"/>
      <c r="AM162" s="75"/>
      <c r="AN162" s="150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</row>
    <row r="163" spans="1:60" ht="19.5" hidden="1" customHeight="1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170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171"/>
      <c r="AK163" s="75"/>
      <c r="AL163" s="150"/>
      <c r="AM163" s="75"/>
      <c r="AN163" s="150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</row>
    <row r="164" spans="1:60" ht="19.5" hidden="1" customHeight="1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170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171"/>
      <c r="AK164" s="75"/>
      <c r="AL164" s="150"/>
      <c r="AM164" s="75"/>
      <c r="AN164" s="150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</row>
    <row r="165" spans="1:60" ht="19.5" hidden="1" customHeight="1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170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171"/>
      <c r="AK165" s="75"/>
      <c r="AL165" s="150"/>
      <c r="AM165" s="75"/>
      <c r="AN165" s="150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</row>
    <row r="166" spans="1:60" ht="19.5" hidden="1" customHeight="1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170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171"/>
      <c r="AK166" s="75"/>
      <c r="AL166" s="150"/>
      <c r="AM166" s="75"/>
      <c r="AN166" s="150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</row>
    <row r="167" spans="1:60" ht="19.5" hidden="1" customHeight="1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170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171"/>
      <c r="AK167" s="75"/>
      <c r="AL167" s="150"/>
      <c r="AM167" s="75"/>
      <c r="AN167" s="150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</row>
    <row r="168" spans="1:60" ht="19.5" hidden="1" customHeight="1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170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171"/>
      <c r="AK168" s="75"/>
      <c r="AL168" s="150"/>
      <c r="AM168" s="75"/>
      <c r="AN168" s="150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</row>
    <row r="169" spans="1:60" ht="19.5" hidden="1" customHeight="1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170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171"/>
      <c r="AK169" s="75"/>
      <c r="AL169" s="150"/>
      <c r="AM169" s="75"/>
      <c r="AN169" s="150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</row>
    <row r="170" spans="1:60" ht="19.5" hidden="1" customHeight="1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170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171"/>
      <c r="AK170" s="75"/>
      <c r="AL170" s="150"/>
      <c r="AM170" s="75"/>
      <c r="AN170" s="150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</row>
    <row r="171" spans="1:60" ht="19.5" hidden="1" customHeight="1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170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171"/>
      <c r="AK171" s="75"/>
      <c r="AL171" s="150"/>
      <c r="AM171" s="75"/>
      <c r="AN171" s="150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</row>
    <row r="172" spans="1:60" ht="19.5" hidden="1" customHeight="1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170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171"/>
      <c r="AK172" s="75"/>
      <c r="AL172" s="150"/>
      <c r="AM172" s="75"/>
      <c r="AN172" s="150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</row>
    <row r="173" spans="1:60" ht="19.5" hidden="1" customHeight="1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170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171"/>
      <c r="AK173" s="75"/>
      <c r="AL173" s="150"/>
      <c r="AM173" s="75"/>
      <c r="AN173" s="150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</row>
    <row r="174" spans="1:60" ht="19.5" hidden="1" customHeight="1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170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171"/>
      <c r="AK174" s="75"/>
      <c r="AL174" s="150"/>
      <c r="AM174" s="75"/>
      <c r="AN174" s="150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</row>
    <row r="175" spans="1:60" ht="19.5" hidden="1" customHeight="1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170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171"/>
      <c r="AK175" s="75"/>
      <c r="AL175" s="150"/>
      <c r="AM175" s="75"/>
      <c r="AN175" s="150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</row>
    <row r="176" spans="1:60" ht="19.5" hidden="1" customHeight="1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170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171"/>
      <c r="AK176" s="75"/>
      <c r="AL176" s="150"/>
      <c r="AM176" s="75"/>
      <c r="AN176" s="150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</row>
    <row r="177" spans="1:60" ht="19.5" hidden="1" customHeight="1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170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171"/>
      <c r="AK177" s="75"/>
      <c r="AL177" s="150"/>
      <c r="AM177" s="75"/>
      <c r="AN177" s="150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</row>
    <row r="178" spans="1:60" ht="19.5" hidden="1" customHeight="1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170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171"/>
      <c r="AK178" s="75"/>
      <c r="AL178" s="150"/>
      <c r="AM178" s="75"/>
      <c r="AN178" s="150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</row>
    <row r="179" spans="1:60" ht="19.5" hidden="1" customHeight="1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170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171"/>
      <c r="AK179" s="75"/>
      <c r="AL179" s="150"/>
      <c r="AM179" s="75"/>
      <c r="AN179" s="150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</row>
    <row r="180" spans="1:60" ht="19.5" hidden="1" customHeight="1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170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171"/>
      <c r="AK180" s="75"/>
      <c r="AL180" s="150"/>
      <c r="AM180" s="75"/>
      <c r="AN180" s="150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</row>
    <row r="181" spans="1:60" ht="19.5" hidden="1" customHeight="1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170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171"/>
      <c r="AK181" s="75"/>
      <c r="AL181" s="150"/>
      <c r="AM181" s="75"/>
      <c r="AN181" s="150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</row>
    <row r="182" spans="1:60" ht="19.5" hidden="1" customHeight="1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170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171"/>
      <c r="AK182" s="75"/>
      <c r="AL182" s="150"/>
      <c r="AM182" s="75"/>
      <c r="AN182" s="150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</row>
    <row r="183" spans="1:60" ht="19.5" hidden="1" customHeight="1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170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171"/>
      <c r="AK183" s="75"/>
      <c r="AL183" s="150"/>
      <c r="AM183" s="75"/>
      <c r="AN183" s="150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</row>
    <row r="184" spans="1:60" ht="19.5" hidden="1" customHeight="1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170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171"/>
      <c r="AK184" s="75"/>
      <c r="AL184" s="150"/>
      <c r="AM184" s="75"/>
      <c r="AN184" s="150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</row>
    <row r="185" spans="1:60" ht="19.5" hidden="1" customHeight="1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170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171"/>
      <c r="AK185" s="75"/>
      <c r="AL185" s="150"/>
      <c r="AM185" s="75"/>
      <c r="AN185" s="150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</row>
    <row r="186" spans="1:60" ht="19.5" hidden="1" customHeight="1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170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171"/>
      <c r="AK186" s="75"/>
      <c r="AL186" s="150"/>
      <c r="AM186" s="75"/>
      <c r="AN186" s="150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</row>
    <row r="187" spans="1:60" ht="19.5" hidden="1" customHeight="1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170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171"/>
      <c r="AK187" s="75"/>
      <c r="AL187" s="150"/>
      <c r="AM187" s="75"/>
      <c r="AN187" s="150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</row>
    <row r="188" spans="1:60" ht="19.5" hidden="1" customHeight="1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170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171"/>
      <c r="AK188" s="75"/>
      <c r="AL188" s="150"/>
      <c r="AM188" s="75"/>
      <c r="AN188" s="150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</row>
    <row r="189" spans="1:60" ht="19.5" hidden="1" customHeight="1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170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171"/>
      <c r="AK189" s="75"/>
      <c r="AL189" s="150"/>
      <c r="AM189" s="75"/>
      <c r="AN189" s="150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</row>
    <row r="190" spans="1:60" ht="19.5" hidden="1" customHeight="1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170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171"/>
      <c r="AK190" s="75"/>
      <c r="AL190" s="150"/>
      <c r="AM190" s="75"/>
      <c r="AN190" s="150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</row>
    <row r="191" spans="1:60" ht="19.5" hidden="1" customHeight="1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170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171"/>
      <c r="AK191" s="75"/>
      <c r="AL191" s="150"/>
      <c r="AM191" s="75"/>
      <c r="AN191" s="150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</row>
    <row r="192" spans="1:60" ht="19.5" hidden="1" customHeight="1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170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171"/>
      <c r="AK192" s="75"/>
      <c r="AL192" s="150"/>
      <c r="AM192" s="75"/>
      <c r="AN192" s="150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</row>
    <row r="193" spans="1:60" ht="19.5" hidden="1" customHeight="1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170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171"/>
      <c r="AK193" s="75"/>
      <c r="AL193" s="150"/>
      <c r="AM193" s="75"/>
      <c r="AN193" s="150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</row>
    <row r="194" spans="1:60" ht="19.5" hidden="1" customHeight="1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170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171"/>
      <c r="AK194" s="75"/>
      <c r="AL194" s="150"/>
      <c r="AM194" s="75"/>
      <c r="AN194" s="150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</row>
    <row r="195" spans="1:60" ht="19.5" hidden="1" customHeight="1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170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171"/>
      <c r="AK195" s="75"/>
      <c r="AL195" s="150"/>
      <c r="AM195" s="75"/>
      <c r="AN195" s="150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</row>
    <row r="196" spans="1:60" ht="19.5" hidden="1" customHeight="1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170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171"/>
      <c r="AK196" s="75"/>
      <c r="AL196" s="150"/>
      <c r="AM196" s="75"/>
      <c r="AN196" s="150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</row>
    <row r="197" spans="1:60" ht="19.5" hidden="1" customHeight="1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170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171"/>
      <c r="AK197" s="75"/>
      <c r="AL197" s="150"/>
      <c r="AM197" s="75"/>
      <c r="AN197" s="150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</row>
    <row r="198" spans="1:60" ht="19.5" hidden="1" customHeight="1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170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171"/>
      <c r="AK198" s="75"/>
      <c r="AL198" s="150"/>
      <c r="AM198" s="75"/>
      <c r="AN198" s="150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</row>
    <row r="199" spans="1:60" ht="19.5" hidden="1" customHeight="1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170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171"/>
      <c r="AK199" s="75"/>
      <c r="AL199" s="150"/>
      <c r="AM199" s="75"/>
      <c r="AN199" s="150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</row>
    <row r="200" spans="1:60" ht="19.5" hidden="1" customHeight="1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170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171"/>
      <c r="AK200" s="75"/>
      <c r="AL200" s="150"/>
      <c r="AM200" s="75"/>
      <c r="AN200" s="150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</row>
    <row r="201" spans="1:60" ht="19.5" hidden="1" customHeight="1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170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171"/>
      <c r="AK201" s="75"/>
      <c r="AL201" s="150"/>
      <c r="AM201" s="75"/>
      <c r="AN201" s="150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</row>
    <row r="202" spans="1:60" ht="19.5" hidden="1" customHeight="1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170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171"/>
      <c r="AK202" s="75"/>
      <c r="AL202" s="150"/>
      <c r="AM202" s="75"/>
      <c r="AN202" s="150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</row>
    <row r="203" spans="1:60" ht="19.5" hidden="1" customHeight="1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170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171"/>
      <c r="AK203" s="75"/>
      <c r="AL203" s="150"/>
      <c r="AM203" s="75"/>
      <c r="AN203" s="150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</row>
    <row r="204" spans="1:60" ht="19.5" hidden="1" customHeight="1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170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171"/>
      <c r="AK204" s="75"/>
      <c r="AL204" s="150"/>
      <c r="AM204" s="75"/>
      <c r="AN204" s="150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</row>
    <row r="205" spans="1:60" ht="19.5" hidden="1" customHeight="1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170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171"/>
      <c r="AK205" s="75"/>
      <c r="AL205" s="150"/>
      <c r="AM205" s="75"/>
      <c r="AN205" s="150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</row>
    <row r="206" spans="1:60" ht="19.5" hidden="1" customHeight="1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170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171"/>
      <c r="AK206" s="75"/>
      <c r="AL206" s="150"/>
      <c r="AM206" s="75"/>
      <c r="AN206" s="150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</row>
    <row r="207" spans="1:60" ht="19.5" hidden="1" customHeight="1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170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171"/>
      <c r="AK207" s="75"/>
      <c r="AL207" s="150"/>
      <c r="AM207" s="75"/>
      <c r="AN207" s="150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</row>
    <row r="208" spans="1:60" ht="19.5" hidden="1" customHeight="1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170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171"/>
      <c r="AK208" s="75"/>
      <c r="AL208" s="150"/>
      <c r="AM208" s="75"/>
      <c r="AN208" s="150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</row>
    <row r="209" spans="1:60" ht="19.5" hidden="1" customHeight="1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170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171"/>
      <c r="AK209" s="75"/>
      <c r="AL209" s="150"/>
      <c r="AM209" s="75"/>
      <c r="AN209" s="150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</row>
    <row r="210" spans="1:60" ht="19.5" hidden="1" customHeight="1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170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171"/>
      <c r="AK210" s="75"/>
      <c r="AL210" s="150"/>
      <c r="AM210" s="75"/>
      <c r="AN210" s="150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</row>
    <row r="211" spans="1:60" ht="19.5" hidden="1" customHeight="1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170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171"/>
      <c r="AK211" s="75"/>
      <c r="AL211" s="150"/>
      <c r="AM211" s="75"/>
      <c r="AN211" s="150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</row>
    <row r="212" spans="1:60" ht="19.5" hidden="1" customHeight="1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170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171"/>
      <c r="AK212" s="75"/>
      <c r="AL212" s="150"/>
      <c r="AM212" s="75"/>
      <c r="AN212" s="150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</row>
    <row r="213" spans="1:60" ht="19.5" hidden="1" customHeight="1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170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171"/>
      <c r="AK213" s="75"/>
      <c r="AL213" s="150"/>
      <c r="AM213" s="75"/>
      <c r="AN213" s="150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</row>
    <row r="214" spans="1:60" ht="19.5" hidden="1" customHeight="1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170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171"/>
      <c r="AK214" s="75"/>
      <c r="AL214" s="150"/>
      <c r="AM214" s="75"/>
      <c r="AN214" s="150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</row>
    <row r="215" spans="1:60" ht="19.5" hidden="1" customHeight="1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170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171"/>
      <c r="AK215" s="75"/>
      <c r="AL215" s="150"/>
      <c r="AM215" s="75"/>
      <c r="AN215" s="150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</row>
    <row r="216" spans="1:60" ht="19.5" hidden="1" customHeight="1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170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171"/>
      <c r="AK216" s="75"/>
      <c r="AL216" s="150"/>
      <c r="AM216" s="75"/>
      <c r="AN216" s="150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</row>
    <row r="217" spans="1:60" ht="19.5" hidden="1" customHeight="1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170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171"/>
      <c r="AK217" s="75"/>
      <c r="AL217" s="150"/>
      <c r="AM217" s="75"/>
      <c r="AN217" s="150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</row>
    <row r="218" spans="1:60" ht="19.5" hidden="1" customHeight="1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170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171"/>
      <c r="AK218" s="75"/>
      <c r="AL218" s="150"/>
      <c r="AM218" s="75"/>
      <c r="AN218" s="150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</row>
    <row r="219" spans="1:60" ht="19.5" hidden="1" customHeight="1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170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171"/>
      <c r="AK219" s="75"/>
      <c r="AL219" s="150"/>
      <c r="AM219" s="75"/>
      <c r="AN219" s="150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</row>
    <row r="220" spans="1:60" ht="19.5" hidden="1" customHeight="1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170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171"/>
      <c r="AK220" s="75"/>
      <c r="AL220" s="150"/>
      <c r="AM220" s="75"/>
      <c r="AN220" s="150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</row>
    <row r="221" spans="1:60" ht="19.5" hidden="1" customHeight="1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170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171"/>
      <c r="AK221" s="75"/>
      <c r="AL221" s="150"/>
      <c r="AM221" s="75"/>
      <c r="AN221" s="150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</row>
    <row r="222" spans="1:60" ht="19.5" hidden="1" customHeight="1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170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171"/>
      <c r="AK222" s="75"/>
      <c r="AL222" s="150"/>
      <c r="AM222" s="75"/>
      <c r="AN222" s="150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</row>
    <row r="223" spans="1:60" ht="14.25" hidden="1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</row>
    <row r="224" spans="1:60" ht="14.25" hidden="1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</row>
    <row r="225" spans="1:60" ht="14.25" hidden="1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</row>
    <row r="226" spans="1:60" ht="14.25" hidden="1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</row>
    <row r="227" spans="1:60" ht="14.25" hidden="1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</row>
    <row r="228" spans="1:60" ht="14.25" hidden="1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</row>
    <row r="229" spans="1:60" ht="14.25" hidden="1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</row>
    <row r="230" spans="1:60" ht="14.25" hidden="1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</row>
    <row r="231" spans="1:60" ht="14.25" hidden="1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</row>
    <row r="232" spans="1:60" ht="14.25" hidden="1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</row>
    <row r="233" spans="1:60" ht="14.25" hidden="1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</row>
    <row r="234" spans="1:60" ht="14.25" hidden="1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</row>
    <row r="235" spans="1:60" ht="14.25" hidden="1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</row>
    <row r="236" spans="1:60" ht="14.25" hidden="1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</row>
    <row r="237" spans="1:60" ht="14.25" hidden="1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</row>
    <row r="238" spans="1:60" ht="14.25" hidden="1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</row>
    <row r="239" spans="1:60" ht="14.25" hidden="1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</row>
    <row r="240" spans="1:60" ht="14.25" hidden="1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</row>
    <row r="241" spans="1:60" ht="14.25" hidden="1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</row>
    <row r="242" spans="1:60" ht="14.25" hidden="1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</row>
    <row r="243" spans="1:60" ht="14.25" hidden="1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</row>
    <row r="244" spans="1:60" ht="14.25" hidden="1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</row>
    <row r="245" spans="1:60" ht="14.25" hidden="1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</row>
    <row r="246" spans="1:60" ht="14.25" hidden="1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</row>
    <row r="247" spans="1:60" ht="14.25" hidden="1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</row>
    <row r="248" spans="1:60" ht="14.25" hidden="1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</row>
    <row r="249" spans="1:60" ht="14.25" hidden="1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</row>
    <row r="250" spans="1:60" ht="14.25" hidden="1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</row>
    <row r="251" spans="1:60" ht="14.25" hidden="1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</row>
    <row r="252" spans="1:60" ht="14.25" hidden="1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</row>
    <row r="253" spans="1:60" ht="14.25" hidden="1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</row>
    <row r="254" spans="1:60" ht="14.25" hidden="1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</row>
    <row r="255" spans="1:60" ht="14.25" hidden="1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</row>
    <row r="256" spans="1:60" ht="14.25" hidden="1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</row>
    <row r="257" spans="1:60" ht="14.25" hidden="1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</row>
    <row r="258" spans="1:60" ht="14.25" hidden="1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</row>
    <row r="259" spans="1:60" ht="14.25" hidden="1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</row>
    <row r="260" spans="1:60" ht="14.25" hidden="1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</row>
    <row r="261" spans="1:60" ht="14.25" hidden="1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</row>
    <row r="262" spans="1:60" ht="14.25" hidden="1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</row>
    <row r="263" spans="1:60" ht="14.25" hidden="1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</row>
    <row r="264" spans="1:60" ht="14.25" hidden="1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</row>
    <row r="265" spans="1:60" ht="14.25" hidden="1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</row>
    <row r="266" spans="1:60" ht="14.25" hidden="1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</row>
    <row r="267" spans="1:60" ht="14.25" hidden="1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</row>
    <row r="268" spans="1:60" ht="14.25" hidden="1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</row>
    <row r="269" spans="1:60" ht="14.25" hidden="1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</row>
    <row r="270" spans="1:60" ht="14.25" hidden="1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</row>
    <row r="271" spans="1:60" ht="14.25" hidden="1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</row>
    <row r="272" spans="1:60" ht="14.25" hidden="1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</row>
    <row r="273" spans="1:60" ht="14.25" hidden="1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</row>
    <row r="274" spans="1:60" ht="14.25" hidden="1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</row>
    <row r="275" spans="1:60" ht="14.25" hidden="1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</row>
    <row r="276" spans="1:60" ht="14.25" hidden="1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</row>
    <row r="277" spans="1:60" ht="14.25" hidden="1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</row>
    <row r="278" spans="1:60" ht="14.25" hidden="1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</row>
    <row r="279" spans="1:60" ht="14.25" hidden="1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</row>
    <row r="280" spans="1:60" ht="14.25" hidden="1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</row>
    <row r="281" spans="1:60" ht="14.25" hidden="1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</row>
    <row r="282" spans="1:60" ht="14.25" hidden="1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</row>
    <row r="283" spans="1:60" ht="14.25" hidden="1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</row>
    <row r="284" spans="1:60" ht="14.25" hidden="1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</row>
    <row r="285" spans="1:60" ht="14.25" hidden="1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</row>
    <row r="286" spans="1:60" ht="14.25" hidden="1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</row>
    <row r="287" spans="1:60" ht="14.25" hidden="1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</row>
    <row r="288" spans="1:60" ht="14.25" hidden="1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</row>
    <row r="289" spans="1:60" ht="14.25" hidden="1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</row>
    <row r="290" spans="1:60" ht="14.25" hidden="1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</row>
    <row r="291" spans="1:60" ht="14.25" hidden="1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</row>
    <row r="292" spans="1:60" ht="14.25" hidden="1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</row>
    <row r="293" spans="1:60" ht="14.25" hidden="1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</row>
    <row r="294" spans="1:60" ht="14.25" hidden="1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</row>
    <row r="295" spans="1:60" ht="14.25" hidden="1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</row>
    <row r="296" spans="1:60" ht="14.25" hidden="1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</row>
    <row r="297" spans="1:60" ht="14.25" hidden="1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</row>
    <row r="298" spans="1:60" ht="14.25" hidden="1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</row>
    <row r="299" spans="1:60" ht="14.25" hidden="1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</row>
    <row r="300" spans="1:60" ht="14.25" hidden="1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</row>
    <row r="301" spans="1:60" ht="14.25" hidden="1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</row>
    <row r="302" spans="1:60" ht="14.25" hidden="1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</row>
    <row r="303" spans="1:60" ht="14.25" hidden="1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</row>
    <row r="304" spans="1:60" ht="14.25" hidden="1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</row>
    <row r="305" spans="1:60" ht="14.25" hidden="1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</row>
    <row r="306" spans="1:60" ht="14.25" hidden="1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</row>
    <row r="307" spans="1:60" ht="14.25" hidden="1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</row>
    <row r="308" spans="1:60" ht="14.25" hidden="1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</row>
    <row r="309" spans="1:60" ht="14.25" hidden="1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</row>
    <row r="310" spans="1:60" ht="14.25" hidden="1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</row>
    <row r="311" spans="1:60" ht="14.25" hidden="1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</row>
    <row r="312" spans="1:60" ht="14.25" hidden="1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</row>
    <row r="313" spans="1:60" ht="14.25" hidden="1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</row>
    <row r="314" spans="1:60" ht="14.25" hidden="1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</row>
    <row r="315" spans="1:60" ht="14.25" hidden="1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</row>
    <row r="316" spans="1:60" ht="14.25" hidden="1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</row>
    <row r="317" spans="1:60" ht="14.25" hidden="1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</row>
    <row r="318" spans="1:60" ht="14.25" hidden="1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</row>
    <row r="319" spans="1:60" ht="14.25" hidden="1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</row>
    <row r="320" spans="1:60" ht="14.25" hidden="1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</row>
    <row r="321" spans="1:60" ht="14.25" hidden="1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</row>
    <row r="322" spans="1:60" ht="14.25" hidden="1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</row>
    <row r="323" spans="1:60" ht="14.25" hidden="1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</row>
    <row r="324" spans="1:60" ht="14.25" hidden="1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</row>
    <row r="325" spans="1:60" ht="14.25" hidden="1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</row>
    <row r="326" spans="1:60" ht="14.25" hidden="1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</row>
    <row r="327" spans="1:60" ht="14.25" hidden="1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</row>
    <row r="328" spans="1:60" ht="14.25" hidden="1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</row>
    <row r="329" spans="1:60" ht="14.25" hidden="1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</row>
    <row r="330" spans="1:60" ht="14.25" hidden="1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</row>
    <row r="331" spans="1:60" ht="14.25" hidden="1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</row>
    <row r="332" spans="1:60" ht="14.25" hidden="1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</row>
    <row r="333" spans="1:60" ht="14.25" hidden="1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</row>
    <row r="334" spans="1:60" ht="14.25" hidden="1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</row>
    <row r="335" spans="1:60" ht="14.25" hidden="1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</row>
    <row r="336" spans="1:60" ht="14.25" hidden="1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</row>
    <row r="337" spans="1:60" ht="14.25" hidden="1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</row>
    <row r="338" spans="1:60" ht="14.25" hidden="1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</row>
    <row r="339" spans="1:60" ht="14.25" hidden="1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</row>
    <row r="340" spans="1:60" ht="14.25" hidden="1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</row>
    <row r="341" spans="1:60" ht="14.25" hidden="1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</row>
    <row r="342" spans="1:60" ht="14.25" hidden="1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</row>
    <row r="343" spans="1:60" ht="14.25" hidden="1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</row>
    <row r="344" spans="1:60" ht="14.25" hidden="1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</row>
    <row r="345" spans="1:60" ht="14.25" hidden="1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</row>
    <row r="346" spans="1:60" ht="14.25" hidden="1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</row>
    <row r="347" spans="1:60" ht="14.25" hidden="1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</row>
    <row r="348" spans="1:60" ht="14.25" hidden="1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</row>
    <row r="349" spans="1:60" ht="14.25" hidden="1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</row>
    <row r="350" spans="1:60" ht="14.25" hidden="1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</row>
    <row r="351" spans="1:60" ht="14.25" hidden="1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</row>
    <row r="352" spans="1:60" ht="14.25" hidden="1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</row>
    <row r="353" spans="1:60" ht="14.25" hidden="1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</row>
    <row r="354" spans="1:60" ht="14.25" hidden="1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</row>
    <row r="355" spans="1:60" ht="14.25" hidden="1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</row>
    <row r="356" spans="1:60" ht="14.25" hidden="1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</row>
    <row r="357" spans="1:60" ht="14.25" hidden="1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</row>
    <row r="358" spans="1:60" ht="14.25" hidden="1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</row>
    <row r="359" spans="1:60" ht="14.25" hidden="1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</row>
    <row r="360" spans="1:60" ht="14.25" hidden="1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</row>
    <row r="361" spans="1:60" ht="14.25" hidden="1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</row>
    <row r="362" spans="1:60" ht="14.25" hidden="1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</row>
    <row r="363" spans="1:60" ht="14.25" hidden="1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</row>
    <row r="364" spans="1:60" ht="14.25" hidden="1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</row>
    <row r="365" spans="1:60" ht="14.25" hidden="1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</row>
    <row r="366" spans="1:60" ht="14.25" hidden="1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</row>
    <row r="367" spans="1:60" ht="14.25" hidden="1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</row>
    <row r="368" spans="1:60" ht="14.25" hidden="1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</row>
    <row r="369" spans="1:60" ht="14.25" hidden="1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</row>
    <row r="370" spans="1:60" ht="14.25" hidden="1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</row>
    <row r="371" spans="1:60" ht="14.25" hidden="1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</row>
    <row r="372" spans="1:60" ht="14.25" hidden="1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</row>
    <row r="373" spans="1:60" ht="14.25" hidden="1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</row>
    <row r="374" spans="1:60" ht="14.25" hidden="1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</row>
    <row r="375" spans="1:60" ht="14.25" hidden="1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</row>
    <row r="376" spans="1:60" ht="14.25" hidden="1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</row>
    <row r="377" spans="1:60" ht="14.25" hidden="1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</row>
    <row r="378" spans="1:60" ht="14.25" hidden="1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</row>
    <row r="379" spans="1:60" ht="14.25" hidden="1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</row>
    <row r="380" spans="1:60" ht="14.25" hidden="1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</row>
    <row r="381" spans="1:60" ht="14.25" hidden="1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</row>
    <row r="382" spans="1:60" ht="14.25" hidden="1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</row>
    <row r="383" spans="1:60" ht="14.25" hidden="1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</row>
    <row r="384" spans="1:60" ht="14.25" hidden="1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</row>
    <row r="385" spans="1:60" ht="14.25" hidden="1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</row>
    <row r="386" spans="1:60" ht="14.25" hidden="1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</row>
    <row r="387" spans="1:60" ht="14.25" hidden="1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</row>
    <row r="388" spans="1:60" ht="14.25" hidden="1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</row>
    <row r="389" spans="1:60" ht="14.25" hidden="1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</row>
    <row r="390" spans="1:60" ht="14.25" hidden="1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</row>
    <row r="391" spans="1:60" ht="14.25" hidden="1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</row>
    <row r="392" spans="1:60" ht="14.25" hidden="1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</row>
    <row r="393" spans="1:60" ht="14.25" hidden="1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</row>
    <row r="394" spans="1:60" ht="14.25" hidden="1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</row>
    <row r="395" spans="1:60" ht="14.25" hidden="1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</row>
    <row r="396" spans="1:60" ht="14.25" hidden="1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</row>
    <row r="397" spans="1:60" ht="14.25" hidden="1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</row>
    <row r="398" spans="1:60" ht="14.25" hidden="1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</row>
    <row r="399" spans="1:60" ht="14.25" hidden="1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</row>
    <row r="400" spans="1:60" ht="14.25" hidden="1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</row>
    <row r="401" spans="1:60" ht="14.25" hidden="1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</row>
    <row r="402" spans="1:60" ht="14.25" hidden="1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</row>
    <row r="403" spans="1:60" ht="14.25" hidden="1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</row>
    <row r="404" spans="1:60" ht="14.25" hidden="1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</row>
    <row r="405" spans="1:60" ht="14.25" hidden="1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</row>
    <row r="406" spans="1:60" ht="14.25" hidden="1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</row>
    <row r="407" spans="1:60" ht="14.25" hidden="1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</row>
    <row r="408" spans="1:60" ht="14.25" hidden="1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</row>
    <row r="409" spans="1:60" ht="14.25" hidden="1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</row>
    <row r="410" spans="1:60" ht="14.25" hidden="1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</row>
    <row r="411" spans="1:60" ht="14.25" hidden="1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</row>
    <row r="412" spans="1:60" ht="14.25" hidden="1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</row>
    <row r="413" spans="1:60" ht="14.25" hidden="1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</row>
    <row r="414" spans="1:60" ht="14.25" hidden="1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</row>
    <row r="415" spans="1:60" ht="14.25" hidden="1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</row>
    <row r="416" spans="1:60" ht="14.25" hidden="1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</row>
    <row r="417" spans="1:60" ht="14.25" hidden="1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</row>
    <row r="418" spans="1:60" ht="14.25" hidden="1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</row>
    <row r="419" spans="1:60" ht="14.25" hidden="1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</row>
    <row r="420" spans="1:60" ht="14.25" hidden="1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</row>
    <row r="421" spans="1:60" ht="14.25" hidden="1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</row>
    <row r="422" spans="1:60" ht="14.25" hidden="1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</row>
    <row r="423" spans="1:60" ht="14.25" hidden="1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</row>
    <row r="424" spans="1:60" ht="14.25" hidden="1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</row>
    <row r="425" spans="1:60" ht="14.25" hidden="1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</row>
    <row r="426" spans="1:60" ht="14.25" hidden="1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</row>
    <row r="427" spans="1:60" ht="14.25" hidden="1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</row>
    <row r="428" spans="1:60" ht="14.25" hidden="1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</row>
    <row r="429" spans="1:60" ht="14.25" hidden="1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</row>
    <row r="430" spans="1:60" ht="14.25" hidden="1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</row>
    <row r="431" spans="1:60" ht="14.25" hidden="1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</row>
    <row r="432" spans="1:60" ht="14.25" hidden="1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</row>
    <row r="433" spans="1:60" ht="14.25" hidden="1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</row>
    <row r="434" spans="1:60" ht="14.25" hidden="1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</row>
    <row r="435" spans="1:60" ht="14.25" hidden="1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</row>
    <row r="436" spans="1:60" ht="14.25" hidden="1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</row>
    <row r="437" spans="1:60" ht="14.25" hidden="1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</row>
    <row r="438" spans="1:60" ht="14.25" hidden="1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</row>
    <row r="439" spans="1:60" ht="14.25" hidden="1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</row>
    <row r="440" spans="1:60" ht="14.25" hidden="1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</row>
    <row r="441" spans="1:60" ht="14.25" hidden="1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</row>
    <row r="442" spans="1:60" ht="14.25" hidden="1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</row>
    <row r="443" spans="1:60" ht="14.25" hidden="1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</row>
    <row r="444" spans="1:60" ht="14.25" hidden="1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</row>
    <row r="445" spans="1:60" ht="14.25" hidden="1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</row>
    <row r="446" spans="1:60" ht="14.25" hidden="1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</row>
    <row r="447" spans="1:60" ht="14.25" hidden="1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</row>
    <row r="448" spans="1:60" ht="14.25" hidden="1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</row>
    <row r="449" spans="1:60" ht="14.25" hidden="1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</row>
    <row r="450" spans="1:60" ht="14.25" hidden="1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</row>
    <row r="451" spans="1:60" ht="14.25" hidden="1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</row>
    <row r="452" spans="1:60" ht="14.25" hidden="1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</row>
    <row r="453" spans="1:60" ht="14.25" hidden="1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</row>
    <row r="454" spans="1:60" ht="14.25" hidden="1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</row>
    <row r="455" spans="1:60" ht="14.25" hidden="1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</row>
    <row r="456" spans="1:60" ht="14.25" hidden="1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</row>
    <row r="457" spans="1:60" ht="14.25" hidden="1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</row>
    <row r="458" spans="1:60" ht="14.25" hidden="1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</row>
    <row r="459" spans="1:60" ht="14.25" hidden="1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</row>
    <row r="460" spans="1:60" ht="14.25" hidden="1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</row>
    <row r="461" spans="1:60" ht="14.25" hidden="1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</row>
    <row r="462" spans="1:60" ht="14.25" hidden="1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</row>
    <row r="463" spans="1:60" ht="14.25" hidden="1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</row>
    <row r="464" spans="1:60" ht="14.25" hidden="1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</row>
    <row r="465" spans="1:60" ht="14.25" hidden="1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</row>
    <row r="466" spans="1:60" ht="14.25" hidden="1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</row>
    <row r="467" spans="1:60" ht="14.25" hidden="1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</row>
    <row r="468" spans="1:60" ht="14.25" hidden="1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</row>
    <row r="469" spans="1:60" ht="14.25" hidden="1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</row>
    <row r="470" spans="1:60" ht="14.25" hidden="1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</row>
    <row r="471" spans="1:60" ht="14.25" hidden="1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</row>
    <row r="472" spans="1:60" ht="14.25" hidden="1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</row>
    <row r="473" spans="1:60" ht="14.25" hidden="1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</row>
    <row r="474" spans="1:60" ht="14.25" hidden="1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</row>
    <row r="475" spans="1:60" ht="14.25" hidden="1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</row>
    <row r="476" spans="1:60" ht="14.25" hidden="1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</row>
    <row r="477" spans="1:60" ht="14.25" hidden="1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</row>
    <row r="478" spans="1:60" ht="14.25" hidden="1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</row>
    <row r="479" spans="1:60" ht="14.25" hidden="1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</row>
    <row r="480" spans="1:60" ht="14.25" hidden="1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</row>
    <row r="481" spans="1:60" ht="14.25" hidden="1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</row>
    <row r="482" spans="1:60" ht="14.25" hidden="1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</row>
    <row r="483" spans="1:60" ht="14.25" hidden="1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</row>
    <row r="484" spans="1:60" ht="14.25" hidden="1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</row>
    <row r="485" spans="1:60" ht="14.25" hidden="1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</row>
    <row r="486" spans="1:60" ht="14.25" hidden="1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</row>
    <row r="487" spans="1:60" ht="14.25" hidden="1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</row>
    <row r="488" spans="1:60" ht="14.25" hidden="1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</row>
    <row r="489" spans="1:60" ht="14.25" hidden="1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</row>
    <row r="490" spans="1:60" ht="14.25" hidden="1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</row>
    <row r="491" spans="1:60" ht="14.25" hidden="1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</row>
    <row r="492" spans="1:60" ht="14.25" hidden="1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</row>
    <row r="493" spans="1:60" ht="14.25" hidden="1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</row>
    <row r="494" spans="1:60" ht="14.25" hidden="1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</row>
    <row r="495" spans="1:60" ht="14.25" hidden="1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</row>
    <row r="496" spans="1:60" ht="14.25" hidden="1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</row>
    <row r="497" spans="1:60" ht="14.25" hidden="1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</row>
    <row r="498" spans="1:60" ht="14.25" hidden="1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</row>
    <row r="499" spans="1:60" ht="14.25" hidden="1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</row>
    <row r="500" spans="1:60" ht="14.25" hidden="1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</row>
    <row r="501" spans="1:60" ht="14.25" hidden="1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</row>
    <row r="502" spans="1:60" ht="14.25" hidden="1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</row>
    <row r="503" spans="1:60" ht="14.25" hidden="1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</row>
    <row r="504" spans="1:60" ht="14.25" hidden="1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</row>
    <row r="505" spans="1:60" ht="14.25" hidden="1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</row>
    <row r="506" spans="1:60" ht="14.25" hidden="1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</row>
    <row r="507" spans="1:60" ht="14.25" hidden="1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</row>
    <row r="508" spans="1:60" ht="14.25" hidden="1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</row>
    <row r="509" spans="1:60" ht="14.25" hidden="1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</row>
    <row r="510" spans="1:60" ht="14.25" hidden="1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</row>
    <row r="511" spans="1:60" ht="14.25" hidden="1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</row>
    <row r="512" spans="1:60" ht="14.25" hidden="1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</row>
    <row r="513" spans="1:60" ht="14.25" hidden="1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</row>
    <row r="514" spans="1:60" ht="14.25" hidden="1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</row>
    <row r="515" spans="1:60" ht="14.25" hidden="1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</row>
    <row r="516" spans="1:60" ht="14.25" hidden="1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</row>
    <row r="517" spans="1:60" ht="14.25" hidden="1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</row>
    <row r="518" spans="1:60" ht="14.25" hidden="1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</row>
    <row r="519" spans="1:60" ht="14.25" hidden="1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</row>
    <row r="520" spans="1:60" ht="14.25" hidden="1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</row>
    <row r="521" spans="1:60" ht="14.25" hidden="1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</row>
    <row r="522" spans="1:60" ht="14.25" hidden="1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</row>
    <row r="523" spans="1:60" ht="14.25" hidden="1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</row>
    <row r="524" spans="1:60" ht="14.25" hidden="1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</row>
    <row r="525" spans="1:60" ht="14.25" hidden="1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</row>
    <row r="526" spans="1:60" ht="14.25" hidden="1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</row>
    <row r="527" spans="1:60" ht="14.25" hidden="1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</row>
    <row r="528" spans="1:60" ht="14.25" hidden="1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</row>
    <row r="529" spans="1:60" ht="14.25" hidden="1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</row>
    <row r="530" spans="1:60" ht="14.25" hidden="1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</row>
    <row r="531" spans="1:60" ht="14.25" hidden="1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</row>
    <row r="532" spans="1:60" ht="14.25" hidden="1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</row>
    <row r="533" spans="1:60" ht="14.25" hidden="1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</row>
    <row r="534" spans="1:60" ht="14.25" hidden="1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</row>
    <row r="535" spans="1:60" ht="14.25" hidden="1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</row>
    <row r="536" spans="1:60" ht="14.25" hidden="1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</row>
    <row r="537" spans="1:60" ht="14.25" hidden="1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</row>
    <row r="538" spans="1:60" ht="14.25" hidden="1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</row>
    <row r="539" spans="1:60" ht="14.25" hidden="1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</row>
    <row r="540" spans="1:60" ht="14.25" hidden="1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</row>
    <row r="541" spans="1:60" ht="14.25" hidden="1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</row>
    <row r="542" spans="1:60" ht="14.25" hidden="1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</row>
    <row r="543" spans="1:60" ht="14.25" hidden="1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</row>
    <row r="544" spans="1:60" ht="14.25" hidden="1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</row>
    <row r="545" spans="1:60" ht="14.25" hidden="1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</row>
    <row r="546" spans="1:60" ht="14.25" hidden="1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</row>
    <row r="547" spans="1:60" ht="14.25" hidden="1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</row>
    <row r="548" spans="1:60" ht="14.25" hidden="1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</row>
    <row r="549" spans="1:60" ht="14.25" hidden="1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</row>
    <row r="550" spans="1:60" ht="14.25" hidden="1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</row>
    <row r="551" spans="1:60" ht="14.25" hidden="1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</row>
    <row r="552" spans="1:60" ht="14.25" hidden="1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</row>
    <row r="553" spans="1:60" ht="14.25" hidden="1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</row>
    <row r="554" spans="1:60" ht="14.25" hidden="1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</row>
    <row r="555" spans="1:60" ht="14.25" hidden="1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</row>
    <row r="556" spans="1:60" ht="14.25" hidden="1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</row>
    <row r="557" spans="1:60" ht="14.25" hidden="1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</row>
    <row r="558" spans="1:60" ht="14.25" hidden="1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</row>
    <row r="559" spans="1:60" ht="14.25" hidden="1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</row>
    <row r="560" spans="1:60" ht="14.25" hidden="1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</row>
    <row r="561" spans="1:60" ht="14.25" hidden="1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</row>
    <row r="562" spans="1:60" ht="14.25" hidden="1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</row>
    <row r="563" spans="1:60" ht="14.25" hidden="1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</row>
    <row r="564" spans="1:60" ht="14.25" hidden="1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</row>
    <row r="565" spans="1:60" ht="14.25" hidden="1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</row>
    <row r="566" spans="1:60" ht="14.25" hidden="1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</row>
    <row r="567" spans="1:60" ht="14.25" hidden="1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</row>
    <row r="568" spans="1:60" ht="14.25" hidden="1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</row>
    <row r="569" spans="1:60" ht="14.25" hidden="1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</row>
    <row r="570" spans="1:60" ht="14.25" hidden="1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</row>
    <row r="571" spans="1:60" ht="14.25" hidden="1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</row>
    <row r="572" spans="1:60" ht="14.25" hidden="1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</row>
    <row r="573" spans="1:60" ht="14.25" hidden="1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</row>
    <row r="574" spans="1:60" ht="14.25" hidden="1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</row>
    <row r="575" spans="1:60" ht="14.25" hidden="1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</row>
    <row r="576" spans="1:60" ht="14.25" hidden="1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</row>
    <row r="577" spans="1:60" ht="14.25" hidden="1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</row>
    <row r="578" spans="1:60" ht="14.25" hidden="1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</row>
    <row r="579" spans="1:60" ht="14.25" hidden="1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</row>
    <row r="580" spans="1:60" ht="14.25" hidden="1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</row>
    <row r="581" spans="1:60" ht="14.25" hidden="1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</row>
    <row r="582" spans="1:60" ht="14.25" hidden="1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</row>
    <row r="583" spans="1:60" ht="14.25" hidden="1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</row>
    <row r="584" spans="1:60" ht="14.25" hidden="1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</row>
    <row r="585" spans="1:60" ht="14.25" hidden="1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</row>
    <row r="586" spans="1:60" ht="14.25" hidden="1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</row>
    <row r="587" spans="1:60" ht="14.25" hidden="1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</row>
    <row r="588" spans="1:60" ht="14.25" hidden="1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</row>
    <row r="589" spans="1:60" ht="14.25" hidden="1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</row>
    <row r="590" spans="1:60" ht="14.25" hidden="1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</row>
    <row r="591" spans="1:60" ht="14.25" hidden="1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</row>
    <row r="592" spans="1:60" ht="14.25" hidden="1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</row>
    <row r="593" spans="1:60" ht="14.25" hidden="1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</row>
    <row r="594" spans="1:60" ht="14.25" hidden="1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</row>
    <row r="595" spans="1:60" ht="14.25" hidden="1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</row>
    <row r="596" spans="1:60" ht="14.25" hidden="1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</row>
    <row r="597" spans="1:60" ht="14.25" hidden="1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</row>
    <row r="598" spans="1:60" ht="14.25" hidden="1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</row>
    <row r="599" spans="1:60" ht="14.25" hidden="1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</row>
    <row r="600" spans="1:60" ht="14.25" hidden="1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</row>
    <row r="601" spans="1:60" ht="14.25" hidden="1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</row>
    <row r="602" spans="1:60" ht="14.25" hidden="1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</row>
    <row r="603" spans="1:60" ht="14.25" hidden="1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</row>
    <row r="604" spans="1:60" ht="14.25" hidden="1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</row>
    <row r="605" spans="1:60" ht="14.25" hidden="1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</row>
    <row r="606" spans="1:60" ht="14.25" hidden="1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</row>
    <row r="607" spans="1:60" ht="14.25" hidden="1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</row>
    <row r="608" spans="1:60" ht="14.25" hidden="1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</row>
    <row r="609" spans="1:60" ht="14.25" hidden="1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</row>
    <row r="610" spans="1:60" ht="14.25" hidden="1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</row>
    <row r="611" spans="1:60" ht="14.25" hidden="1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</row>
    <row r="612" spans="1:60" ht="14.25" hidden="1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</row>
    <row r="613" spans="1:60" ht="14.25" hidden="1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</row>
    <row r="614" spans="1:60" ht="14.25" hidden="1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</row>
    <row r="615" spans="1:60" ht="14.25" hidden="1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</row>
    <row r="616" spans="1:60" ht="14.25" hidden="1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</row>
    <row r="617" spans="1:60" ht="14.25" hidden="1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</row>
    <row r="618" spans="1:60" ht="14.25" hidden="1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</row>
    <row r="619" spans="1:60" ht="14.25" hidden="1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</row>
    <row r="620" spans="1:60" ht="14.25" hidden="1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</row>
    <row r="621" spans="1:60" ht="14.25" hidden="1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</row>
    <row r="622" spans="1:60" ht="14.25" hidden="1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</row>
    <row r="623" spans="1:60" ht="14.25" hidden="1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</row>
    <row r="624" spans="1:60" ht="14.25" hidden="1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</row>
    <row r="625" spans="1:60" ht="14.25" hidden="1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</row>
    <row r="626" spans="1:60" ht="14.25" hidden="1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</row>
    <row r="627" spans="1:60" ht="14.25" hidden="1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</row>
    <row r="628" spans="1:60" ht="14.25" hidden="1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</row>
    <row r="629" spans="1:60" ht="14.25" hidden="1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</row>
    <row r="630" spans="1:60" ht="14.25" hidden="1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</row>
    <row r="631" spans="1:60" ht="14.25" hidden="1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</row>
    <row r="632" spans="1:60" ht="14.25" hidden="1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</row>
    <row r="633" spans="1:60" ht="14.25" hidden="1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</row>
    <row r="634" spans="1:60" ht="14.25" hidden="1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</row>
    <row r="635" spans="1:60" ht="14.25" hidden="1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</row>
    <row r="636" spans="1:60" ht="14.25" hidden="1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</row>
    <row r="637" spans="1:60" ht="14.25" hidden="1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</row>
    <row r="638" spans="1:60" ht="14.25" hidden="1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</row>
    <row r="639" spans="1:60" ht="14.25" hidden="1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</row>
    <row r="640" spans="1:60" ht="14.25" hidden="1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</row>
    <row r="641" spans="1:60" ht="14.25" hidden="1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</row>
    <row r="642" spans="1:60" ht="14.25" hidden="1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</row>
    <row r="643" spans="1:60" ht="14.25" hidden="1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</row>
    <row r="644" spans="1:60" ht="14.25" hidden="1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</row>
    <row r="645" spans="1:60" ht="14.25" hidden="1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</row>
    <row r="646" spans="1:60" ht="14.25" hidden="1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</row>
    <row r="647" spans="1:60" ht="14.25" hidden="1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</row>
    <row r="648" spans="1:60" ht="14.25" hidden="1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</row>
    <row r="649" spans="1:60" ht="14.25" hidden="1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</row>
    <row r="650" spans="1:60" ht="14.25" hidden="1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</row>
    <row r="651" spans="1:60" ht="14.25" hidden="1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</row>
    <row r="652" spans="1:60" ht="14.25" hidden="1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</row>
    <row r="653" spans="1:60" ht="14.25" hidden="1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</row>
    <row r="654" spans="1:60" ht="14.25" hidden="1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</row>
    <row r="655" spans="1:60" ht="14.25" hidden="1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</row>
    <row r="656" spans="1:60" ht="14.25" hidden="1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</row>
    <row r="657" spans="1:60" ht="14.25" hidden="1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</row>
    <row r="658" spans="1:60" ht="14.25" hidden="1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</row>
    <row r="659" spans="1:60" ht="14.25" hidden="1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</row>
    <row r="660" spans="1:60" ht="14.25" hidden="1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</row>
    <row r="661" spans="1:60" ht="14.25" hidden="1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</row>
    <row r="662" spans="1:60" ht="14.25" hidden="1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</row>
    <row r="663" spans="1:60" ht="14.25" hidden="1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</row>
    <row r="664" spans="1:60" ht="14.25" hidden="1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</row>
    <row r="665" spans="1:60" ht="14.25" hidden="1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</row>
    <row r="666" spans="1:60" ht="14.25" hidden="1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</row>
    <row r="667" spans="1:60" ht="14.25" hidden="1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</row>
    <row r="668" spans="1:60" ht="14.25" hidden="1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</row>
    <row r="669" spans="1:60" ht="14.25" hidden="1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</row>
    <row r="670" spans="1:60" ht="14.25" hidden="1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</row>
    <row r="671" spans="1:60" ht="14.25" hidden="1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</row>
    <row r="672" spans="1:60" ht="14.25" hidden="1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</row>
    <row r="673" spans="1:60" ht="14.25" hidden="1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</row>
    <row r="674" spans="1:60" ht="14.25" hidden="1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</row>
    <row r="675" spans="1:60" ht="14.25" hidden="1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</row>
    <row r="676" spans="1:60" ht="14.25" hidden="1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</row>
    <row r="677" spans="1:60" ht="14.25" hidden="1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</row>
    <row r="678" spans="1:60" ht="14.25" hidden="1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</row>
    <row r="679" spans="1:60" ht="14.25" hidden="1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</row>
    <row r="680" spans="1:60" ht="14.25" hidden="1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</row>
    <row r="681" spans="1:60" ht="14.25" hidden="1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</row>
    <row r="682" spans="1:60" ht="14.25" hidden="1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</row>
    <row r="683" spans="1:60" ht="14.25" hidden="1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</row>
    <row r="684" spans="1:60" ht="14.25" hidden="1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</row>
    <row r="685" spans="1:60" ht="14.25" hidden="1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</row>
    <row r="686" spans="1:60" ht="14.25" hidden="1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</row>
    <row r="687" spans="1:60" ht="14.25" hidden="1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</row>
    <row r="688" spans="1:60" ht="14.25" hidden="1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</row>
    <row r="689" spans="1:60" ht="14.25" hidden="1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</row>
    <row r="690" spans="1:60" ht="14.25" hidden="1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</row>
    <row r="691" spans="1:60" ht="14.25" hidden="1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</row>
    <row r="692" spans="1:60" ht="14.25" hidden="1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</row>
    <row r="693" spans="1:60" ht="14.25" hidden="1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</row>
    <row r="694" spans="1:60" ht="14.25" hidden="1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</row>
    <row r="695" spans="1:60" ht="14.25" hidden="1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</row>
    <row r="696" spans="1:60" ht="14.25" hidden="1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</row>
    <row r="697" spans="1:60" ht="14.25" hidden="1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</row>
    <row r="698" spans="1:60" ht="14.25" hidden="1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</row>
    <row r="699" spans="1:60" ht="14.25" hidden="1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</row>
    <row r="700" spans="1:60" ht="14.25" hidden="1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</row>
    <row r="701" spans="1:60" ht="14.25" hidden="1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</row>
    <row r="702" spans="1:60" ht="14.25" hidden="1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</row>
    <row r="703" spans="1:60" ht="14.25" hidden="1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</row>
    <row r="704" spans="1:60" ht="14.25" hidden="1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</row>
    <row r="705" spans="1:60" ht="14.25" hidden="1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</row>
    <row r="706" spans="1:60" ht="14.25" hidden="1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</row>
    <row r="707" spans="1:60" ht="14.25" hidden="1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</row>
    <row r="708" spans="1:60" ht="14.25" hidden="1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</row>
    <row r="709" spans="1:60" ht="14.25" hidden="1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</row>
    <row r="710" spans="1:60" ht="14.25" hidden="1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</row>
    <row r="711" spans="1:60" ht="14.25" hidden="1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</row>
    <row r="712" spans="1:60" ht="14.25" hidden="1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</row>
    <row r="713" spans="1:60" ht="14.25" hidden="1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</row>
    <row r="714" spans="1:60" ht="14.25" hidden="1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</row>
    <row r="715" spans="1:60" ht="14.25" hidden="1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</row>
    <row r="716" spans="1:60" ht="14.25" hidden="1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</row>
    <row r="717" spans="1:60" ht="14.25" hidden="1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</row>
    <row r="718" spans="1:60" ht="14.25" hidden="1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</row>
    <row r="719" spans="1:60" ht="14.25" hidden="1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</row>
    <row r="720" spans="1:60" ht="14.25" hidden="1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</row>
    <row r="721" spans="1:60" ht="14.25" hidden="1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</row>
    <row r="722" spans="1:60" ht="14.25" hidden="1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</row>
    <row r="723" spans="1:60" ht="14.25" hidden="1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</row>
    <row r="724" spans="1:60" ht="14.25" hidden="1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</row>
    <row r="725" spans="1:60" ht="14.25" hidden="1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</row>
    <row r="726" spans="1:60" ht="14.25" hidden="1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</row>
    <row r="727" spans="1:60" ht="14.25" hidden="1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</row>
    <row r="728" spans="1:60" ht="14.25" hidden="1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</row>
    <row r="729" spans="1:60" ht="14.25" hidden="1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</row>
    <row r="730" spans="1:60" ht="14.25" hidden="1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</row>
    <row r="731" spans="1:60" ht="14.25" hidden="1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</row>
    <row r="732" spans="1:60" ht="14.25" hidden="1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</row>
    <row r="733" spans="1:60" ht="14.25" hidden="1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</row>
    <row r="734" spans="1:60" ht="14.25" hidden="1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</row>
    <row r="735" spans="1:60" ht="14.25" hidden="1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</row>
    <row r="736" spans="1:60" ht="14.25" hidden="1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</row>
    <row r="737" spans="1:60" ht="14.25" hidden="1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</row>
    <row r="738" spans="1:60" ht="14.25" hidden="1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</row>
    <row r="739" spans="1:60" ht="14.25" hidden="1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</row>
    <row r="740" spans="1:60" ht="14.25" hidden="1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</row>
    <row r="741" spans="1:60" ht="14.25" hidden="1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</row>
    <row r="742" spans="1:60" ht="14.25" hidden="1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</row>
    <row r="743" spans="1:60" ht="14.25" hidden="1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</row>
    <row r="744" spans="1:60" ht="14.25" hidden="1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</row>
    <row r="745" spans="1:60" ht="14.25" hidden="1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</row>
    <row r="746" spans="1:60" ht="14.25" hidden="1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</row>
    <row r="747" spans="1:60" ht="14.25" hidden="1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</row>
    <row r="748" spans="1:60" ht="14.25" hidden="1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</row>
    <row r="749" spans="1:60" ht="14.25" hidden="1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</row>
    <row r="750" spans="1:60" ht="14.25" hidden="1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</row>
    <row r="751" spans="1:60" ht="14.25" hidden="1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</row>
    <row r="752" spans="1:60" ht="14.25" hidden="1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</row>
    <row r="753" spans="1:60" ht="14.25" hidden="1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</row>
    <row r="754" spans="1:60" ht="14.25" hidden="1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</row>
    <row r="755" spans="1:60" ht="14.25" hidden="1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</row>
    <row r="756" spans="1:60" ht="14.25" hidden="1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</row>
    <row r="757" spans="1:60" ht="14.25" hidden="1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</row>
    <row r="758" spans="1:60" ht="14.25" hidden="1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</row>
    <row r="759" spans="1:60" ht="14.25" hidden="1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</row>
    <row r="760" spans="1:60" ht="14.25" hidden="1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</row>
    <row r="761" spans="1:60" ht="14.25" hidden="1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</row>
    <row r="762" spans="1:60" ht="14.25" hidden="1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</row>
    <row r="763" spans="1:60" ht="14.25" hidden="1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</row>
    <row r="764" spans="1:60" ht="14.25" hidden="1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</row>
    <row r="765" spans="1:60" ht="14.25" hidden="1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</row>
    <row r="766" spans="1:60" ht="14.25" hidden="1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</row>
    <row r="767" spans="1:60" ht="14.25" hidden="1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</row>
    <row r="768" spans="1:60" ht="14.25" hidden="1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</row>
    <row r="769" spans="1:60" ht="14.25" hidden="1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</row>
    <row r="770" spans="1:60" ht="14.25" hidden="1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</row>
    <row r="771" spans="1:60" ht="14.25" hidden="1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</row>
    <row r="772" spans="1:60" ht="14.25" hidden="1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</row>
    <row r="773" spans="1:60" ht="14.25" hidden="1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</row>
    <row r="774" spans="1:60" ht="14.25" hidden="1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</row>
    <row r="775" spans="1:60" ht="14.25" hidden="1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</row>
    <row r="776" spans="1:60" ht="14.25" hidden="1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</row>
    <row r="777" spans="1:60" ht="14.25" hidden="1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</row>
    <row r="778" spans="1:60" ht="14.25" hidden="1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</row>
    <row r="779" spans="1:60" ht="14.25" hidden="1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</row>
    <row r="780" spans="1:60" ht="14.25" hidden="1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</row>
    <row r="781" spans="1:60" ht="14.25" hidden="1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</row>
    <row r="782" spans="1:60" ht="14.25" hidden="1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</row>
    <row r="783" spans="1:60" ht="14.25" hidden="1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</row>
    <row r="784" spans="1:60" ht="14.25" hidden="1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</row>
    <row r="785" spans="1:60" ht="14.25" hidden="1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</row>
    <row r="786" spans="1:60" ht="14.25" hidden="1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</row>
    <row r="787" spans="1:60" ht="14.25" hidden="1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</row>
    <row r="788" spans="1:60" ht="14.25" hidden="1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</row>
    <row r="789" spans="1:60" ht="14.25" hidden="1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</row>
    <row r="790" spans="1:60" ht="14.25" hidden="1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</row>
    <row r="791" spans="1:60" ht="14.25" hidden="1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</row>
    <row r="792" spans="1:60" ht="14.25" hidden="1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</row>
    <row r="793" spans="1:60" ht="14.25" hidden="1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</row>
    <row r="794" spans="1:60" ht="14.25" hidden="1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</row>
    <row r="795" spans="1:60" ht="14.25" hidden="1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</row>
    <row r="796" spans="1:60" ht="14.25" hidden="1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</row>
    <row r="797" spans="1:60" ht="14.25" hidden="1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</row>
    <row r="798" spans="1:60" ht="14.25" hidden="1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</row>
    <row r="799" spans="1:60" ht="14.25" hidden="1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</row>
    <row r="800" spans="1:60" ht="14.25" hidden="1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</row>
    <row r="801" spans="1:60" ht="14.25" hidden="1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</row>
    <row r="802" spans="1:60" ht="14.25" hidden="1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</row>
    <row r="803" spans="1:60" ht="14.25" hidden="1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</row>
    <row r="804" spans="1:60" ht="14.25" hidden="1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</row>
    <row r="805" spans="1:60" ht="14.25" hidden="1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</row>
    <row r="806" spans="1:60" ht="14.25" hidden="1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</row>
    <row r="807" spans="1:60" ht="14.25" hidden="1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</row>
    <row r="808" spans="1:60" ht="14.25" hidden="1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</row>
    <row r="809" spans="1:60" ht="14.25" hidden="1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</row>
    <row r="810" spans="1:60" ht="14.25" hidden="1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</row>
    <row r="811" spans="1:60" ht="14.25" hidden="1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</row>
    <row r="812" spans="1:60" ht="14.25" hidden="1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</row>
    <row r="813" spans="1:60" ht="14.25" hidden="1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</row>
    <row r="814" spans="1:60" ht="14.25" hidden="1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</row>
    <row r="815" spans="1:60" ht="14.25" hidden="1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</row>
    <row r="816" spans="1:60" ht="14.25" hidden="1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</row>
    <row r="817" spans="1:60" ht="14.25" hidden="1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</row>
    <row r="818" spans="1:60" ht="14.25" hidden="1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</row>
    <row r="819" spans="1:60" ht="14.25" hidden="1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</row>
    <row r="820" spans="1:60" ht="14.25" hidden="1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</row>
    <row r="821" spans="1:60" ht="14.25" hidden="1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</row>
    <row r="822" spans="1:60" ht="14.25" hidden="1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</row>
    <row r="823" spans="1:60" ht="14.25" hidden="1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</row>
    <row r="824" spans="1:60" ht="14.25" hidden="1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</row>
    <row r="825" spans="1:60" ht="14.25" hidden="1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</row>
    <row r="826" spans="1:60" ht="14.25" hidden="1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</row>
    <row r="827" spans="1:60" ht="14.25" hidden="1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</row>
    <row r="828" spans="1:60" ht="14.25" hidden="1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</row>
    <row r="829" spans="1:60" ht="14.25" hidden="1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</row>
    <row r="830" spans="1:60" ht="14.25" hidden="1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</row>
    <row r="831" spans="1:60" ht="14.25" hidden="1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</row>
    <row r="832" spans="1:60" ht="14.25" hidden="1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</row>
    <row r="833" spans="1:60" ht="14.25" hidden="1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</row>
    <row r="834" spans="1:60" ht="14.25" hidden="1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</row>
    <row r="835" spans="1:60" ht="14.25" hidden="1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</row>
    <row r="836" spans="1:60" ht="14.25" hidden="1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</row>
    <row r="837" spans="1:60" ht="14.25" hidden="1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</row>
    <row r="838" spans="1:60" ht="14.25" hidden="1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</row>
    <row r="839" spans="1:60" ht="14.25" hidden="1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</row>
    <row r="840" spans="1:60" ht="14.25" hidden="1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</row>
    <row r="841" spans="1:60" ht="14.25" hidden="1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</row>
    <row r="842" spans="1:60" ht="14.25" hidden="1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</row>
    <row r="843" spans="1:60" ht="14.25" hidden="1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</row>
    <row r="844" spans="1:60" ht="14.25" hidden="1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</row>
    <row r="845" spans="1:60" ht="14.25" hidden="1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</row>
    <row r="846" spans="1:60" ht="14.25" hidden="1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</row>
    <row r="847" spans="1:60" ht="14.25" hidden="1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</row>
    <row r="848" spans="1:60" ht="14.25" hidden="1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</row>
    <row r="849" spans="1:60" ht="14.25" hidden="1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</row>
    <row r="850" spans="1:60" ht="14.25" hidden="1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</row>
    <row r="851" spans="1:60" ht="14.25" hidden="1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</row>
    <row r="852" spans="1:60" ht="14.25" hidden="1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</row>
    <row r="853" spans="1:60" ht="14.25" hidden="1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</row>
    <row r="854" spans="1:60" ht="14.25" hidden="1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</row>
    <row r="855" spans="1:60" ht="14.25" hidden="1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</row>
    <row r="856" spans="1:60" ht="14.25" hidden="1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</row>
    <row r="857" spans="1:60" ht="14.25" hidden="1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</row>
    <row r="858" spans="1:60" ht="14.25" hidden="1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</row>
    <row r="859" spans="1:60" ht="14.25" hidden="1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</row>
    <row r="860" spans="1:60" ht="14.25" hidden="1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</row>
    <row r="861" spans="1:60" ht="14.25" hidden="1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</row>
    <row r="862" spans="1:60" ht="14.25" hidden="1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</row>
    <row r="863" spans="1:60" ht="14.25" hidden="1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</row>
    <row r="864" spans="1:60" ht="14.25" hidden="1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</row>
    <row r="865" spans="1:60" ht="14.25" hidden="1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</row>
    <row r="866" spans="1:60" ht="14.25" hidden="1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</row>
    <row r="867" spans="1:60" ht="14.25" hidden="1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</row>
    <row r="868" spans="1:60" ht="14.25" hidden="1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</row>
    <row r="869" spans="1:60" ht="14.25" hidden="1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</row>
    <row r="870" spans="1:60" ht="14.25" hidden="1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</row>
    <row r="871" spans="1:60" ht="14.25" hidden="1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</row>
    <row r="872" spans="1:60" ht="14.25" hidden="1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</row>
    <row r="873" spans="1:60" ht="14.25" hidden="1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</row>
    <row r="874" spans="1:60" ht="14.25" hidden="1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</row>
    <row r="875" spans="1:60" ht="14.25" hidden="1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</row>
    <row r="876" spans="1:60" ht="14.25" hidden="1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</row>
    <row r="877" spans="1:60" ht="14.25" hidden="1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</row>
    <row r="878" spans="1:60" ht="14.25" hidden="1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</row>
    <row r="879" spans="1:60" ht="14.25" hidden="1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</row>
    <row r="880" spans="1:60" ht="14.25" hidden="1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</row>
    <row r="881" spans="1:60" ht="14.25" hidden="1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</row>
    <row r="882" spans="1:60" ht="14.25" hidden="1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</row>
    <row r="883" spans="1:60" ht="14.25" hidden="1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</row>
    <row r="884" spans="1:60" ht="14.25" hidden="1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</row>
    <row r="885" spans="1:60" ht="14.25" hidden="1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</row>
    <row r="886" spans="1:60" ht="14.25" hidden="1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</row>
    <row r="887" spans="1:60" ht="14.25" hidden="1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</row>
    <row r="888" spans="1:60" ht="14.25" hidden="1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</row>
    <row r="889" spans="1:60" ht="14.25" hidden="1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</row>
    <row r="890" spans="1:60" ht="14.25" hidden="1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</row>
    <row r="891" spans="1:60" ht="14.25" hidden="1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</row>
    <row r="892" spans="1:60" ht="14.25" hidden="1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</row>
    <row r="893" spans="1:60" ht="14.25" hidden="1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</row>
    <row r="894" spans="1:60" ht="14.25" hidden="1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</row>
    <row r="895" spans="1:60" ht="14.25" hidden="1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</row>
    <row r="896" spans="1:60" ht="14.25" hidden="1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</row>
    <row r="897" spans="1:60" ht="14.25" hidden="1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</row>
    <row r="898" spans="1:60" ht="14.25" hidden="1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</row>
    <row r="899" spans="1:60" ht="14.25" hidden="1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</row>
    <row r="900" spans="1:60" ht="14.25" hidden="1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</row>
    <row r="901" spans="1:60" ht="14.25" hidden="1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</row>
    <row r="902" spans="1:60" ht="14.25" hidden="1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</row>
    <row r="903" spans="1:60" ht="14.25" hidden="1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</row>
    <row r="904" spans="1:60" ht="14.25" hidden="1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</row>
    <row r="905" spans="1:60" ht="14.25" hidden="1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</row>
    <row r="906" spans="1:60" ht="14.25" hidden="1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</row>
    <row r="907" spans="1:60" ht="14.25" hidden="1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</row>
    <row r="908" spans="1:60" ht="14.25" hidden="1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</row>
    <row r="909" spans="1:60" ht="14.25" hidden="1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</row>
    <row r="910" spans="1:60" ht="14.25" hidden="1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</row>
    <row r="911" spans="1:60" ht="14.25" hidden="1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</row>
    <row r="912" spans="1:60" ht="14.25" hidden="1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</row>
    <row r="913" spans="1:60" ht="14.25" hidden="1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</row>
    <row r="914" spans="1:60" ht="14.25" hidden="1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</row>
    <row r="915" spans="1:60" ht="14.25" hidden="1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</row>
    <row r="916" spans="1:60" ht="14.25" hidden="1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</row>
    <row r="917" spans="1:60" ht="14.25" hidden="1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</row>
    <row r="918" spans="1:60" ht="14.25" hidden="1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</row>
    <row r="919" spans="1:60" ht="14.25" hidden="1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</row>
    <row r="920" spans="1:60" ht="14.25" hidden="1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</row>
    <row r="921" spans="1:60" ht="14.25" hidden="1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</row>
    <row r="922" spans="1:60" ht="14.25" hidden="1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</row>
    <row r="923" spans="1:60" ht="14.25" hidden="1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</row>
    <row r="924" spans="1:60" ht="14.25" hidden="1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</row>
    <row r="925" spans="1:60" ht="14.25" hidden="1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</row>
    <row r="926" spans="1:60" ht="14.25" hidden="1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</row>
    <row r="927" spans="1:60" ht="14.25" hidden="1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</row>
    <row r="928" spans="1:60" ht="14.25" hidden="1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</row>
    <row r="929" spans="1:60" ht="14.25" hidden="1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</row>
    <row r="930" spans="1:60" ht="14.25" hidden="1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</row>
    <row r="931" spans="1:60" ht="14.25" hidden="1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</row>
    <row r="932" spans="1:60" ht="14.25" hidden="1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</row>
    <row r="933" spans="1:60" ht="14.25" hidden="1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</row>
    <row r="934" spans="1:60" ht="14.25" hidden="1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</row>
    <row r="935" spans="1:60" ht="14.25" hidden="1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</row>
    <row r="936" spans="1:60" ht="14.25" hidden="1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</row>
    <row r="937" spans="1:60" ht="14.25" hidden="1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</row>
    <row r="938" spans="1:60" ht="14.25" hidden="1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</row>
    <row r="939" spans="1:60" ht="14.25" hidden="1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</row>
    <row r="940" spans="1:60" ht="14.25" hidden="1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</row>
    <row r="941" spans="1:60" ht="14.25" hidden="1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</row>
    <row r="942" spans="1:60" ht="14.25" hidden="1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</row>
    <row r="943" spans="1:60" ht="14.25" hidden="1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</row>
    <row r="944" spans="1:60" ht="14.25" hidden="1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</row>
    <row r="945" spans="1:60" ht="14.25" hidden="1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</row>
    <row r="946" spans="1:60" ht="14.25" hidden="1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</row>
    <row r="947" spans="1:60" ht="14.25" hidden="1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</row>
    <row r="948" spans="1:60" ht="14.25" hidden="1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</row>
    <row r="949" spans="1:60" ht="14.25" hidden="1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</row>
    <row r="950" spans="1:60" ht="14.25" hidden="1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</row>
    <row r="951" spans="1:60" ht="14.25" hidden="1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</row>
    <row r="952" spans="1:60" ht="14.25" hidden="1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</row>
    <row r="953" spans="1:60" ht="14.25" hidden="1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</row>
    <row r="954" spans="1:60" ht="14.25" hidden="1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</row>
    <row r="955" spans="1:60" ht="14.25" hidden="1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</row>
    <row r="956" spans="1:60" ht="14.25" hidden="1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</row>
    <row r="957" spans="1:60" ht="14.25" hidden="1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</row>
    <row r="958" spans="1:60" ht="14.25" hidden="1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</row>
    <row r="959" spans="1:60" ht="14.25" hidden="1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</row>
    <row r="960" spans="1:60" ht="14.25" hidden="1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</row>
    <row r="961" spans="1:60" ht="14.25" hidden="1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</row>
    <row r="962" spans="1:60" ht="14.25" hidden="1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</row>
    <row r="963" spans="1:60" ht="14.25" hidden="1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</row>
    <row r="964" spans="1:60" ht="14.25" hidden="1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</row>
    <row r="965" spans="1:60" ht="14.25" hidden="1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</row>
    <row r="966" spans="1:60" ht="14.25" hidden="1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</row>
    <row r="967" spans="1:60" ht="14.25" hidden="1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</row>
    <row r="968" spans="1:60" ht="14.25" hidden="1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</row>
    <row r="969" spans="1:60" ht="14.25" hidden="1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</row>
    <row r="970" spans="1:60" ht="14.25" hidden="1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</row>
    <row r="971" spans="1:60" ht="14.25" hidden="1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</row>
    <row r="972" spans="1:60" ht="14.25" hidden="1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</row>
    <row r="973" spans="1:60" ht="14.25" hidden="1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</row>
    <row r="974" spans="1:60" ht="14.25" hidden="1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</row>
    <row r="975" spans="1:60" ht="14.25" hidden="1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</row>
    <row r="976" spans="1:60" ht="14.25" hidden="1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</row>
    <row r="977" spans="1:60" ht="14.25" hidden="1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</row>
    <row r="978" spans="1:60" ht="14.25" hidden="1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</row>
    <row r="979" spans="1:60" ht="14.25" hidden="1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</row>
    <row r="980" spans="1:60" ht="14.25" hidden="1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</row>
    <row r="981" spans="1:60" ht="14.25" hidden="1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</row>
    <row r="982" spans="1:60" ht="14.25" hidden="1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</row>
    <row r="983" spans="1:60" ht="14.25" hidden="1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</row>
    <row r="984" spans="1:60" ht="14.25" hidden="1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</row>
    <row r="985" spans="1:60" ht="14.25" hidden="1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</row>
    <row r="986" spans="1:60" ht="14.25" hidden="1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</row>
    <row r="987" spans="1:60" ht="14.25" hidden="1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</row>
    <row r="988" spans="1:60" ht="14.25" hidden="1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</row>
    <row r="989" spans="1:60" ht="14.25" hidden="1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</row>
    <row r="990" spans="1:60" ht="14.25" hidden="1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</row>
    <row r="991" spans="1:60" ht="14.25" hidden="1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</row>
    <row r="992" spans="1:60" ht="14.25" hidden="1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</row>
    <row r="993" spans="1:60" ht="14.25" hidden="1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</row>
    <row r="994" spans="1:60" ht="14.25" hidden="1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</row>
    <row r="995" spans="1:60" ht="14.25" hidden="1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</row>
    <row r="996" spans="1:60" ht="14.25" hidden="1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</row>
    <row r="997" spans="1:60" ht="14.25" hidden="1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</row>
    <row r="998" spans="1:60" ht="14.25" hidden="1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</row>
  </sheetData>
  <mergeCells count="1">
    <mergeCell ref="Y4:AJ4"/>
  </mergeCells>
  <conditionalFormatting sqref="Y16">
    <cfRule type="cellIs" dxfId="255" priority="13" operator="greaterThanOrEqual">
      <formula>0.8</formula>
    </cfRule>
    <cfRule type="cellIs" dxfId="254" priority="14" operator="lessThanOrEqual">
      <formula>0.79</formula>
    </cfRule>
  </conditionalFormatting>
  <conditionalFormatting sqref="Y14:Z15 AB14:AC15 AH14:AI15 AE14:AF16">
    <cfRule type="containsBlanks" dxfId="253" priority="15">
      <formula>LEN(TRIM(Y14))=0</formula>
    </cfRule>
  </conditionalFormatting>
  <conditionalFormatting sqref="Y20:Z20 AB20:AC20 AE20:AF20 AH20:AI20">
    <cfRule type="containsBlanks" dxfId="252" priority="17">
      <formula>LEN(TRIM(Y20))=0</formula>
    </cfRule>
  </conditionalFormatting>
  <conditionalFormatting sqref="Y17:AA17">
    <cfRule type="containsBlanks" dxfId="251" priority="6">
      <formula>LEN(TRIM(Y17))=0</formula>
    </cfRule>
  </conditionalFormatting>
  <conditionalFormatting sqref="Y12:AC13 AE12:AI13">
    <cfRule type="containsBlanks" dxfId="250" priority="18">
      <formula>LEN(TRIM(Y12))=0</formula>
    </cfRule>
  </conditionalFormatting>
  <conditionalFormatting sqref="Y19:AC19 AE19:AI19">
    <cfRule type="containsBlanks" dxfId="249" priority="19">
      <formula>LEN(TRIM(Y19))=0</formula>
    </cfRule>
  </conditionalFormatting>
  <conditionalFormatting sqref="Y21:AC22 AE21:AI22">
    <cfRule type="containsBlanks" dxfId="248" priority="20">
      <formula>LEN(TRIM(Y21))=0</formula>
    </cfRule>
  </conditionalFormatting>
  <conditionalFormatting sqref="Y18:AJ18">
    <cfRule type="containsBlanks" dxfId="247" priority="21">
      <formula>LEN(TRIM(Y18))=0</formula>
    </cfRule>
  </conditionalFormatting>
  <conditionalFormatting sqref="Z16:AD16">
    <cfRule type="containsBlanks" dxfId="246" priority="22">
      <formula>LEN(TRIM(Z16))=0</formula>
    </cfRule>
  </conditionalFormatting>
  <conditionalFormatting sqref="AA6 AD6 AG6 AJ6">
    <cfRule type="cellIs" dxfId="245" priority="23" operator="greaterThanOrEqual">
      <formula>1</formula>
    </cfRule>
  </conditionalFormatting>
  <conditionalFormatting sqref="AA14:AA15">
    <cfRule type="cellIs" dxfId="244" priority="10" operator="lessThanOrEqual">
      <formula>0.99</formula>
    </cfRule>
    <cfRule type="cellIs" dxfId="243" priority="11" operator="greaterThanOrEqual">
      <formula>1</formula>
    </cfRule>
    <cfRule type="containsBlanks" dxfId="242" priority="12">
      <formula>LEN(TRIM(AA18))=0</formula>
    </cfRule>
  </conditionalFormatting>
  <conditionalFormatting sqref="AA20 AD20 AG20 AJ20:AJ22">
    <cfRule type="cellIs" dxfId="241" priority="69" operator="between">
      <formula>0.8</formula>
      <formula>0.99</formula>
    </cfRule>
  </conditionalFormatting>
  <conditionalFormatting sqref="AA20 AD20 AG20">
    <cfRule type="cellIs" dxfId="240" priority="26" operator="lessThanOrEqual">
      <formula>0.79</formula>
    </cfRule>
  </conditionalFormatting>
  <conditionalFormatting sqref="AA20 AG20">
    <cfRule type="cellIs" dxfId="239" priority="27" operator="greaterThanOrEqual">
      <formula>1</formula>
    </cfRule>
  </conditionalFormatting>
  <conditionalFormatting sqref="AA7:AD7">
    <cfRule type="containsBlanks" dxfId="238" priority="28">
      <formula>LEN(TRIM(AA7))=0</formula>
    </cfRule>
  </conditionalFormatting>
  <conditionalFormatting sqref="AB2 AA6 AD6 AG6 AJ6">
    <cfRule type="cellIs" dxfId="237" priority="30" operator="between">
      <formula>0.8</formula>
      <formula>0.99</formula>
    </cfRule>
    <cfRule type="containsBlanks" dxfId="236" priority="31">
      <formula>LEN(TRIM(AA6))=0</formula>
    </cfRule>
    <cfRule type="cellIs" dxfId="235" priority="29" operator="lessThanOrEqual">
      <formula>0.79</formula>
    </cfRule>
  </conditionalFormatting>
  <conditionalFormatting sqref="AB2">
    <cfRule type="cellIs" dxfId="234" priority="32" operator="between">
      <formula>0.9</formula>
      <formula>0.94</formula>
    </cfRule>
    <cfRule type="cellIs" dxfId="233" priority="33" operator="greaterThanOrEqual">
      <formula>1</formula>
    </cfRule>
    <cfRule type="cellIs" dxfId="232" priority="34" operator="lessThanOrEqual">
      <formula>0.89</formula>
    </cfRule>
  </conditionalFormatting>
  <conditionalFormatting sqref="AB7 AA8:AA11 AD8:AD11 AG8:AG11 AJ8:AJ15 AJ17 AJ20:AJ22">
    <cfRule type="cellIs" dxfId="231" priority="35" operator="greaterThanOrEqual">
      <formula>1</formula>
    </cfRule>
    <cfRule type="cellIs" dxfId="230" priority="36" operator="between">
      <formula>0.8</formula>
      <formula>0.99</formula>
    </cfRule>
  </conditionalFormatting>
  <conditionalFormatting sqref="AB7 AA8:AA11 AG8:AG11 AD8:AD13 AJ8:AJ15 AJ17 AJ20:AJ22">
    <cfRule type="cellIs" dxfId="229" priority="37" operator="lessThanOrEqual">
      <formula>0.79</formula>
    </cfRule>
  </conditionalFormatting>
  <conditionalFormatting sqref="AB7 AJ7">
    <cfRule type="cellIs" dxfId="228" priority="38" operator="lessThanOrEqual">
      <formula>0</formula>
    </cfRule>
  </conditionalFormatting>
  <conditionalFormatting sqref="AB17">
    <cfRule type="containsBlanks" dxfId="227" priority="9">
      <formula>LEN(TRIM(AB21))=0</formula>
    </cfRule>
    <cfRule type="cellIs" dxfId="226" priority="7" operator="lessThanOrEqual">
      <formula>0.94</formula>
    </cfRule>
    <cfRule type="cellIs" dxfId="225" priority="8" operator="greaterThanOrEqual">
      <formula>0.95</formula>
    </cfRule>
  </conditionalFormatting>
  <conditionalFormatting sqref="AB6:AC6 AH6:AI6 Y6:Z11 AE6:AF11">
    <cfRule type="containsBlanks" dxfId="224" priority="39">
      <formula>LEN(TRIM(Y6))=0</formula>
    </cfRule>
  </conditionalFormatting>
  <conditionalFormatting sqref="AB8:AC11 AH8:AI11">
    <cfRule type="containsBlanks" dxfId="223" priority="40">
      <formula>LEN(TRIM(AB8))=0</formula>
    </cfRule>
  </conditionalFormatting>
  <conditionalFormatting sqref="AC17:AE17">
    <cfRule type="containsBlanks" dxfId="222" priority="5">
      <formula>LEN(TRIM(AC17))=0</formula>
    </cfRule>
  </conditionalFormatting>
  <conditionalFormatting sqref="AD13">
    <cfRule type="cellIs" dxfId="221" priority="41" operator="greaterThanOrEqual">
      <formula>1</formula>
    </cfRule>
  </conditionalFormatting>
  <conditionalFormatting sqref="AD14:AD15 AG13:AG15">
    <cfRule type="cellIs" dxfId="220" priority="49" operator="greaterThanOrEqual">
      <formula>1</formula>
    </cfRule>
  </conditionalFormatting>
  <conditionalFormatting sqref="AD15">
    <cfRule type="containsBlanks" dxfId="219" priority="43">
      <formula>LEN(TRIM(AD15))=0</formula>
    </cfRule>
  </conditionalFormatting>
  <conditionalFormatting sqref="AD19 AJ19">
    <cfRule type="cellIs" dxfId="218" priority="44" operator="between">
      <formula>0.9</formula>
      <formula>0.99</formula>
    </cfRule>
    <cfRule type="cellIs" dxfId="217" priority="45" operator="lessThanOrEqual">
      <formula>0.89</formula>
    </cfRule>
  </conditionalFormatting>
  <conditionalFormatting sqref="AD19:AD20 AJ19:AJ22">
    <cfRule type="cellIs" dxfId="216" priority="68" operator="greaterThanOrEqual">
      <formula>1</formula>
    </cfRule>
  </conditionalFormatting>
  <conditionalFormatting sqref="AD21:AD22 AJ21:AJ22">
    <cfRule type="cellIs" dxfId="215" priority="73" operator="greaterThanOrEqual">
      <formula>30</formula>
    </cfRule>
  </conditionalFormatting>
  <conditionalFormatting sqref="AD22 AJ22">
    <cfRule type="cellIs" dxfId="214" priority="47" operator="between">
      <formula>0.9</formula>
      <formula>0.94</formula>
    </cfRule>
    <cfRule type="cellIs" dxfId="213" priority="48" operator="greaterThanOrEqual">
      <formula>95%</formula>
    </cfRule>
  </conditionalFormatting>
  <conditionalFormatting sqref="AF17">
    <cfRule type="cellIs" dxfId="212" priority="2" operator="lessThanOrEqual">
      <formula>0.94</formula>
    </cfRule>
    <cfRule type="cellIs" dxfId="211" priority="3" operator="greaterThanOrEqual">
      <formula>0.95</formula>
    </cfRule>
    <cfRule type="containsBlanks" dxfId="210" priority="4">
      <formula>LEN(TRIM(AF21))=0</formula>
    </cfRule>
  </conditionalFormatting>
  <conditionalFormatting sqref="AG15">
    <cfRule type="containsBlanks" dxfId="209" priority="50">
      <formula>LEN(TRIM(AG15))=0</formula>
    </cfRule>
  </conditionalFormatting>
  <conditionalFormatting sqref="AG20">
    <cfRule type="cellIs" dxfId="208" priority="53" operator="lessThanOrEqual">
      <formula>0.99</formula>
    </cfRule>
  </conditionalFormatting>
  <conditionalFormatting sqref="AG17:AI17">
    <cfRule type="containsBlanks" dxfId="207" priority="1">
      <formula>LEN(TRIM(AG17))=0</formula>
    </cfRule>
  </conditionalFormatting>
  <conditionalFormatting sqref="AG7:AJ7">
    <cfRule type="containsBlanks" dxfId="206" priority="55">
      <formula>LEN(TRIM(AG7))=0</formula>
    </cfRule>
  </conditionalFormatting>
  <conditionalFormatting sqref="AG16:AJ16">
    <cfRule type="containsBlanks" dxfId="205" priority="56">
      <formula>LEN(TRIM(AG16))=0</formula>
    </cfRule>
  </conditionalFormatting>
  <conditionalFormatting sqref="AJ7 AB7">
    <cfRule type="containsBlanks" dxfId="204" priority="57">
      <formula>LEN(TRIM(AB7))=0</formula>
    </cfRule>
    <cfRule type="cellIs" dxfId="203" priority="58" operator="greaterThanOrEqual">
      <formula>0.01</formula>
    </cfRule>
  </conditionalFormatting>
  <conditionalFormatting sqref="AJ14:AJ15 AJ17 AJ20:AJ22 AG13:AG15 AD13:AD15">
    <cfRule type="cellIs" dxfId="202" priority="42" operator="lessThanOrEqual">
      <formula>0.99</formula>
    </cfRule>
  </conditionalFormatting>
  <conditionalFormatting sqref="AJ15 AJ17 AJ20:AJ22">
    <cfRule type="cellIs" dxfId="201" priority="24" operator="greaterThanOrEqual">
      <formula>45</formula>
    </cfRule>
    <cfRule type="cellIs" dxfId="200" priority="60" operator="lessThanOrEqual">
      <formula>44.9</formula>
    </cfRule>
  </conditionalFormatting>
  <conditionalFormatting sqref="AJ15">
    <cfRule type="containsBlanks" dxfId="199" priority="61">
      <formula>LEN(TRIM(AJ15))=0</formula>
    </cfRule>
  </conditionalFormatting>
  <conditionalFormatting sqref="AJ17 AJ20:AJ22">
    <cfRule type="cellIs" dxfId="198" priority="62" operator="lessThanOrEqual">
      <formula>0.94</formula>
    </cfRule>
    <cfRule type="cellIs" dxfId="197" priority="63" operator="greaterThanOrEqual">
      <formula>0.95</formula>
    </cfRule>
    <cfRule type="containsBlanks" dxfId="196" priority="64">
      <formula>LEN(TRIM(AJ17))=0</formula>
    </cfRule>
  </conditionalFormatting>
  <conditionalFormatting sqref="AJ17:AJ22 AD12:AD14 AJ12:AJ15 AG13:AG14 AD22 AD19:AD20 AA20 AG20 Y16">
    <cfRule type="containsBlanks" dxfId="195" priority="65">
      <formula>LEN(TRIM(Y16))=0</formula>
    </cfRule>
  </conditionalFormatting>
  <conditionalFormatting sqref="AJ18">
    <cfRule type="cellIs" dxfId="194" priority="66" operator="greaterThanOrEqual">
      <formula>0.35</formula>
    </cfRule>
    <cfRule type="cellIs" dxfId="193" priority="67" operator="lessThanOrEqual">
      <formula>0.34</formula>
    </cfRule>
  </conditionalFormatting>
  <conditionalFormatting sqref="AJ20:AJ22 AD12:AD13 AJ12:AJ15 AJ17">
    <cfRule type="cellIs" dxfId="192" priority="59" operator="greaterThanOrEqual">
      <formula>0.8</formula>
    </cfRule>
  </conditionalFormatting>
  <conditionalFormatting sqref="AJ20:AJ22 AJ17 AJ8:AJ15 AB7 AA8:AA11 AD8:AD11 AG8:AG11">
    <cfRule type="containsBlanks" dxfId="191" priority="70">
      <formula>LEN(TRIM(AA8))=0</formula>
    </cfRule>
  </conditionalFormatting>
  <conditionalFormatting sqref="AJ21 AD21:AD22">
    <cfRule type="cellIs" dxfId="190" priority="71" operator="between">
      <formula>25</formula>
      <formula>30</formula>
    </cfRule>
  </conditionalFormatting>
  <conditionalFormatting sqref="AJ21:AJ22 AD21:AD22">
    <cfRule type="containsBlanks" dxfId="189" priority="46">
      <formula>LEN(TRIM(AD21))=0</formula>
    </cfRule>
    <cfRule type="cellIs" dxfId="188" priority="72" operator="lessThanOrEqual">
      <formula>24.9</formula>
    </cfRule>
  </conditionalFormatting>
  <conditionalFormatting sqref="AJ22 AD22">
    <cfRule type="cellIs" dxfId="187" priority="74" operator="lessThanOrEqual">
      <formula>89%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8080"/>
  </sheetPr>
  <dimension ref="A1:AP999"/>
  <sheetViews>
    <sheetView showGridLines="0" zoomScale="60" zoomScaleNormal="60" workbookViewId="0">
      <pane xSplit="7" ySplit="5" topLeftCell="AE25" activePane="bottomRight" state="frozen"/>
      <selection pane="topRight" activeCell="H1" sqref="H1"/>
      <selection pane="bottomLeft" activeCell="A6" sqref="A6"/>
      <selection pane="bottomRight" activeCell="AM25" sqref="AM25"/>
    </sheetView>
  </sheetViews>
  <sheetFormatPr baseColWidth="10" defaultColWidth="14.42578125" defaultRowHeight="15" customHeight="1" x14ac:dyDescent="0.25"/>
  <cols>
    <col min="1" max="1" width="1.85546875" customWidth="1"/>
    <col min="2" max="2" width="15.28515625" customWidth="1"/>
    <col min="3" max="3" width="23" customWidth="1"/>
    <col min="4" max="4" width="87.7109375" hidden="1" customWidth="1"/>
    <col min="5" max="5" width="75.42578125" hidden="1" customWidth="1"/>
    <col min="6" max="6" width="39.85546875" customWidth="1"/>
    <col min="7" max="7" width="53.42578125" bestFit="1" customWidth="1"/>
    <col min="8" max="8" width="22.42578125" bestFit="1" customWidth="1"/>
    <col min="9" max="9" width="22.7109375" customWidth="1"/>
    <col min="10" max="10" width="67.140625" customWidth="1"/>
    <col min="11" max="11" width="18.140625" customWidth="1"/>
    <col min="12" max="12" width="37.42578125" bestFit="1" customWidth="1"/>
    <col min="13" max="13" width="65.85546875" customWidth="1"/>
    <col min="14" max="16" width="39.140625" customWidth="1"/>
    <col min="17" max="17" width="22.7109375" bestFit="1" customWidth="1"/>
    <col min="18" max="18" width="12.140625" hidden="1" customWidth="1"/>
    <col min="19" max="19" width="22.7109375" hidden="1" customWidth="1"/>
    <col min="20" max="20" width="21.5703125" hidden="1" customWidth="1"/>
    <col min="21" max="21" width="17.140625" hidden="1" customWidth="1"/>
    <col min="22" max="22" width="19" hidden="1" customWidth="1"/>
    <col min="23" max="23" width="80.5703125" hidden="1" customWidth="1"/>
    <col min="24" max="24" width="1.5703125" customWidth="1"/>
    <col min="25" max="25" width="21.42578125" bestFit="1" customWidth="1"/>
    <col min="26" max="36" width="19.85546875" customWidth="1"/>
    <col min="37" max="37" width="7.140625" customWidth="1"/>
    <col min="38" max="38" width="15.28515625" customWidth="1"/>
    <col min="39" max="39" width="1.5703125" customWidth="1"/>
    <col min="40" max="40" width="30.5703125" customWidth="1"/>
    <col min="41" max="41" width="7.140625" customWidth="1"/>
    <col min="42" max="42" width="0.140625" hidden="1" customWidth="1"/>
  </cols>
  <sheetData>
    <row r="1" spans="1:41" ht="24.7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3"/>
      <c r="Z1" s="173"/>
      <c r="AA1" s="173"/>
      <c r="AB1" s="173"/>
      <c r="AC1" s="173"/>
      <c r="AD1" s="173"/>
      <c r="AE1" s="173"/>
      <c r="AF1" s="173"/>
      <c r="AG1" s="173"/>
      <c r="AH1" s="172"/>
      <c r="AI1" s="172"/>
      <c r="AJ1" s="172"/>
      <c r="AK1" s="172"/>
      <c r="AL1" s="174"/>
      <c r="AM1" s="175"/>
      <c r="AN1" s="174"/>
      <c r="AO1" s="172"/>
    </row>
    <row r="2" spans="1:41" ht="62.25" customHeight="1" x14ac:dyDescent="0.25">
      <c r="A2" s="172"/>
      <c r="B2" s="176" t="s">
        <v>37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5"/>
      <c r="X2" s="172"/>
      <c r="Y2" s="81"/>
      <c r="Z2" s="177" t="s">
        <v>52</v>
      </c>
      <c r="AA2" s="178"/>
      <c r="AB2" s="179"/>
      <c r="AC2" s="177" t="s">
        <v>53</v>
      </c>
      <c r="AD2" s="177"/>
      <c r="AE2" s="86"/>
      <c r="AF2" s="177" t="s">
        <v>54</v>
      </c>
      <c r="AG2" s="177"/>
      <c r="AH2" s="177"/>
      <c r="AI2" s="87"/>
      <c r="AJ2" s="177" t="s">
        <v>55</v>
      </c>
      <c r="AK2" s="178"/>
      <c r="AL2" s="50"/>
      <c r="AM2" s="50"/>
      <c r="AN2" s="50"/>
      <c r="AO2" s="178"/>
    </row>
    <row r="3" spans="1:41" ht="19.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5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</row>
    <row r="4" spans="1:41" ht="36" customHeight="1" x14ac:dyDescent="0.25">
      <c r="A4" s="172"/>
      <c r="B4" s="91" t="s">
        <v>56</v>
      </c>
      <c r="C4" s="91" t="s">
        <v>57</v>
      </c>
      <c r="D4" s="91" t="s">
        <v>58</v>
      </c>
      <c r="E4" s="91" t="s">
        <v>59</v>
      </c>
      <c r="F4" s="91" t="s">
        <v>60</v>
      </c>
      <c r="G4" s="92" t="s">
        <v>61</v>
      </c>
      <c r="H4" s="91" t="s">
        <v>62</v>
      </c>
      <c r="I4" s="91" t="s">
        <v>63</v>
      </c>
      <c r="J4" s="91" t="s">
        <v>64</v>
      </c>
      <c r="K4" s="91" t="s">
        <v>65</v>
      </c>
      <c r="L4" s="91" t="s">
        <v>66</v>
      </c>
      <c r="M4" s="91" t="s">
        <v>67</v>
      </c>
      <c r="N4" s="91" t="s">
        <v>68</v>
      </c>
      <c r="O4" s="91" t="s">
        <v>69</v>
      </c>
      <c r="P4" s="91" t="s">
        <v>70</v>
      </c>
      <c r="Q4" s="91" t="s">
        <v>71</v>
      </c>
      <c r="R4" s="91" t="s">
        <v>72</v>
      </c>
      <c r="S4" s="91" t="s">
        <v>73</v>
      </c>
      <c r="T4" s="91" t="s">
        <v>74</v>
      </c>
      <c r="U4" s="91" t="s">
        <v>75</v>
      </c>
      <c r="V4" s="91" t="s">
        <v>76</v>
      </c>
      <c r="W4" s="91" t="s">
        <v>77</v>
      </c>
      <c r="X4" s="172"/>
      <c r="Y4" s="347" t="s">
        <v>78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10"/>
      <c r="AK4" s="172"/>
      <c r="AL4" s="154" t="s">
        <v>79</v>
      </c>
      <c r="AM4" s="172"/>
      <c r="AN4" s="154" t="s">
        <v>80</v>
      </c>
      <c r="AO4" s="172"/>
    </row>
    <row r="5" spans="1:41" ht="19.5" customHeight="1" x14ac:dyDescent="0.25">
      <c r="A5" s="17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72"/>
      <c r="Y5" s="95" t="s">
        <v>81</v>
      </c>
      <c r="Z5" s="95" t="s">
        <v>82</v>
      </c>
      <c r="AA5" s="95" t="s">
        <v>83</v>
      </c>
      <c r="AB5" s="95" t="s">
        <v>84</v>
      </c>
      <c r="AC5" s="95" t="s">
        <v>85</v>
      </c>
      <c r="AD5" s="95" t="s">
        <v>86</v>
      </c>
      <c r="AE5" s="95" t="s">
        <v>87</v>
      </c>
      <c r="AF5" s="95" t="s">
        <v>88</v>
      </c>
      <c r="AG5" s="95" t="s">
        <v>89</v>
      </c>
      <c r="AH5" s="95" t="s">
        <v>90</v>
      </c>
      <c r="AI5" s="95" t="s">
        <v>91</v>
      </c>
      <c r="AJ5" s="95" t="s">
        <v>92</v>
      </c>
      <c r="AK5" s="172"/>
      <c r="AL5" s="155"/>
      <c r="AM5" s="172"/>
      <c r="AN5" s="155"/>
      <c r="AO5" s="172"/>
    </row>
    <row r="6" spans="1:41" ht="101.25" customHeight="1" x14ac:dyDescent="0.25">
      <c r="A6" s="172"/>
      <c r="B6" s="97">
        <v>1</v>
      </c>
      <c r="C6" s="98" t="s">
        <v>331</v>
      </c>
      <c r="D6" s="99" t="s">
        <v>94</v>
      </c>
      <c r="E6" s="99" t="s">
        <v>332</v>
      </c>
      <c r="F6" s="98" t="s">
        <v>333</v>
      </c>
      <c r="G6" s="180" t="s">
        <v>334</v>
      </c>
      <c r="H6" s="100" t="s">
        <v>98</v>
      </c>
      <c r="I6" s="98" t="s">
        <v>12</v>
      </c>
      <c r="J6" s="156" t="s">
        <v>335</v>
      </c>
      <c r="K6" s="98" t="s">
        <v>205</v>
      </c>
      <c r="L6" s="98" t="s">
        <v>336</v>
      </c>
      <c r="M6" s="98" t="s">
        <v>337</v>
      </c>
      <c r="N6" s="98" t="s">
        <v>338</v>
      </c>
      <c r="O6" s="98" t="s">
        <v>104</v>
      </c>
      <c r="P6" s="98" t="s">
        <v>339</v>
      </c>
      <c r="Q6" s="98" t="s">
        <v>165</v>
      </c>
      <c r="R6" s="181">
        <v>4.0000000000000001E-3</v>
      </c>
      <c r="S6" s="108">
        <v>4.8999999999999998E-3</v>
      </c>
      <c r="T6" s="98" t="s">
        <v>121</v>
      </c>
      <c r="U6" s="108">
        <v>4.8999999999999998E-3</v>
      </c>
      <c r="V6" s="108">
        <v>5.0000000000000001E-3</v>
      </c>
      <c r="W6" s="98" t="s">
        <v>340</v>
      </c>
      <c r="X6" s="172"/>
      <c r="Y6" s="138">
        <v>3.6241300000000001E-3</v>
      </c>
      <c r="Z6" s="138">
        <v>4.2384900000000001E-3</v>
      </c>
      <c r="AA6" s="138">
        <v>1.94477E-3</v>
      </c>
      <c r="AB6" s="138"/>
      <c r="AC6" s="138"/>
      <c r="AD6" s="138"/>
      <c r="AE6" s="138"/>
      <c r="AF6" s="138"/>
      <c r="AG6" s="138"/>
      <c r="AH6" s="138"/>
      <c r="AI6" s="138"/>
      <c r="AJ6" s="138"/>
      <c r="AK6" s="172"/>
      <c r="AL6" s="164">
        <f t="shared" ref="AL6:AL9" si="0">AVERAGE(Y6:AJ6)</f>
        <v>3.2691300000000003E-3</v>
      </c>
      <c r="AM6" s="172"/>
      <c r="AN6" s="164">
        <f t="shared" ref="AN6:AN9" si="1">AL6/R6</f>
        <v>0.81728250000000002</v>
      </c>
      <c r="AO6" s="172"/>
    </row>
    <row r="7" spans="1:41" ht="75" customHeight="1" x14ac:dyDescent="0.25">
      <c r="A7" s="172"/>
      <c r="B7" s="97">
        <v>2</v>
      </c>
      <c r="C7" s="98" t="s">
        <v>331</v>
      </c>
      <c r="D7" s="99" t="s">
        <v>94</v>
      </c>
      <c r="E7" s="99" t="s">
        <v>332</v>
      </c>
      <c r="F7" s="98" t="s">
        <v>333</v>
      </c>
      <c r="G7" s="145" t="s">
        <v>341</v>
      </c>
      <c r="H7" s="100" t="s">
        <v>98</v>
      </c>
      <c r="I7" s="98" t="s">
        <v>27</v>
      </c>
      <c r="J7" s="156" t="s">
        <v>335</v>
      </c>
      <c r="K7" s="98" t="s">
        <v>205</v>
      </c>
      <c r="L7" s="98" t="s">
        <v>336</v>
      </c>
      <c r="M7" s="98" t="s">
        <v>337</v>
      </c>
      <c r="N7" s="98" t="s">
        <v>342</v>
      </c>
      <c r="O7" s="98" t="s">
        <v>104</v>
      </c>
      <c r="P7" s="98" t="s">
        <v>343</v>
      </c>
      <c r="Q7" s="98" t="s">
        <v>165</v>
      </c>
      <c r="R7" s="102">
        <v>0.8</v>
      </c>
      <c r="S7" s="103">
        <v>0.77</v>
      </c>
      <c r="T7" s="98" t="s">
        <v>108</v>
      </c>
      <c r="U7" s="103">
        <v>0.77</v>
      </c>
      <c r="V7" s="103">
        <v>1</v>
      </c>
      <c r="W7" s="98" t="s">
        <v>344</v>
      </c>
      <c r="X7" s="172"/>
      <c r="Y7" s="111">
        <v>1</v>
      </c>
      <c r="Z7" s="111">
        <v>1</v>
      </c>
      <c r="AA7" s="111">
        <v>1</v>
      </c>
      <c r="AB7" s="111"/>
      <c r="AC7" s="111"/>
      <c r="AD7" s="111"/>
      <c r="AE7" s="111"/>
      <c r="AF7" s="111"/>
      <c r="AG7" s="111"/>
      <c r="AH7" s="111"/>
      <c r="AI7" s="111"/>
      <c r="AJ7" s="183"/>
      <c r="AK7" s="172"/>
      <c r="AL7" s="164">
        <f t="shared" si="0"/>
        <v>1</v>
      </c>
      <c r="AM7" s="172"/>
      <c r="AN7" s="164">
        <f t="shared" si="1"/>
        <v>1.25</v>
      </c>
      <c r="AO7" s="172"/>
    </row>
    <row r="8" spans="1:41" ht="80.25" customHeight="1" x14ac:dyDescent="0.25">
      <c r="A8" s="172"/>
      <c r="B8" s="97">
        <v>3</v>
      </c>
      <c r="C8" s="98" t="s">
        <v>331</v>
      </c>
      <c r="D8" s="99" t="s">
        <v>94</v>
      </c>
      <c r="E8" s="99" t="s">
        <v>345</v>
      </c>
      <c r="F8" s="98" t="s">
        <v>333</v>
      </c>
      <c r="G8" s="145" t="s">
        <v>346</v>
      </c>
      <c r="H8" s="100" t="s">
        <v>115</v>
      </c>
      <c r="I8" s="98" t="s">
        <v>234</v>
      </c>
      <c r="J8" s="156" t="s">
        <v>347</v>
      </c>
      <c r="K8" s="98" t="s">
        <v>205</v>
      </c>
      <c r="L8" s="98" t="s">
        <v>336</v>
      </c>
      <c r="M8" s="98" t="s">
        <v>337</v>
      </c>
      <c r="N8" s="98" t="s">
        <v>348</v>
      </c>
      <c r="O8" s="98" t="s">
        <v>104</v>
      </c>
      <c r="P8" s="98" t="s">
        <v>349</v>
      </c>
      <c r="Q8" s="98" t="s">
        <v>165</v>
      </c>
      <c r="R8" s="102">
        <v>1</v>
      </c>
      <c r="S8" s="98" t="s">
        <v>107</v>
      </c>
      <c r="T8" s="98" t="s">
        <v>108</v>
      </c>
      <c r="U8" s="103">
        <v>0.9</v>
      </c>
      <c r="V8" s="103">
        <v>1</v>
      </c>
      <c r="W8" s="98" t="s">
        <v>350</v>
      </c>
      <c r="X8" s="172"/>
      <c r="Y8" s="111">
        <v>0</v>
      </c>
      <c r="Z8" s="111">
        <v>0</v>
      </c>
      <c r="AA8" s="111">
        <v>0.01</v>
      </c>
      <c r="AB8" s="111"/>
      <c r="AC8" s="111"/>
      <c r="AD8" s="111"/>
      <c r="AE8" s="111"/>
      <c r="AF8" s="138"/>
      <c r="AG8" s="111"/>
      <c r="AH8" s="111"/>
      <c r="AI8" s="111"/>
      <c r="AJ8" s="183"/>
      <c r="AK8" s="172"/>
      <c r="AL8" s="164">
        <f t="shared" si="0"/>
        <v>3.3333333333333335E-3</v>
      </c>
      <c r="AM8" s="172"/>
      <c r="AN8" s="164">
        <f>1-(AL8/R8)</f>
        <v>0.9966666666666667</v>
      </c>
      <c r="AO8" s="172"/>
    </row>
    <row r="9" spans="1:41" ht="72" customHeight="1" x14ac:dyDescent="0.25">
      <c r="A9" s="172"/>
      <c r="B9" s="97">
        <v>4</v>
      </c>
      <c r="C9" s="98" t="s">
        <v>331</v>
      </c>
      <c r="D9" s="184" t="s">
        <v>351</v>
      </c>
      <c r="E9" s="98" t="s">
        <v>352</v>
      </c>
      <c r="F9" s="98" t="s">
        <v>333</v>
      </c>
      <c r="G9" s="100" t="s">
        <v>353</v>
      </c>
      <c r="H9" s="100" t="s">
        <v>115</v>
      </c>
      <c r="I9" s="98" t="s">
        <v>3</v>
      </c>
      <c r="J9" s="98" t="s">
        <v>354</v>
      </c>
      <c r="K9" s="98" t="s">
        <v>205</v>
      </c>
      <c r="L9" s="98" t="s">
        <v>355</v>
      </c>
      <c r="M9" s="98" t="s">
        <v>337</v>
      </c>
      <c r="N9" s="98" t="s">
        <v>356</v>
      </c>
      <c r="O9" s="98" t="s">
        <v>104</v>
      </c>
      <c r="P9" s="98" t="s">
        <v>357</v>
      </c>
      <c r="Q9" s="98" t="s">
        <v>165</v>
      </c>
      <c r="R9" s="102">
        <v>1</v>
      </c>
      <c r="S9" s="103">
        <v>1</v>
      </c>
      <c r="T9" s="98" t="s">
        <v>108</v>
      </c>
      <c r="U9" s="103">
        <v>1</v>
      </c>
      <c r="V9" s="103">
        <v>1</v>
      </c>
      <c r="W9" s="98" t="s">
        <v>358</v>
      </c>
      <c r="X9" s="172"/>
      <c r="Y9" s="111">
        <v>1.64</v>
      </c>
      <c r="Z9" s="185">
        <v>1</v>
      </c>
      <c r="AA9" s="185">
        <v>1</v>
      </c>
      <c r="AB9" s="185"/>
      <c r="AC9" s="185"/>
      <c r="AD9" s="111"/>
      <c r="AE9" s="111"/>
      <c r="AF9" s="111"/>
      <c r="AG9" s="111"/>
      <c r="AH9" s="111"/>
      <c r="AI9" s="111"/>
      <c r="AJ9" s="111"/>
      <c r="AK9" s="172"/>
      <c r="AL9" s="164">
        <f t="shared" si="0"/>
        <v>1.2133333333333332</v>
      </c>
      <c r="AM9" s="172"/>
      <c r="AN9" s="164">
        <f t="shared" si="1"/>
        <v>1.2133333333333332</v>
      </c>
      <c r="AO9" s="172"/>
    </row>
    <row r="10" spans="1:41" ht="72" customHeight="1" x14ac:dyDescent="0.25">
      <c r="A10" s="172"/>
      <c r="B10" s="97">
        <v>5</v>
      </c>
      <c r="C10" s="98" t="s">
        <v>331</v>
      </c>
      <c r="D10" s="184" t="s">
        <v>351</v>
      </c>
      <c r="E10" s="98" t="s">
        <v>352</v>
      </c>
      <c r="F10" s="98" t="s">
        <v>333</v>
      </c>
      <c r="G10" s="145" t="s">
        <v>359</v>
      </c>
      <c r="H10" s="100" t="s">
        <v>115</v>
      </c>
      <c r="I10" s="98" t="s">
        <v>3</v>
      </c>
      <c r="J10" s="98" t="s">
        <v>360</v>
      </c>
      <c r="K10" s="98" t="s">
        <v>205</v>
      </c>
      <c r="L10" s="98" t="s">
        <v>355</v>
      </c>
      <c r="M10" s="98" t="s">
        <v>337</v>
      </c>
      <c r="N10" s="98" t="s">
        <v>361</v>
      </c>
      <c r="O10" s="98" t="s">
        <v>104</v>
      </c>
      <c r="P10" s="98" t="s">
        <v>362</v>
      </c>
      <c r="Q10" s="98" t="s">
        <v>363</v>
      </c>
      <c r="R10" s="102">
        <v>0</v>
      </c>
      <c r="S10" s="103">
        <v>2.0000000000000001E-4</v>
      </c>
      <c r="T10" s="98" t="s">
        <v>121</v>
      </c>
      <c r="U10" s="103">
        <v>0</v>
      </c>
      <c r="V10" s="103">
        <v>0</v>
      </c>
      <c r="W10" s="98"/>
      <c r="X10" s="172"/>
      <c r="Y10" s="109"/>
      <c r="Z10" s="109"/>
      <c r="AA10" s="109"/>
      <c r="AB10" s="109"/>
      <c r="AC10" s="109"/>
      <c r="AD10" s="111"/>
      <c r="AE10" s="109"/>
      <c r="AF10" s="109"/>
      <c r="AG10" s="109"/>
      <c r="AH10" s="109"/>
      <c r="AI10" s="109"/>
      <c r="AJ10" s="186"/>
      <c r="AK10" s="172"/>
      <c r="AL10" s="164" t="e">
        <f>AVERAGE(AD10,AJ10)/2</f>
        <v>#DIV/0!</v>
      </c>
      <c r="AM10" s="172"/>
      <c r="AN10" s="164" t="str">
        <f>IFERROR((AL10/R10),"SEMESTRAL")</f>
        <v>SEMESTRAL</v>
      </c>
      <c r="AO10" s="172"/>
    </row>
    <row r="11" spans="1:41" ht="174" customHeight="1" x14ac:dyDescent="0.25">
      <c r="A11" s="172"/>
      <c r="B11" s="97">
        <v>6</v>
      </c>
      <c r="C11" s="98" t="s">
        <v>364</v>
      </c>
      <c r="D11" s="99" t="s">
        <v>94</v>
      </c>
      <c r="E11" s="99" t="s">
        <v>365</v>
      </c>
      <c r="F11" s="98" t="s">
        <v>124</v>
      </c>
      <c r="G11" s="100" t="s">
        <v>366</v>
      </c>
      <c r="H11" s="100" t="s">
        <v>98</v>
      </c>
      <c r="I11" s="98" t="s">
        <v>17</v>
      </c>
      <c r="J11" s="98" t="s">
        <v>367</v>
      </c>
      <c r="K11" s="98" t="s">
        <v>205</v>
      </c>
      <c r="L11" s="98" t="s">
        <v>368</v>
      </c>
      <c r="M11" s="98" t="s">
        <v>369</v>
      </c>
      <c r="N11" s="98" t="s">
        <v>370</v>
      </c>
      <c r="O11" s="98" t="s">
        <v>104</v>
      </c>
      <c r="P11" s="98" t="s">
        <v>371</v>
      </c>
      <c r="Q11" s="98" t="s">
        <v>230</v>
      </c>
      <c r="R11" s="102">
        <v>0.75</v>
      </c>
      <c r="S11" s="103">
        <v>0.8</v>
      </c>
      <c r="T11" s="98" t="s">
        <v>108</v>
      </c>
      <c r="U11" s="103">
        <v>0.7</v>
      </c>
      <c r="V11" s="103">
        <v>1</v>
      </c>
      <c r="W11" s="98" t="s">
        <v>372</v>
      </c>
      <c r="X11" s="172"/>
      <c r="Y11" s="109"/>
      <c r="Z11" s="109"/>
      <c r="AA11" s="138">
        <v>1</v>
      </c>
      <c r="AB11" s="111"/>
      <c r="AC11" s="109"/>
      <c r="AD11" s="111"/>
      <c r="AE11" s="109"/>
      <c r="AF11" s="109"/>
      <c r="AG11" s="111"/>
      <c r="AH11" s="109"/>
      <c r="AI11" s="187"/>
      <c r="AJ11" s="111"/>
      <c r="AK11" s="172"/>
      <c r="AL11" s="105">
        <f>AVERAGE(AA11:AD11:AG11:AJ11)</f>
        <v>1</v>
      </c>
      <c r="AM11" s="172"/>
      <c r="AN11" s="105">
        <f t="shared" ref="AN11:AN18" si="2">AL11/R11</f>
        <v>1.3333333333333333</v>
      </c>
      <c r="AO11" s="172"/>
    </row>
    <row r="12" spans="1:41" ht="130.5" customHeight="1" x14ac:dyDescent="0.25">
      <c r="A12" s="172"/>
      <c r="B12" s="97">
        <v>7</v>
      </c>
      <c r="C12" s="98" t="s">
        <v>364</v>
      </c>
      <c r="D12" s="99" t="s">
        <v>373</v>
      </c>
      <c r="E12" s="99" t="s">
        <v>374</v>
      </c>
      <c r="F12" s="98" t="s">
        <v>375</v>
      </c>
      <c r="G12" s="143" t="s">
        <v>376</v>
      </c>
      <c r="H12" s="100" t="s">
        <v>115</v>
      </c>
      <c r="I12" s="98" t="s">
        <v>3</v>
      </c>
      <c r="J12" s="137" t="s">
        <v>377</v>
      </c>
      <c r="K12" s="98" t="s">
        <v>205</v>
      </c>
      <c r="L12" s="98" t="s">
        <v>368</v>
      </c>
      <c r="M12" s="98" t="s">
        <v>369</v>
      </c>
      <c r="N12" s="98" t="s">
        <v>378</v>
      </c>
      <c r="O12" s="98" t="s">
        <v>104</v>
      </c>
      <c r="P12" s="98" t="s">
        <v>379</v>
      </c>
      <c r="Q12" s="98" t="s">
        <v>363</v>
      </c>
      <c r="R12" s="102">
        <v>0.6</v>
      </c>
      <c r="S12" s="98" t="s">
        <v>135</v>
      </c>
      <c r="T12" s="98" t="s">
        <v>108</v>
      </c>
      <c r="U12" s="103">
        <v>0.5</v>
      </c>
      <c r="V12" s="103">
        <v>1</v>
      </c>
      <c r="W12" s="161"/>
      <c r="X12" s="172"/>
      <c r="Y12" s="109"/>
      <c r="Z12" s="109"/>
      <c r="AA12" s="109"/>
      <c r="AB12" s="109"/>
      <c r="AC12" s="109"/>
      <c r="AD12" s="111"/>
      <c r="AE12" s="109"/>
      <c r="AF12" s="109"/>
      <c r="AG12" s="109"/>
      <c r="AH12" s="109"/>
      <c r="AI12" s="128"/>
      <c r="AJ12" s="111"/>
      <c r="AK12" s="172"/>
      <c r="AL12" s="188" t="e">
        <f>AVERAGE(AD12,AJ12)/2</f>
        <v>#DIV/0!</v>
      </c>
      <c r="AM12" s="172"/>
      <c r="AN12" s="164" t="str">
        <f>IFERROR((AL12/R12),"SEMESTRAL")</f>
        <v>SEMESTRAL</v>
      </c>
      <c r="AO12" s="172"/>
    </row>
    <row r="13" spans="1:41" ht="130.5" customHeight="1" x14ac:dyDescent="0.25">
      <c r="A13" s="172"/>
      <c r="B13" s="97">
        <v>8</v>
      </c>
      <c r="C13" s="98" t="s">
        <v>364</v>
      </c>
      <c r="D13" s="99" t="s">
        <v>373</v>
      </c>
      <c r="E13" s="99" t="s">
        <v>374</v>
      </c>
      <c r="F13" s="98" t="s">
        <v>375</v>
      </c>
      <c r="G13" s="143" t="s">
        <v>380</v>
      </c>
      <c r="H13" s="100" t="s">
        <v>115</v>
      </c>
      <c r="I13" s="98" t="s">
        <v>3</v>
      </c>
      <c r="J13" s="137" t="s">
        <v>381</v>
      </c>
      <c r="K13" s="98" t="s">
        <v>205</v>
      </c>
      <c r="L13" s="98" t="s">
        <v>368</v>
      </c>
      <c r="M13" s="98" t="s">
        <v>369</v>
      </c>
      <c r="N13" s="98" t="s">
        <v>382</v>
      </c>
      <c r="O13" s="98" t="s">
        <v>104</v>
      </c>
      <c r="P13" s="98" t="s">
        <v>383</v>
      </c>
      <c r="Q13" s="98" t="s">
        <v>363</v>
      </c>
      <c r="R13" s="102">
        <v>0.65</v>
      </c>
      <c r="S13" s="98" t="s">
        <v>135</v>
      </c>
      <c r="T13" s="98" t="s">
        <v>108</v>
      </c>
      <c r="U13" s="103">
        <v>0.5</v>
      </c>
      <c r="V13" s="103">
        <v>1</v>
      </c>
      <c r="W13" s="161"/>
      <c r="X13" s="172"/>
      <c r="Y13" s="109"/>
      <c r="Z13" s="109"/>
      <c r="AA13" s="109"/>
      <c r="AB13" s="109"/>
      <c r="AC13" s="109"/>
      <c r="AD13" s="111"/>
      <c r="AE13" s="109"/>
      <c r="AF13" s="109"/>
      <c r="AG13" s="109"/>
      <c r="AH13" s="109"/>
      <c r="AI13" s="128"/>
      <c r="AJ13" s="111"/>
      <c r="AK13" s="172"/>
      <c r="AL13" s="188" t="e">
        <f t="shared" ref="AL13" si="3">AVERAGE(AD13,AJ13)/2</f>
        <v>#DIV/0!</v>
      </c>
      <c r="AM13" s="172"/>
      <c r="AN13" s="164" t="str">
        <f>IFERROR((AL13/R13),"SEMESTRAL")</f>
        <v>SEMESTRAL</v>
      </c>
      <c r="AO13" s="172"/>
    </row>
    <row r="14" spans="1:41" ht="130.5" customHeight="1" x14ac:dyDescent="0.25">
      <c r="A14" s="172"/>
      <c r="B14" s="97">
        <v>9</v>
      </c>
      <c r="C14" s="98" t="s">
        <v>364</v>
      </c>
      <c r="D14" s="99" t="s">
        <v>373</v>
      </c>
      <c r="E14" s="99" t="s">
        <v>374</v>
      </c>
      <c r="F14" s="98" t="s">
        <v>375</v>
      </c>
      <c r="G14" s="143" t="s">
        <v>384</v>
      </c>
      <c r="H14" s="100" t="s">
        <v>115</v>
      </c>
      <c r="I14" s="98" t="s">
        <v>3</v>
      </c>
      <c r="J14" s="137" t="s">
        <v>385</v>
      </c>
      <c r="K14" s="98" t="s">
        <v>205</v>
      </c>
      <c r="L14" s="98" t="s">
        <v>368</v>
      </c>
      <c r="M14" s="98" t="s">
        <v>369</v>
      </c>
      <c r="N14" s="98" t="s">
        <v>386</v>
      </c>
      <c r="O14" s="98" t="s">
        <v>104</v>
      </c>
      <c r="P14" s="98" t="s">
        <v>387</v>
      </c>
      <c r="Q14" s="98" t="s">
        <v>363</v>
      </c>
      <c r="R14" s="102">
        <v>0.8</v>
      </c>
      <c r="S14" s="98" t="s">
        <v>135</v>
      </c>
      <c r="T14" s="98" t="s">
        <v>108</v>
      </c>
      <c r="U14" s="103">
        <v>0.7</v>
      </c>
      <c r="V14" s="103">
        <v>1</v>
      </c>
      <c r="W14" s="161"/>
      <c r="X14" s="172"/>
      <c r="Y14" s="109"/>
      <c r="Z14" s="109"/>
      <c r="AA14" s="109"/>
      <c r="AB14" s="109"/>
      <c r="AC14" s="109"/>
      <c r="AD14" s="111"/>
      <c r="AE14" s="109"/>
      <c r="AF14" s="109"/>
      <c r="AG14" s="109"/>
      <c r="AH14" s="109"/>
      <c r="AI14" s="128"/>
      <c r="AJ14" s="111"/>
      <c r="AK14" s="172"/>
      <c r="AL14" s="164">
        <f>(AD14+AJ14)/2</f>
        <v>0</v>
      </c>
      <c r="AM14" s="172"/>
      <c r="AN14" s="164" t="str">
        <f>IF((AL14/R14)=0,"SEMESTRAL")</f>
        <v>SEMESTRAL</v>
      </c>
      <c r="AO14" s="172"/>
    </row>
    <row r="15" spans="1:41" ht="130.5" customHeight="1" x14ac:dyDescent="0.25">
      <c r="A15" s="172"/>
      <c r="B15" s="97">
        <v>10</v>
      </c>
      <c r="C15" s="98" t="s">
        <v>388</v>
      </c>
      <c r="D15" s="99" t="s">
        <v>188</v>
      </c>
      <c r="E15" s="99" t="s">
        <v>389</v>
      </c>
      <c r="F15" s="98" t="s">
        <v>390</v>
      </c>
      <c r="G15" s="297" t="s">
        <v>391</v>
      </c>
      <c r="H15" s="100" t="s">
        <v>98</v>
      </c>
      <c r="I15" s="98" t="s">
        <v>12</v>
      </c>
      <c r="J15" s="137" t="s">
        <v>392</v>
      </c>
      <c r="K15" s="98" t="s">
        <v>100</v>
      </c>
      <c r="L15" s="98" t="s">
        <v>193</v>
      </c>
      <c r="M15" s="98" t="s">
        <v>393</v>
      </c>
      <c r="N15" s="98" t="s">
        <v>394</v>
      </c>
      <c r="O15" s="98" t="s">
        <v>104</v>
      </c>
      <c r="P15" s="98" t="s">
        <v>395</v>
      </c>
      <c r="Q15" s="98" t="s">
        <v>230</v>
      </c>
      <c r="R15" s="102">
        <v>1</v>
      </c>
      <c r="S15" s="98" t="s">
        <v>107</v>
      </c>
      <c r="T15" s="98" t="s">
        <v>108</v>
      </c>
      <c r="U15" s="103">
        <v>0.9</v>
      </c>
      <c r="V15" s="103">
        <v>1</v>
      </c>
      <c r="W15" s="161" t="s">
        <v>396</v>
      </c>
      <c r="X15" s="172"/>
      <c r="Y15" s="109"/>
      <c r="Z15" s="109"/>
      <c r="AA15" s="189">
        <v>1</v>
      </c>
      <c r="AB15" s="109"/>
      <c r="AC15" s="109"/>
      <c r="AD15" s="189"/>
      <c r="AE15" s="109"/>
      <c r="AF15" s="109"/>
      <c r="AG15" s="189"/>
      <c r="AH15" s="109"/>
      <c r="AI15" s="109"/>
      <c r="AJ15" s="189"/>
      <c r="AK15" s="172"/>
      <c r="AL15" s="105">
        <f>AVERAGE(AA15:AD15:AG15:AJ15)</f>
        <v>1</v>
      </c>
      <c r="AM15" s="172"/>
      <c r="AN15" s="105">
        <f>AL15/R15</f>
        <v>1</v>
      </c>
      <c r="AO15" s="172"/>
    </row>
    <row r="16" spans="1:41" ht="75" customHeight="1" x14ac:dyDescent="0.25">
      <c r="A16" s="172"/>
      <c r="B16" s="97">
        <v>11</v>
      </c>
      <c r="C16" s="98" t="s">
        <v>388</v>
      </c>
      <c r="D16" s="99" t="s">
        <v>188</v>
      </c>
      <c r="E16" s="99" t="s">
        <v>389</v>
      </c>
      <c r="F16" s="98" t="s">
        <v>390</v>
      </c>
      <c r="G16" s="190" t="s">
        <v>397</v>
      </c>
      <c r="H16" s="100" t="s">
        <v>98</v>
      </c>
      <c r="I16" s="98" t="s">
        <v>3</v>
      </c>
      <c r="J16" s="137" t="s">
        <v>398</v>
      </c>
      <c r="K16" s="98" t="s">
        <v>100</v>
      </c>
      <c r="L16" s="98" t="s">
        <v>193</v>
      </c>
      <c r="M16" s="98" t="s">
        <v>393</v>
      </c>
      <c r="N16" s="98" t="s">
        <v>399</v>
      </c>
      <c r="O16" s="98" t="s">
        <v>104</v>
      </c>
      <c r="P16" s="98" t="s">
        <v>400</v>
      </c>
      <c r="Q16" s="98" t="s">
        <v>230</v>
      </c>
      <c r="R16" s="102">
        <v>0.6</v>
      </c>
      <c r="S16" s="98" t="s">
        <v>107</v>
      </c>
      <c r="T16" s="98" t="s">
        <v>121</v>
      </c>
      <c r="U16" s="103">
        <v>0.7</v>
      </c>
      <c r="V16" s="103">
        <v>0.5</v>
      </c>
      <c r="W16" s="98" t="s">
        <v>401</v>
      </c>
      <c r="X16" s="172"/>
      <c r="Y16" s="138"/>
      <c r="Z16" s="138"/>
      <c r="AA16" s="189">
        <v>0.59630000000000005</v>
      </c>
      <c r="AB16" s="138"/>
      <c r="AC16" s="138"/>
      <c r="AD16" s="138"/>
      <c r="AE16" s="109"/>
      <c r="AF16" s="109"/>
      <c r="AG16" s="111"/>
      <c r="AH16" s="109"/>
      <c r="AI16" s="127"/>
      <c r="AJ16" s="127"/>
      <c r="AK16" s="172"/>
      <c r="AL16" s="105">
        <f>AVERAGE(AA16:AD16:AG16:AJ16)</f>
        <v>0.59630000000000005</v>
      </c>
      <c r="AM16" s="172"/>
      <c r="AN16" s="105">
        <f>AL16/R16</f>
        <v>0.99383333333333346</v>
      </c>
      <c r="AO16" s="172"/>
    </row>
    <row r="17" spans="1:42" ht="75" customHeight="1" x14ac:dyDescent="0.25">
      <c r="A17" s="172"/>
      <c r="B17" s="97">
        <v>12</v>
      </c>
      <c r="C17" s="98" t="s">
        <v>388</v>
      </c>
      <c r="D17" s="99" t="s">
        <v>188</v>
      </c>
      <c r="E17" s="99" t="s">
        <v>389</v>
      </c>
      <c r="F17" s="98" t="s">
        <v>390</v>
      </c>
      <c r="G17" s="143" t="s">
        <v>402</v>
      </c>
      <c r="H17" s="100" t="s">
        <v>115</v>
      </c>
      <c r="I17" s="98" t="s">
        <v>3</v>
      </c>
      <c r="J17" s="137" t="s">
        <v>403</v>
      </c>
      <c r="K17" s="98" t="s">
        <v>100</v>
      </c>
      <c r="L17" s="98" t="s">
        <v>404</v>
      </c>
      <c r="M17" s="98" t="s">
        <v>393</v>
      </c>
      <c r="N17" s="98" t="s">
        <v>405</v>
      </c>
      <c r="O17" s="98" t="s">
        <v>104</v>
      </c>
      <c r="P17" s="98" t="s">
        <v>406</v>
      </c>
      <c r="Q17" s="98" t="s">
        <v>230</v>
      </c>
      <c r="R17" s="102">
        <v>1</v>
      </c>
      <c r="S17" s="103">
        <v>0.95</v>
      </c>
      <c r="T17" s="98" t="s">
        <v>108</v>
      </c>
      <c r="U17" s="103">
        <v>0.9</v>
      </c>
      <c r="V17" s="103">
        <v>1</v>
      </c>
      <c r="W17" s="98" t="s">
        <v>407</v>
      </c>
      <c r="X17" s="172"/>
      <c r="Y17" s="109"/>
      <c r="Z17" s="109"/>
      <c r="AA17" s="189">
        <v>1</v>
      </c>
      <c r="AB17" s="109"/>
      <c r="AC17" s="109"/>
      <c r="AD17" s="135"/>
      <c r="AE17" s="109"/>
      <c r="AF17" s="109"/>
      <c r="AG17" s="135"/>
      <c r="AH17" s="109"/>
      <c r="AI17" s="127"/>
      <c r="AJ17" s="127"/>
      <c r="AK17" s="172"/>
      <c r="AL17" s="105">
        <f>AVERAGE(AA17:AD17:AG17:AJ17)</f>
        <v>1</v>
      </c>
      <c r="AM17" s="172"/>
      <c r="AN17" s="164">
        <f t="shared" si="2"/>
        <v>1</v>
      </c>
      <c r="AO17" s="172"/>
    </row>
    <row r="18" spans="1:42" ht="159" customHeight="1" x14ac:dyDescent="0.25">
      <c r="A18" s="172"/>
      <c r="B18" s="97">
        <v>13</v>
      </c>
      <c r="C18" s="98" t="s">
        <v>388</v>
      </c>
      <c r="D18" s="99" t="s">
        <v>188</v>
      </c>
      <c r="E18" s="99" t="s">
        <v>408</v>
      </c>
      <c r="F18" s="98" t="s">
        <v>390</v>
      </c>
      <c r="G18" s="143" t="s">
        <v>409</v>
      </c>
      <c r="H18" s="100" t="s">
        <v>115</v>
      </c>
      <c r="I18" s="98" t="s">
        <v>3</v>
      </c>
      <c r="J18" s="137" t="s">
        <v>410</v>
      </c>
      <c r="K18" s="98" t="s">
        <v>100</v>
      </c>
      <c r="L18" s="98" t="s">
        <v>404</v>
      </c>
      <c r="M18" s="98" t="s">
        <v>393</v>
      </c>
      <c r="N18" s="98" t="s">
        <v>411</v>
      </c>
      <c r="O18" s="98" t="s">
        <v>104</v>
      </c>
      <c r="P18" s="98" t="s">
        <v>412</v>
      </c>
      <c r="Q18" s="98" t="s">
        <v>230</v>
      </c>
      <c r="R18" s="102">
        <v>1</v>
      </c>
      <c r="S18" s="103">
        <v>0.95</v>
      </c>
      <c r="T18" s="98" t="s">
        <v>108</v>
      </c>
      <c r="U18" s="103">
        <v>0.8</v>
      </c>
      <c r="V18" s="103">
        <v>1</v>
      </c>
      <c r="W18" s="161" t="s">
        <v>413</v>
      </c>
      <c r="X18" s="172"/>
      <c r="Y18" s="109"/>
      <c r="Z18" s="109"/>
      <c r="AA18" s="189">
        <v>1</v>
      </c>
      <c r="AB18" s="109"/>
      <c r="AC18" s="109"/>
      <c r="AD18" s="189"/>
      <c r="AE18" s="109"/>
      <c r="AF18" s="109"/>
      <c r="AG18" s="189"/>
      <c r="AH18" s="109"/>
      <c r="AI18" s="127"/>
      <c r="AJ18" s="127"/>
      <c r="AK18" s="172"/>
      <c r="AL18" s="105">
        <f>AVERAGE(AA18:AD18:AG18:AJ18)</f>
        <v>1</v>
      </c>
      <c r="AM18" s="172"/>
      <c r="AN18" s="164">
        <f t="shared" si="2"/>
        <v>1</v>
      </c>
      <c r="AO18" s="172"/>
    </row>
    <row r="19" spans="1:42" ht="87" customHeight="1" x14ac:dyDescent="0.25">
      <c r="A19" s="172"/>
      <c r="B19" s="97">
        <v>14</v>
      </c>
      <c r="C19" s="98" t="s">
        <v>414</v>
      </c>
      <c r="D19" s="99" t="s">
        <v>111</v>
      </c>
      <c r="E19" s="99" t="s">
        <v>415</v>
      </c>
      <c r="F19" s="98" t="s">
        <v>416</v>
      </c>
      <c r="G19" s="143" t="s">
        <v>417</v>
      </c>
      <c r="H19" s="100" t="s">
        <v>98</v>
      </c>
      <c r="I19" s="98" t="s">
        <v>17</v>
      </c>
      <c r="J19" s="156" t="s">
        <v>418</v>
      </c>
      <c r="K19" s="98" t="s">
        <v>205</v>
      </c>
      <c r="L19" s="98" t="s">
        <v>419</v>
      </c>
      <c r="M19" s="98" t="s">
        <v>337</v>
      </c>
      <c r="N19" s="98" t="s">
        <v>420</v>
      </c>
      <c r="O19" s="98" t="s">
        <v>104</v>
      </c>
      <c r="P19" s="98" t="s">
        <v>421</v>
      </c>
      <c r="Q19" s="98" t="s">
        <v>152</v>
      </c>
      <c r="R19" s="102">
        <v>0.95</v>
      </c>
      <c r="S19" s="103">
        <v>0.87</v>
      </c>
      <c r="T19" s="98" t="s">
        <v>108</v>
      </c>
      <c r="U19" s="103">
        <v>0.87</v>
      </c>
      <c r="V19" s="103">
        <v>1</v>
      </c>
      <c r="W19" s="98" t="s">
        <v>422</v>
      </c>
      <c r="X19" s="172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28"/>
      <c r="AJ19" s="111"/>
      <c r="AK19" s="172"/>
      <c r="AL19" s="191" t="e">
        <f>AVERAGE(Y19:AJ19)</f>
        <v>#DIV/0!</v>
      </c>
      <c r="AM19" s="172"/>
      <c r="AN19" s="105" t="e">
        <f>+AL19/R19</f>
        <v>#DIV/0!</v>
      </c>
      <c r="AO19" s="172"/>
      <c r="AP19" s="106" t="s">
        <v>110</v>
      </c>
    </row>
    <row r="20" spans="1:42" ht="87" customHeight="1" x14ac:dyDescent="0.25">
      <c r="A20" s="172"/>
      <c r="B20" s="97">
        <v>15</v>
      </c>
      <c r="C20" s="98" t="s">
        <v>414</v>
      </c>
      <c r="D20" s="99" t="s">
        <v>111</v>
      </c>
      <c r="E20" s="99" t="s">
        <v>423</v>
      </c>
      <c r="F20" s="98" t="s">
        <v>416</v>
      </c>
      <c r="G20" s="100" t="s">
        <v>424</v>
      </c>
      <c r="H20" s="100" t="s">
        <v>115</v>
      </c>
      <c r="I20" s="98" t="s">
        <v>3</v>
      </c>
      <c r="J20" s="156" t="s">
        <v>425</v>
      </c>
      <c r="K20" s="98" t="s">
        <v>205</v>
      </c>
      <c r="L20" s="98" t="s">
        <v>426</v>
      </c>
      <c r="M20" s="98" t="s">
        <v>427</v>
      </c>
      <c r="N20" s="98" t="s">
        <v>428</v>
      </c>
      <c r="O20" s="98" t="s">
        <v>104</v>
      </c>
      <c r="P20" s="98" t="s">
        <v>429</v>
      </c>
      <c r="Q20" s="98" t="s">
        <v>230</v>
      </c>
      <c r="R20" s="102">
        <v>0.95</v>
      </c>
      <c r="S20" s="103">
        <v>1</v>
      </c>
      <c r="T20" s="98" t="s">
        <v>108</v>
      </c>
      <c r="U20" s="103">
        <v>0.9</v>
      </c>
      <c r="V20" s="103">
        <v>1</v>
      </c>
      <c r="W20" s="98" t="s">
        <v>430</v>
      </c>
      <c r="X20" s="172"/>
      <c r="Y20" s="109"/>
      <c r="Z20" s="109"/>
      <c r="AA20" s="138">
        <v>1</v>
      </c>
      <c r="AB20" s="109"/>
      <c r="AC20" s="109"/>
      <c r="AD20" s="111"/>
      <c r="AE20" s="109"/>
      <c r="AF20" s="109"/>
      <c r="AG20" s="111"/>
      <c r="AH20" s="109"/>
      <c r="AI20" s="187"/>
      <c r="AJ20" s="111"/>
      <c r="AK20" s="172"/>
      <c r="AL20" s="105">
        <f>AVERAGE(AA20:AD20:AG20:AJ20)</f>
        <v>1</v>
      </c>
      <c r="AM20" s="172"/>
      <c r="AN20" s="164">
        <f t="shared" ref="AN20:AN22" si="4">AL20/R20</f>
        <v>1.0526315789473684</v>
      </c>
      <c r="AO20" s="172"/>
    </row>
    <row r="21" spans="1:42" ht="63" customHeight="1" x14ac:dyDescent="0.25">
      <c r="A21" s="172"/>
      <c r="B21" s="192">
        <v>16</v>
      </c>
      <c r="C21" s="98" t="s">
        <v>414</v>
      </c>
      <c r="D21" s="99" t="s">
        <v>111</v>
      </c>
      <c r="E21" s="99" t="s">
        <v>431</v>
      </c>
      <c r="F21" s="98" t="s">
        <v>416</v>
      </c>
      <c r="G21" s="100" t="s">
        <v>432</v>
      </c>
      <c r="H21" s="100" t="s">
        <v>115</v>
      </c>
      <c r="I21" s="98" t="s">
        <v>3</v>
      </c>
      <c r="J21" s="156" t="s">
        <v>433</v>
      </c>
      <c r="K21" s="98" t="s">
        <v>205</v>
      </c>
      <c r="L21" s="98" t="s">
        <v>434</v>
      </c>
      <c r="M21" s="98" t="s">
        <v>427</v>
      </c>
      <c r="N21" s="98" t="s">
        <v>435</v>
      </c>
      <c r="O21" s="98" t="s">
        <v>104</v>
      </c>
      <c r="P21" s="98" t="s">
        <v>436</v>
      </c>
      <c r="Q21" s="98" t="s">
        <v>120</v>
      </c>
      <c r="R21" s="102">
        <v>1</v>
      </c>
      <c r="S21" s="103">
        <v>1</v>
      </c>
      <c r="T21" s="98" t="s">
        <v>108</v>
      </c>
      <c r="U21" s="103">
        <v>0.9</v>
      </c>
      <c r="V21" s="103">
        <v>1</v>
      </c>
      <c r="W21" s="161" t="s">
        <v>437</v>
      </c>
      <c r="X21" s="172"/>
      <c r="Y21" s="109"/>
      <c r="Z21" s="109"/>
      <c r="AA21" s="109"/>
      <c r="AB21" s="109"/>
      <c r="AC21" s="109"/>
      <c r="AD21" s="111"/>
      <c r="AE21" s="109"/>
      <c r="AF21" s="109"/>
      <c r="AG21" s="109"/>
      <c r="AH21" s="193"/>
      <c r="AI21" s="194"/>
      <c r="AJ21" s="111"/>
      <c r="AK21" s="172"/>
      <c r="AL21" s="191" t="e">
        <f>AVERAGE(AD21:AJ21)/2</f>
        <v>#DIV/0!</v>
      </c>
      <c r="AM21" s="172"/>
      <c r="AN21" s="105" t="str">
        <f>IFERROR((AL21/R21),"SEMESTRAL")</f>
        <v>SEMESTRAL</v>
      </c>
      <c r="AO21" s="172"/>
    </row>
    <row r="22" spans="1:42" ht="71.25" customHeight="1" x14ac:dyDescent="0.25">
      <c r="A22" s="172"/>
      <c r="B22" s="192">
        <v>17</v>
      </c>
      <c r="C22" s="98" t="s">
        <v>438</v>
      </c>
      <c r="D22" s="99" t="s">
        <v>94</v>
      </c>
      <c r="E22" s="99" t="s">
        <v>439</v>
      </c>
      <c r="F22" s="98" t="s">
        <v>124</v>
      </c>
      <c r="G22" s="100" t="s">
        <v>440</v>
      </c>
      <c r="H22" s="100" t="s">
        <v>98</v>
      </c>
      <c r="I22" s="98" t="s">
        <v>3</v>
      </c>
      <c r="J22" s="98" t="s">
        <v>441</v>
      </c>
      <c r="K22" s="98" t="s">
        <v>205</v>
      </c>
      <c r="L22" s="98" t="s">
        <v>442</v>
      </c>
      <c r="M22" s="98" t="s">
        <v>443</v>
      </c>
      <c r="N22" s="98" t="s">
        <v>444</v>
      </c>
      <c r="O22" s="98" t="s">
        <v>104</v>
      </c>
      <c r="P22" s="98" t="s">
        <v>445</v>
      </c>
      <c r="Q22" s="98" t="s">
        <v>230</v>
      </c>
      <c r="R22" s="102">
        <v>0.7</v>
      </c>
      <c r="S22" s="98" t="s">
        <v>107</v>
      </c>
      <c r="T22" s="98" t="s">
        <v>108</v>
      </c>
      <c r="U22" s="103">
        <v>0.6</v>
      </c>
      <c r="V22" s="103">
        <v>1</v>
      </c>
      <c r="W22" s="98" t="s">
        <v>446</v>
      </c>
      <c r="X22" s="172"/>
      <c r="Y22" s="109"/>
      <c r="Z22" s="109"/>
      <c r="AA22" s="189">
        <v>0.74280000000000002</v>
      </c>
      <c r="AB22" s="109"/>
      <c r="AC22" s="109"/>
      <c r="AD22" s="189"/>
      <c r="AE22" s="109"/>
      <c r="AF22" s="109"/>
      <c r="AG22" s="189"/>
      <c r="AH22" s="109"/>
      <c r="AI22" s="187"/>
      <c r="AJ22" s="189"/>
      <c r="AK22" s="172"/>
      <c r="AL22" s="105">
        <f>AVERAGE(AA22:AD22:AG22:AJ22)</f>
        <v>0.74280000000000002</v>
      </c>
      <c r="AM22" s="172"/>
      <c r="AN22" s="105">
        <f t="shared" si="4"/>
        <v>1.0611428571428572</v>
      </c>
      <c r="AO22" s="172"/>
      <c r="AP22" s="106" t="s">
        <v>447</v>
      </c>
    </row>
    <row r="23" spans="1:42" ht="42" customHeight="1" x14ac:dyDescent="0.25">
      <c r="A23" s="172"/>
      <c r="B23" s="192">
        <v>18</v>
      </c>
      <c r="C23" s="293" t="s">
        <v>438</v>
      </c>
      <c r="D23" s="99" t="s">
        <v>94</v>
      </c>
      <c r="E23" s="99" t="s">
        <v>448</v>
      </c>
      <c r="F23" s="98" t="s">
        <v>375</v>
      </c>
      <c r="G23" s="143" t="s">
        <v>449</v>
      </c>
      <c r="H23" s="100" t="s">
        <v>115</v>
      </c>
      <c r="I23" s="98" t="s">
        <v>3</v>
      </c>
      <c r="J23" s="98" t="s">
        <v>450</v>
      </c>
      <c r="K23" s="98" t="s">
        <v>205</v>
      </c>
      <c r="L23" s="98" t="s">
        <v>442</v>
      </c>
      <c r="M23" s="98" t="s">
        <v>443</v>
      </c>
      <c r="N23" s="98" t="s">
        <v>451</v>
      </c>
      <c r="O23" s="98" t="s">
        <v>104</v>
      </c>
      <c r="P23" s="98" t="s">
        <v>452</v>
      </c>
      <c r="Q23" s="98" t="s">
        <v>120</v>
      </c>
      <c r="R23" s="102">
        <v>0.9</v>
      </c>
      <c r="S23" s="103">
        <v>0.75</v>
      </c>
      <c r="T23" s="98" t="s">
        <v>108</v>
      </c>
      <c r="U23" s="103">
        <v>0.8</v>
      </c>
      <c r="V23" s="103">
        <v>1</v>
      </c>
      <c r="W23" s="161" t="s">
        <v>453</v>
      </c>
      <c r="X23" s="172"/>
      <c r="Y23" s="109"/>
      <c r="Z23" s="109"/>
      <c r="AA23" s="109"/>
      <c r="AB23" s="109"/>
      <c r="AC23" s="109"/>
      <c r="AD23" s="111"/>
      <c r="AE23" s="111"/>
      <c r="AF23" s="109"/>
      <c r="AG23" s="109"/>
      <c r="AH23" s="193"/>
      <c r="AI23" s="194"/>
      <c r="AJ23" s="195"/>
      <c r="AK23" s="172"/>
      <c r="AL23" s="105" t="e">
        <f t="shared" ref="AL23:AL26" si="5">AVERAGE(AD23:AJ23)/2</f>
        <v>#DIV/0!</v>
      </c>
      <c r="AM23" s="172"/>
      <c r="AN23" s="105" t="str">
        <f>IFERROR((AL23/R23),"SEMESTRAL")</f>
        <v>SEMESTRAL</v>
      </c>
      <c r="AO23" s="172"/>
      <c r="AP23" s="106" t="s">
        <v>454</v>
      </c>
    </row>
    <row r="24" spans="1:42" ht="39" customHeight="1" x14ac:dyDescent="0.25">
      <c r="A24" s="172"/>
      <c r="B24" s="192">
        <v>19</v>
      </c>
      <c r="C24" s="98" t="s">
        <v>438</v>
      </c>
      <c r="D24" s="99" t="s">
        <v>94</v>
      </c>
      <c r="E24" s="99" t="s">
        <v>448</v>
      </c>
      <c r="F24" s="98" t="s">
        <v>375</v>
      </c>
      <c r="G24" s="100" t="s">
        <v>455</v>
      </c>
      <c r="H24" s="100" t="s">
        <v>115</v>
      </c>
      <c r="I24" s="98" t="s">
        <v>3</v>
      </c>
      <c r="J24" s="98" t="s">
        <v>456</v>
      </c>
      <c r="K24" s="98" t="s">
        <v>205</v>
      </c>
      <c r="L24" s="98" t="s">
        <v>442</v>
      </c>
      <c r="M24" s="98" t="s">
        <v>443</v>
      </c>
      <c r="N24" s="98" t="s">
        <v>457</v>
      </c>
      <c r="O24" s="98" t="s">
        <v>104</v>
      </c>
      <c r="P24" s="98" t="s">
        <v>458</v>
      </c>
      <c r="Q24" s="98" t="s">
        <v>120</v>
      </c>
      <c r="R24" s="102">
        <v>0.9</v>
      </c>
      <c r="S24" s="103">
        <v>0.6</v>
      </c>
      <c r="T24" s="98" t="s">
        <v>108</v>
      </c>
      <c r="U24" s="103">
        <v>0.85</v>
      </c>
      <c r="V24" s="103">
        <v>1</v>
      </c>
      <c r="W24" s="161" t="s">
        <v>459</v>
      </c>
      <c r="X24" s="172"/>
      <c r="Y24" s="109"/>
      <c r="Z24" s="109"/>
      <c r="AA24" s="109"/>
      <c r="AB24" s="109"/>
      <c r="AC24" s="109"/>
      <c r="AD24" s="111"/>
      <c r="AE24" s="109"/>
      <c r="AF24" s="109"/>
      <c r="AG24" s="109"/>
      <c r="AH24" s="193"/>
      <c r="AI24" s="194"/>
      <c r="AJ24" s="195"/>
      <c r="AK24" s="172"/>
      <c r="AL24" s="105" t="e">
        <f t="shared" si="5"/>
        <v>#DIV/0!</v>
      </c>
      <c r="AM24" s="172"/>
      <c r="AN24" s="105" t="str">
        <f>IFERROR((AL24/R24),"SEMESTRAL")</f>
        <v>SEMESTRAL</v>
      </c>
      <c r="AO24" s="172"/>
      <c r="AP24" s="196" t="s">
        <v>110</v>
      </c>
    </row>
    <row r="25" spans="1:42" ht="39" customHeight="1" x14ac:dyDescent="0.25">
      <c r="A25" s="172"/>
      <c r="B25" s="192">
        <v>20</v>
      </c>
      <c r="C25" s="98" t="s">
        <v>438</v>
      </c>
      <c r="D25" s="99" t="s">
        <v>94</v>
      </c>
      <c r="E25" s="99" t="s">
        <v>448</v>
      </c>
      <c r="F25" s="98" t="s">
        <v>270</v>
      </c>
      <c r="G25" s="100" t="s">
        <v>460</v>
      </c>
      <c r="H25" s="100" t="s">
        <v>115</v>
      </c>
      <c r="I25" s="98" t="s">
        <v>3</v>
      </c>
      <c r="J25" s="98" t="s">
        <v>461</v>
      </c>
      <c r="K25" s="98" t="s">
        <v>205</v>
      </c>
      <c r="L25" s="98" t="s">
        <v>442</v>
      </c>
      <c r="M25" s="98" t="s">
        <v>443</v>
      </c>
      <c r="N25" s="98" t="s">
        <v>462</v>
      </c>
      <c r="O25" s="98" t="s">
        <v>104</v>
      </c>
      <c r="P25" s="98" t="s">
        <v>463</v>
      </c>
      <c r="Q25" s="98" t="s">
        <v>120</v>
      </c>
      <c r="R25" s="102">
        <v>0.9</v>
      </c>
      <c r="S25" s="98">
        <v>66.599999999999994</v>
      </c>
      <c r="T25" s="98" t="s">
        <v>108</v>
      </c>
      <c r="U25" s="103">
        <v>0.85</v>
      </c>
      <c r="V25" s="103">
        <v>1</v>
      </c>
      <c r="W25" s="161" t="s">
        <v>464</v>
      </c>
      <c r="X25" s="172"/>
      <c r="Y25" s="109"/>
      <c r="Z25" s="109"/>
      <c r="AA25" s="109"/>
      <c r="AB25" s="109"/>
      <c r="AC25" s="109"/>
      <c r="AD25" s="111"/>
      <c r="AE25" s="109"/>
      <c r="AF25" s="109"/>
      <c r="AG25" s="109"/>
      <c r="AH25" s="193"/>
      <c r="AI25" s="194"/>
      <c r="AJ25" s="195"/>
      <c r="AK25" s="172"/>
      <c r="AL25" s="105" t="e">
        <f t="shared" si="5"/>
        <v>#DIV/0!</v>
      </c>
      <c r="AM25" s="172"/>
      <c r="AN25" s="105" t="str">
        <f>IFERROR((AL25/R25),"SEMESTRAL")</f>
        <v>SEMESTRAL</v>
      </c>
      <c r="AO25" s="172"/>
      <c r="AP25" s="196" t="s">
        <v>110</v>
      </c>
    </row>
    <row r="26" spans="1:42" ht="39" customHeight="1" x14ac:dyDescent="0.25">
      <c r="A26" s="172"/>
      <c r="B26" s="192">
        <v>21</v>
      </c>
      <c r="C26" s="98" t="s">
        <v>438</v>
      </c>
      <c r="D26" s="99" t="s">
        <v>94</v>
      </c>
      <c r="E26" s="99" t="s">
        <v>448</v>
      </c>
      <c r="F26" s="98" t="s">
        <v>270</v>
      </c>
      <c r="G26" s="100" t="s">
        <v>465</v>
      </c>
      <c r="H26" s="100" t="s">
        <v>115</v>
      </c>
      <c r="I26" s="98" t="s">
        <v>3</v>
      </c>
      <c r="J26" s="98" t="s">
        <v>466</v>
      </c>
      <c r="K26" s="98" t="s">
        <v>205</v>
      </c>
      <c r="L26" s="98" t="s">
        <v>442</v>
      </c>
      <c r="M26" s="98" t="s">
        <v>443</v>
      </c>
      <c r="N26" s="98" t="s">
        <v>467</v>
      </c>
      <c r="O26" s="98" t="s">
        <v>104</v>
      </c>
      <c r="P26" s="98" t="s">
        <v>468</v>
      </c>
      <c r="Q26" s="98" t="s">
        <v>120</v>
      </c>
      <c r="R26" s="102">
        <v>0.9</v>
      </c>
      <c r="S26" s="98">
        <v>81</v>
      </c>
      <c r="T26" s="98" t="s">
        <v>108</v>
      </c>
      <c r="U26" s="103">
        <v>0.85</v>
      </c>
      <c r="V26" s="103">
        <v>1</v>
      </c>
      <c r="W26" s="161" t="s">
        <v>469</v>
      </c>
      <c r="X26" s="172"/>
      <c r="Y26" s="109"/>
      <c r="Z26" s="109"/>
      <c r="AA26" s="109"/>
      <c r="AB26" s="109"/>
      <c r="AC26" s="109"/>
      <c r="AD26" s="111"/>
      <c r="AE26" s="109"/>
      <c r="AF26" s="109"/>
      <c r="AG26" s="109"/>
      <c r="AH26" s="193"/>
      <c r="AI26" s="194"/>
      <c r="AJ26" s="195"/>
      <c r="AK26" s="172"/>
      <c r="AL26" s="105" t="e">
        <f t="shared" si="5"/>
        <v>#DIV/0!</v>
      </c>
      <c r="AM26" s="172"/>
      <c r="AN26" s="105" t="str">
        <f>IFERROR((AL26/R26),"SEMESTRAL")</f>
        <v>SEMESTRAL</v>
      </c>
      <c r="AO26" s="172"/>
      <c r="AP26" s="196" t="s">
        <v>110</v>
      </c>
    </row>
    <row r="27" spans="1:42" ht="101.25" customHeight="1" x14ac:dyDescent="0.25">
      <c r="A27" s="172"/>
      <c r="B27" s="192">
        <v>22</v>
      </c>
      <c r="C27" s="98" t="s">
        <v>438</v>
      </c>
      <c r="D27" s="99" t="s">
        <v>94</v>
      </c>
      <c r="E27" s="99" t="s">
        <v>448</v>
      </c>
      <c r="F27" s="98" t="s">
        <v>375</v>
      </c>
      <c r="G27" s="100" t="s">
        <v>470</v>
      </c>
      <c r="H27" s="100" t="s">
        <v>115</v>
      </c>
      <c r="I27" s="98" t="s">
        <v>17</v>
      </c>
      <c r="J27" s="98" t="s">
        <v>471</v>
      </c>
      <c r="K27" s="98" t="s">
        <v>205</v>
      </c>
      <c r="L27" s="98" t="s">
        <v>442</v>
      </c>
      <c r="M27" s="98" t="s">
        <v>443</v>
      </c>
      <c r="N27" s="98" t="s">
        <v>472</v>
      </c>
      <c r="O27" s="98" t="s">
        <v>208</v>
      </c>
      <c r="P27" s="98" t="s">
        <v>473</v>
      </c>
      <c r="Q27" s="98" t="s">
        <v>767</v>
      </c>
      <c r="R27" s="100">
        <v>0.3</v>
      </c>
      <c r="S27" s="98" t="s">
        <v>474</v>
      </c>
      <c r="T27" s="98" t="s">
        <v>121</v>
      </c>
      <c r="U27" s="103" t="s">
        <v>475</v>
      </c>
      <c r="V27" s="98" t="s">
        <v>476</v>
      </c>
      <c r="W27" s="161" t="s">
        <v>459</v>
      </c>
      <c r="X27" s="172"/>
      <c r="Y27" s="109">
        <v>140</v>
      </c>
      <c r="Z27" s="109">
        <v>169</v>
      </c>
      <c r="AA27" s="197">
        <v>142</v>
      </c>
      <c r="AB27" s="109"/>
      <c r="AC27" s="167"/>
      <c r="AD27" s="109"/>
      <c r="AE27" s="109"/>
      <c r="AF27" s="109"/>
      <c r="AG27" s="187"/>
      <c r="AH27" s="182"/>
      <c r="AI27" s="109"/>
      <c r="AJ27" s="187"/>
      <c r="AK27" s="172"/>
      <c r="AL27" s="191">
        <f>AVERAGE(Y27:AJ27:AE27:AG27:AI27:AJ27)</f>
        <v>150.33333333333334</v>
      </c>
      <c r="AM27" s="172"/>
      <c r="AN27" s="105" t="str">
        <f>IF((AL27/R27)&gt;1000%," ")</f>
        <v xml:space="preserve"> </v>
      </c>
      <c r="AO27" s="172"/>
      <c r="AP27" s="106" t="s">
        <v>110</v>
      </c>
    </row>
    <row r="28" spans="1:42" ht="101.25" customHeight="1" x14ac:dyDescent="0.25">
      <c r="A28" s="172"/>
      <c r="B28" s="192">
        <v>23</v>
      </c>
      <c r="C28" s="98" t="s">
        <v>438</v>
      </c>
      <c r="D28" s="99" t="s">
        <v>94</v>
      </c>
      <c r="E28" s="99" t="s">
        <v>448</v>
      </c>
      <c r="F28" s="98" t="s">
        <v>375</v>
      </c>
      <c r="G28" s="100" t="s">
        <v>477</v>
      </c>
      <c r="H28" s="100" t="s">
        <v>115</v>
      </c>
      <c r="I28" s="98" t="s">
        <v>17</v>
      </c>
      <c r="J28" s="98" t="s">
        <v>478</v>
      </c>
      <c r="K28" s="98" t="s">
        <v>205</v>
      </c>
      <c r="L28" s="98" t="s">
        <v>479</v>
      </c>
      <c r="M28" s="98" t="s">
        <v>443</v>
      </c>
      <c r="N28" s="98" t="s">
        <v>480</v>
      </c>
      <c r="O28" s="98" t="s">
        <v>208</v>
      </c>
      <c r="P28" s="98" t="s">
        <v>481</v>
      </c>
      <c r="Q28" s="98" t="s">
        <v>767</v>
      </c>
      <c r="R28" s="198">
        <v>210</v>
      </c>
      <c r="S28" s="132">
        <v>2</v>
      </c>
      <c r="T28" s="199" t="s">
        <v>121</v>
      </c>
      <c r="U28" s="132">
        <v>180</v>
      </c>
      <c r="V28" s="132">
        <v>230</v>
      </c>
      <c r="W28" s="161" t="s">
        <v>453</v>
      </c>
      <c r="X28" s="172"/>
      <c r="Y28" s="292">
        <v>32405.279999999999</v>
      </c>
      <c r="Z28" s="292">
        <v>32589.96</v>
      </c>
      <c r="AA28" s="292">
        <v>31943.52</v>
      </c>
      <c r="AB28" s="292"/>
      <c r="AC28" s="292"/>
      <c r="AD28" s="292"/>
      <c r="AE28" s="292"/>
      <c r="AF28" s="292"/>
      <c r="AG28" s="292"/>
      <c r="AH28" s="292"/>
      <c r="AI28" s="292"/>
      <c r="AJ28" s="292"/>
      <c r="AK28" s="172"/>
      <c r="AL28" s="295">
        <f>AVERAGE(Y28:AJ28)</f>
        <v>32312.92</v>
      </c>
      <c r="AM28" s="172"/>
      <c r="AN28" s="105" t="str">
        <f>IF((AL28/R28)&gt;1000%," ")</f>
        <v xml:space="preserve"> </v>
      </c>
      <c r="AO28" s="172"/>
      <c r="AP28" s="106" t="s">
        <v>110</v>
      </c>
    </row>
    <row r="29" spans="1:42" ht="54" customHeight="1" x14ac:dyDescent="0.25">
      <c r="A29" s="172"/>
      <c r="B29" s="192">
        <v>24</v>
      </c>
      <c r="C29" s="98" t="s">
        <v>438</v>
      </c>
      <c r="D29" s="99" t="s">
        <v>94</v>
      </c>
      <c r="E29" s="99" t="s">
        <v>95</v>
      </c>
      <c r="F29" s="98" t="s">
        <v>124</v>
      </c>
      <c r="G29" s="100" t="s">
        <v>768</v>
      </c>
      <c r="H29" s="100" t="s">
        <v>115</v>
      </c>
      <c r="I29" s="98" t="s">
        <v>3</v>
      </c>
      <c r="J29" s="98" t="s">
        <v>482</v>
      </c>
      <c r="K29" s="98" t="s">
        <v>205</v>
      </c>
      <c r="L29" s="98" t="s">
        <v>442</v>
      </c>
      <c r="M29" s="98" t="s">
        <v>443</v>
      </c>
      <c r="N29" s="98" t="s">
        <v>483</v>
      </c>
      <c r="O29" s="98" t="s">
        <v>104</v>
      </c>
      <c r="P29" s="98" t="s">
        <v>484</v>
      </c>
      <c r="Q29" s="98" t="s">
        <v>165</v>
      </c>
      <c r="R29" s="102">
        <v>0.8</v>
      </c>
      <c r="S29" s="98">
        <v>0</v>
      </c>
      <c r="T29" s="98" t="s">
        <v>121</v>
      </c>
      <c r="U29" s="103">
        <v>0.7</v>
      </c>
      <c r="V29" s="103">
        <v>0.9</v>
      </c>
      <c r="W29" s="161" t="s">
        <v>469</v>
      </c>
      <c r="X29" s="172"/>
      <c r="Y29" s="109">
        <v>52</v>
      </c>
      <c r="Z29" s="109">
        <v>19</v>
      </c>
      <c r="AA29" s="109">
        <v>4</v>
      </c>
      <c r="AB29" s="109"/>
      <c r="AC29" s="111"/>
      <c r="AD29" s="111"/>
      <c r="AE29" s="111"/>
      <c r="AF29" s="138"/>
      <c r="AG29" s="138"/>
      <c r="AH29" s="200"/>
      <c r="AI29" s="200"/>
      <c r="AJ29" s="133"/>
      <c r="AK29" s="172"/>
      <c r="AL29" s="191">
        <f t="shared" ref="AL29:AL31" si="6">AVERAGE(Y29:AJ29)</f>
        <v>25</v>
      </c>
      <c r="AM29" s="172"/>
      <c r="AN29" s="105" t="str">
        <f>IF((AL29/R29)&gt;1000%," ")</f>
        <v xml:space="preserve"> </v>
      </c>
      <c r="AO29" s="172"/>
      <c r="AP29" s="106" t="s">
        <v>110</v>
      </c>
    </row>
    <row r="30" spans="1:42" ht="75" customHeight="1" x14ac:dyDescent="0.25">
      <c r="A30" s="172"/>
      <c r="B30" s="192">
        <v>25</v>
      </c>
      <c r="C30" s="98" t="s">
        <v>485</v>
      </c>
      <c r="D30" s="99" t="s">
        <v>94</v>
      </c>
      <c r="E30" s="99" t="s">
        <v>486</v>
      </c>
      <c r="F30" s="98" t="s">
        <v>487</v>
      </c>
      <c r="G30" s="100" t="s">
        <v>488</v>
      </c>
      <c r="H30" s="100" t="s">
        <v>98</v>
      </c>
      <c r="I30" s="98" t="s">
        <v>12</v>
      </c>
      <c r="J30" s="156" t="s">
        <v>489</v>
      </c>
      <c r="K30" s="98" t="s">
        <v>490</v>
      </c>
      <c r="L30" s="98" t="s">
        <v>491</v>
      </c>
      <c r="M30" s="98" t="s">
        <v>337</v>
      </c>
      <c r="N30" s="98" t="s">
        <v>492</v>
      </c>
      <c r="O30" s="98" t="s">
        <v>104</v>
      </c>
      <c r="P30" s="98" t="s">
        <v>493</v>
      </c>
      <c r="Q30" s="98" t="s">
        <v>152</v>
      </c>
      <c r="R30" s="102">
        <v>1</v>
      </c>
      <c r="S30" s="98" t="s">
        <v>107</v>
      </c>
      <c r="T30" s="98" t="s">
        <v>108</v>
      </c>
      <c r="U30" s="103">
        <v>1</v>
      </c>
      <c r="V30" s="103">
        <v>1</v>
      </c>
      <c r="W30" s="98" t="s">
        <v>494</v>
      </c>
      <c r="X30" s="172"/>
      <c r="Y30" s="11"/>
      <c r="Z30" s="109"/>
      <c r="AA30" s="109"/>
      <c r="AB30" s="109"/>
      <c r="AC30" s="109"/>
      <c r="AD30" s="109"/>
      <c r="AE30" s="109"/>
      <c r="AF30" s="109"/>
      <c r="AG30" s="109"/>
      <c r="AH30" s="109"/>
      <c r="AI30" s="128"/>
      <c r="AJ30" s="111"/>
      <c r="AK30" s="172"/>
      <c r="AL30" s="191" t="e">
        <f t="shared" si="6"/>
        <v>#DIV/0!</v>
      </c>
      <c r="AM30" s="172"/>
      <c r="AN30" s="105" t="str">
        <f>IFERROR((AL30/R30)," ")</f>
        <v xml:space="preserve"> </v>
      </c>
      <c r="AO30" s="172"/>
    </row>
    <row r="31" spans="1:42" ht="72" customHeight="1" x14ac:dyDescent="0.25">
      <c r="A31" s="172"/>
      <c r="B31" s="192">
        <v>26</v>
      </c>
      <c r="C31" s="98" t="s">
        <v>485</v>
      </c>
      <c r="D31" s="99" t="s">
        <v>495</v>
      </c>
      <c r="E31" s="99" t="s">
        <v>496</v>
      </c>
      <c r="F31" s="98" t="s">
        <v>497</v>
      </c>
      <c r="G31" s="100" t="s">
        <v>498</v>
      </c>
      <c r="H31" s="100" t="s">
        <v>98</v>
      </c>
      <c r="I31" s="98" t="s">
        <v>25</v>
      </c>
      <c r="J31" s="156" t="s">
        <v>499</v>
      </c>
      <c r="K31" s="98" t="s">
        <v>490</v>
      </c>
      <c r="L31" s="98" t="s">
        <v>491</v>
      </c>
      <c r="M31" s="98" t="s">
        <v>337</v>
      </c>
      <c r="N31" s="98" t="s">
        <v>500</v>
      </c>
      <c r="O31" s="98" t="s">
        <v>104</v>
      </c>
      <c r="P31" s="98" t="s">
        <v>501</v>
      </c>
      <c r="Q31" s="98" t="s">
        <v>152</v>
      </c>
      <c r="R31" s="102">
        <v>0.7</v>
      </c>
      <c r="S31" s="98" t="s">
        <v>107</v>
      </c>
      <c r="T31" s="98" t="s">
        <v>108</v>
      </c>
      <c r="U31" s="103">
        <v>0.6</v>
      </c>
      <c r="V31" s="103">
        <v>1</v>
      </c>
      <c r="W31" s="98" t="s">
        <v>502</v>
      </c>
      <c r="X31" s="172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28"/>
      <c r="AJ31" s="111"/>
      <c r="AK31" s="172"/>
      <c r="AL31" s="191" t="e">
        <f t="shared" si="6"/>
        <v>#DIV/0!</v>
      </c>
      <c r="AM31" s="172"/>
      <c r="AN31" s="105" t="str">
        <f>IFERROR((AL31/R31)," ")</f>
        <v xml:space="preserve"> </v>
      </c>
      <c r="AO31" s="172"/>
    </row>
    <row r="32" spans="1:42" ht="75" customHeight="1" x14ac:dyDescent="0.25">
      <c r="A32" s="172"/>
      <c r="B32" s="192">
        <v>27</v>
      </c>
      <c r="C32" s="98" t="s">
        <v>485</v>
      </c>
      <c r="D32" s="99" t="s">
        <v>94</v>
      </c>
      <c r="E32" s="99" t="s">
        <v>503</v>
      </c>
      <c r="F32" s="98" t="s">
        <v>504</v>
      </c>
      <c r="G32" s="100" t="s">
        <v>505</v>
      </c>
      <c r="H32" s="100" t="s">
        <v>115</v>
      </c>
      <c r="I32" s="98" t="s">
        <v>12</v>
      </c>
      <c r="J32" s="156" t="s">
        <v>506</v>
      </c>
      <c r="K32" s="98" t="s">
        <v>490</v>
      </c>
      <c r="L32" s="98" t="s">
        <v>491</v>
      </c>
      <c r="M32" s="98" t="s">
        <v>337</v>
      </c>
      <c r="N32" s="98" t="s">
        <v>507</v>
      </c>
      <c r="O32" s="98" t="s">
        <v>104</v>
      </c>
      <c r="P32" s="98" t="s">
        <v>508</v>
      </c>
      <c r="Q32" s="98" t="s">
        <v>230</v>
      </c>
      <c r="R32" s="102">
        <v>1</v>
      </c>
      <c r="S32" s="98" t="s">
        <v>107</v>
      </c>
      <c r="T32" s="98" t="s">
        <v>108</v>
      </c>
      <c r="U32" s="103">
        <v>1</v>
      </c>
      <c r="V32" s="103">
        <v>1</v>
      </c>
      <c r="W32" s="98" t="s">
        <v>509</v>
      </c>
      <c r="X32" s="172"/>
      <c r="Y32" s="109"/>
      <c r="Z32" s="109"/>
      <c r="AA32" s="111">
        <v>1</v>
      </c>
      <c r="AB32" s="109"/>
      <c r="AC32" s="109"/>
      <c r="AD32" s="111"/>
      <c r="AE32" s="109"/>
      <c r="AF32" s="109"/>
      <c r="AG32" s="111"/>
      <c r="AH32" s="109"/>
      <c r="AI32" s="187"/>
      <c r="AJ32" s="111"/>
      <c r="AK32" s="172"/>
      <c r="AL32" s="105">
        <f t="shared" ref="AL32" si="7">AVERAGE(AA32:AD32:AG32:AJ32)</f>
        <v>1</v>
      </c>
      <c r="AM32" s="172"/>
      <c r="AN32" s="105">
        <f t="shared" ref="AN32:AN33" si="8">+AL32/R32</f>
        <v>1</v>
      </c>
      <c r="AO32" s="172"/>
    </row>
    <row r="33" spans="1:41" ht="75" customHeight="1" x14ac:dyDescent="0.25">
      <c r="A33" s="172"/>
      <c r="B33" s="192">
        <v>28</v>
      </c>
      <c r="C33" s="98" t="s">
        <v>485</v>
      </c>
      <c r="D33" s="99" t="s">
        <v>94</v>
      </c>
      <c r="E33" s="99" t="s">
        <v>773</v>
      </c>
      <c r="F33" s="98" t="s">
        <v>504</v>
      </c>
      <c r="G33" s="100" t="s">
        <v>510</v>
      </c>
      <c r="H33" s="100" t="s">
        <v>98</v>
      </c>
      <c r="I33" s="98" t="s">
        <v>3</v>
      </c>
      <c r="J33" s="156" t="s">
        <v>772</v>
      </c>
      <c r="K33" s="98" t="s">
        <v>490</v>
      </c>
      <c r="L33" s="98" t="s">
        <v>771</v>
      </c>
      <c r="M33" s="98"/>
      <c r="N33" s="98"/>
      <c r="O33" s="98"/>
      <c r="P33" s="98"/>
      <c r="Q33" s="98" t="s">
        <v>230</v>
      </c>
      <c r="R33" s="102">
        <v>1</v>
      </c>
      <c r="S33" s="98"/>
      <c r="T33" s="98"/>
      <c r="U33" s="103">
        <v>0.08</v>
      </c>
      <c r="V33" s="103">
        <v>1</v>
      </c>
      <c r="W33" s="98"/>
      <c r="X33" s="172"/>
      <c r="Y33" s="109"/>
      <c r="Z33" s="109"/>
      <c r="AA33" s="111">
        <v>1</v>
      </c>
      <c r="AB33" s="109"/>
      <c r="AC33" s="109"/>
      <c r="AD33" s="111"/>
      <c r="AE33" s="109"/>
      <c r="AF33" s="109"/>
      <c r="AG33" s="111"/>
      <c r="AH33" s="109"/>
      <c r="AI33" s="201"/>
      <c r="AJ33" s="111"/>
      <c r="AK33" s="172"/>
      <c r="AL33" s="105">
        <f>AVERAGE(AA33,AD33,AG33,AJ33)</f>
        <v>1</v>
      </c>
      <c r="AM33" s="172"/>
      <c r="AN33" s="105">
        <f t="shared" si="8"/>
        <v>1</v>
      </c>
      <c r="AO33" s="172"/>
    </row>
    <row r="34" spans="1:41" ht="75" customHeight="1" x14ac:dyDescent="0.25">
      <c r="A34" s="172"/>
      <c r="B34" s="192">
        <v>29</v>
      </c>
      <c r="C34" s="98" t="s">
        <v>511</v>
      </c>
      <c r="D34" s="99" t="s">
        <v>94</v>
      </c>
      <c r="E34" s="99" t="s">
        <v>512</v>
      </c>
      <c r="F34" s="98" t="s">
        <v>375</v>
      </c>
      <c r="G34" s="100" t="s">
        <v>513</v>
      </c>
      <c r="H34" s="100" t="s">
        <v>98</v>
      </c>
      <c r="I34" s="98" t="s">
        <v>17</v>
      </c>
      <c r="J34" s="156" t="s">
        <v>514</v>
      </c>
      <c r="K34" s="98" t="s">
        <v>205</v>
      </c>
      <c r="L34" s="98" t="s">
        <v>515</v>
      </c>
      <c r="M34" s="98" t="s">
        <v>516</v>
      </c>
      <c r="N34" s="98" t="s">
        <v>517</v>
      </c>
      <c r="O34" s="98" t="s">
        <v>104</v>
      </c>
      <c r="P34" s="98" t="s">
        <v>518</v>
      </c>
      <c r="Q34" s="98" t="s">
        <v>152</v>
      </c>
      <c r="R34" s="102">
        <v>0.85</v>
      </c>
      <c r="S34" s="103">
        <v>0.85</v>
      </c>
      <c r="T34" s="98" t="s">
        <v>108</v>
      </c>
      <c r="U34" s="103">
        <v>0.85</v>
      </c>
      <c r="V34" s="103">
        <v>1</v>
      </c>
      <c r="W34" s="98" t="s">
        <v>519</v>
      </c>
      <c r="X34" s="172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28"/>
      <c r="AJ34" s="111"/>
      <c r="AK34" s="172"/>
      <c r="AL34" s="191" t="e">
        <f t="shared" ref="AL34:AL35" si="9">AVERAGE(Y34:AJ34)</f>
        <v>#DIV/0!</v>
      </c>
      <c r="AM34" s="172"/>
      <c r="AN34" s="105" t="str">
        <f>IFERROR(AL34/R34,"ANUAL")</f>
        <v>ANUAL</v>
      </c>
      <c r="AO34" s="172"/>
    </row>
    <row r="35" spans="1:41" ht="75" customHeight="1" x14ac:dyDescent="0.25">
      <c r="A35" s="172"/>
      <c r="B35" s="192">
        <v>30</v>
      </c>
      <c r="C35" s="98" t="s">
        <v>511</v>
      </c>
      <c r="D35" s="99" t="s">
        <v>94</v>
      </c>
      <c r="E35" s="99" t="s">
        <v>520</v>
      </c>
      <c r="F35" s="98" t="s">
        <v>375</v>
      </c>
      <c r="G35" s="100" t="s">
        <v>521</v>
      </c>
      <c r="H35" s="100" t="s">
        <v>98</v>
      </c>
      <c r="I35" s="98" t="s">
        <v>17</v>
      </c>
      <c r="J35" s="156" t="s">
        <v>522</v>
      </c>
      <c r="K35" s="98" t="s">
        <v>205</v>
      </c>
      <c r="L35" s="98" t="s">
        <v>515</v>
      </c>
      <c r="M35" s="98" t="s">
        <v>516</v>
      </c>
      <c r="N35" s="98" t="s">
        <v>523</v>
      </c>
      <c r="O35" s="98" t="s">
        <v>104</v>
      </c>
      <c r="P35" s="98" t="s">
        <v>524</v>
      </c>
      <c r="Q35" s="98" t="s">
        <v>152</v>
      </c>
      <c r="R35" s="102">
        <v>0.8</v>
      </c>
      <c r="S35" s="103">
        <v>0.8</v>
      </c>
      <c r="T35" s="98" t="s">
        <v>108</v>
      </c>
      <c r="U35" s="103">
        <v>0.8</v>
      </c>
      <c r="V35" s="103">
        <v>1</v>
      </c>
      <c r="W35" s="98" t="s">
        <v>525</v>
      </c>
      <c r="X35" s="172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28"/>
      <c r="AJ35" s="111"/>
      <c r="AK35" s="172"/>
      <c r="AL35" s="191" t="e">
        <f t="shared" si="9"/>
        <v>#DIV/0!</v>
      </c>
      <c r="AM35" s="172"/>
      <c r="AN35" s="105" t="str">
        <f>IFERROR(AL35/R35,"ANUAL")</f>
        <v>ANUAL</v>
      </c>
      <c r="AO35" s="172"/>
    </row>
    <row r="36" spans="1:41" ht="19.5" customHeight="1" x14ac:dyDescent="0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4"/>
      <c r="AM36" s="175"/>
      <c r="AN36" s="174"/>
      <c r="AO36" s="172"/>
    </row>
    <row r="37" spans="1:41" ht="19.5" customHeight="1" x14ac:dyDescent="0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4"/>
      <c r="AM37" s="175"/>
      <c r="AN37" s="174"/>
      <c r="AO37" s="172"/>
    </row>
    <row r="38" spans="1:41" ht="19.5" customHeight="1" x14ac:dyDescent="0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4"/>
      <c r="AM38" s="175"/>
      <c r="AN38" s="174"/>
      <c r="AO38" s="172"/>
    </row>
    <row r="39" spans="1:41" ht="19.5" hidden="1" customHeight="1" x14ac:dyDescent="0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4"/>
      <c r="AM39" s="175"/>
      <c r="AN39" s="174"/>
      <c r="AO39" s="172"/>
    </row>
    <row r="40" spans="1:41" ht="19.5" hidden="1" customHeight="1" x14ac:dyDescent="0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4"/>
      <c r="AM40" s="175"/>
      <c r="AN40" s="174"/>
      <c r="AO40" s="172"/>
    </row>
    <row r="41" spans="1:41" ht="19.5" hidden="1" customHeight="1" x14ac:dyDescent="0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4"/>
      <c r="AM41" s="175"/>
      <c r="AN41" s="174"/>
      <c r="AO41" s="172"/>
    </row>
    <row r="42" spans="1:41" ht="19.5" hidden="1" customHeigh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20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203"/>
      <c r="AK42" s="172"/>
      <c r="AL42" s="174"/>
      <c r="AM42" s="175"/>
      <c r="AN42" s="174"/>
      <c r="AO42" s="172"/>
    </row>
    <row r="43" spans="1:41" ht="19.5" hidden="1" customHeigh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20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203"/>
      <c r="AK43" s="172"/>
      <c r="AL43" s="174"/>
      <c r="AM43" s="175"/>
      <c r="AN43" s="174"/>
      <c r="AO43" s="172"/>
    </row>
    <row r="44" spans="1:41" ht="19.5" hidden="1" customHeight="1" x14ac:dyDescent="0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20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203"/>
      <c r="AK44" s="172"/>
      <c r="AL44" s="174"/>
      <c r="AM44" s="175"/>
      <c r="AN44" s="174"/>
      <c r="AO44" s="172"/>
    </row>
    <row r="45" spans="1:41" ht="19.5" hidden="1" customHeight="1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20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203"/>
      <c r="AK45" s="172"/>
      <c r="AL45" s="174"/>
      <c r="AM45" s="175"/>
      <c r="AN45" s="174"/>
      <c r="AO45" s="172"/>
    </row>
    <row r="46" spans="1:41" ht="19.5" hidden="1" customHeight="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20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203"/>
      <c r="AK46" s="172"/>
      <c r="AL46" s="174"/>
      <c r="AM46" s="175"/>
      <c r="AN46" s="174"/>
      <c r="AO46" s="172"/>
    </row>
    <row r="47" spans="1:41" ht="19.5" hidden="1" customHeight="1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20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203"/>
      <c r="AK47" s="172"/>
      <c r="AL47" s="174"/>
      <c r="AM47" s="175"/>
      <c r="AN47" s="174"/>
      <c r="AO47" s="172"/>
    </row>
    <row r="48" spans="1:41" ht="19.5" hidden="1" customHeight="1" x14ac:dyDescent="0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20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203"/>
      <c r="AK48" s="172"/>
      <c r="AL48" s="174"/>
      <c r="AM48" s="175"/>
      <c r="AN48" s="174"/>
      <c r="AO48" s="172"/>
    </row>
    <row r="49" spans="1:41" ht="19.5" hidden="1" customHeight="1" x14ac:dyDescent="0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20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203"/>
      <c r="AK49" s="172"/>
      <c r="AL49" s="174"/>
      <c r="AM49" s="175"/>
      <c r="AN49" s="174"/>
      <c r="AO49" s="172"/>
    </row>
    <row r="50" spans="1:41" ht="19.5" hidden="1" customHeigh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20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203"/>
      <c r="AK50" s="172"/>
      <c r="AL50" s="174"/>
      <c r="AM50" s="175"/>
      <c r="AN50" s="174"/>
      <c r="AO50" s="172"/>
    </row>
    <row r="51" spans="1:41" ht="19.5" hidden="1" customHeight="1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20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203"/>
      <c r="AK51" s="172"/>
      <c r="AL51" s="174"/>
      <c r="AM51" s="175"/>
      <c r="AN51" s="174"/>
      <c r="AO51" s="172"/>
    </row>
    <row r="52" spans="1:41" ht="19.5" hidden="1" customHeight="1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20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203"/>
      <c r="AK52" s="172"/>
      <c r="AL52" s="174"/>
      <c r="AM52" s="175"/>
      <c r="AN52" s="174"/>
      <c r="AO52" s="172"/>
    </row>
    <row r="53" spans="1:41" ht="19.5" hidden="1" customHeight="1" x14ac:dyDescent="0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20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203"/>
      <c r="AK53" s="172"/>
      <c r="AL53" s="174"/>
      <c r="AM53" s="175"/>
      <c r="AN53" s="174"/>
      <c r="AO53" s="172"/>
    </row>
    <row r="54" spans="1:41" ht="19.5" hidden="1" customHeight="1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20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203"/>
      <c r="AK54" s="172"/>
      <c r="AL54" s="174"/>
      <c r="AM54" s="175"/>
      <c r="AN54" s="174"/>
      <c r="AO54" s="172"/>
    </row>
    <row r="55" spans="1:41" ht="19.5" hidden="1" customHeight="1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20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203"/>
      <c r="AK55" s="172"/>
      <c r="AL55" s="174"/>
      <c r="AM55" s="175"/>
      <c r="AN55" s="174"/>
      <c r="AO55" s="172"/>
    </row>
    <row r="56" spans="1:41" ht="19.5" hidden="1" customHeight="1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20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203"/>
      <c r="AK56" s="172"/>
      <c r="AL56" s="174"/>
      <c r="AM56" s="175"/>
      <c r="AN56" s="174"/>
      <c r="AO56" s="172"/>
    </row>
    <row r="57" spans="1:41" ht="19.5" hidden="1" customHeight="1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20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203"/>
      <c r="AK57" s="172"/>
      <c r="AL57" s="174"/>
      <c r="AM57" s="175"/>
      <c r="AN57" s="174"/>
      <c r="AO57" s="172"/>
    </row>
    <row r="58" spans="1:41" ht="19.5" hidden="1" customHeight="1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20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203"/>
      <c r="AK58" s="172"/>
      <c r="AL58" s="174"/>
      <c r="AM58" s="175"/>
      <c r="AN58" s="174"/>
      <c r="AO58" s="172"/>
    </row>
    <row r="59" spans="1:41" ht="19.5" hidden="1" customHeight="1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20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203"/>
      <c r="AK59" s="172"/>
      <c r="AL59" s="174"/>
      <c r="AM59" s="175"/>
      <c r="AN59" s="174"/>
      <c r="AO59" s="172"/>
    </row>
    <row r="60" spans="1:41" ht="19.5" hidden="1" customHeight="1" x14ac:dyDescent="0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20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203"/>
      <c r="AK60" s="172"/>
      <c r="AL60" s="174"/>
      <c r="AM60" s="175"/>
      <c r="AN60" s="174"/>
      <c r="AO60" s="172"/>
    </row>
    <row r="61" spans="1:41" ht="19.5" hidden="1" customHeight="1" x14ac:dyDescent="0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20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203"/>
      <c r="AK61" s="172"/>
      <c r="AL61" s="174"/>
      <c r="AM61" s="175"/>
      <c r="AN61" s="174"/>
      <c r="AO61" s="172"/>
    </row>
    <row r="62" spans="1:41" ht="19.5" hidden="1" customHeight="1" x14ac:dyDescent="0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20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203"/>
      <c r="AK62" s="172"/>
      <c r="AL62" s="174"/>
      <c r="AM62" s="175"/>
      <c r="AN62" s="174"/>
      <c r="AO62" s="172"/>
    </row>
    <row r="63" spans="1:41" ht="19.5" hidden="1" customHeight="1" x14ac:dyDescent="0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20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203"/>
      <c r="AK63" s="172"/>
      <c r="AL63" s="174"/>
      <c r="AM63" s="175"/>
      <c r="AN63" s="174"/>
      <c r="AO63" s="172"/>
    </row>
    <row r="64" spans="1:41" ht="19.5" hidden="1" customHeight="1" x14ac:dyDescent="0.2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20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203"/>
      <c r="AK64" s="172"/>
      <c r="AL64" s="174"/>
      <c r="AM64" s="175"/>
      <c r="AN64" s="174"/>
      <c r="AO64" s="172"/>
    </row>
    <row r="65" spans="1:41" ht="19.5" hidden="1" customHeight="1" x14ac:dyDescent="0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20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203"/>
      <c r="AK65" s="172"/>
      <c r="AL65" s="174"/>
      <c r="AM65" s="175"/>
      <c r="AN65" s="174"/>
      <c r="AO65" s="172"/>
    </row>
    <row r="66" spans="1:41" ht="19.5" hidden="1" customHeight="1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20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203"/>
      <c r="AK66" s="172"/>
      <c r="AL66" s="174"/>
      <c r="AM66" s="175"/>
      <c r="AN66" s="174"/>
      <c r="AO66" s="172"/>
    </row>
    <row r="67" spans="1:41" ht="19.5" hidden="1" customHeight="1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20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203"/>
      <c r="AK67" s="172"/>
      <c r="AL67" s="174"/>
      <c r="AM67" s="175"/>
      <c r="AN67" s="174"/>
      <c r="AO67" s="172"/>
    </row>
    <row r="68" spans="1:41" ht="19.5" hidden="1" customHeight="1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20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203"/>
      <c r="AK68" s="172"/>
      <c r="AL68" s="174"/>
      <c r="AM68" s="175"/>
      <c r="AN68" s="174"/>
      <c r="AO68" s="172"/>
    </row>
    <row r="69" spans="1:41" ht="19.5" hidden="1" customHeight="1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20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203"/>
      <c r="AK69" s="172"/>
      <c r="AL69" s="174"/>
      <c r="AM69" s="175"/>
      <c r="AN69" s="174"/>
      <c r="AO69" s="172"/>
    </row>
    <row r="70" spans="1:41" ht="19.5" hidden="1" customHeight="1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20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203"/>
      <c r="AK70" s="172"/>
      <c r="AL70" s="174"/>
      <c r="AM70" s="175"/>
      <c r="AN70" s="174"/>
      <c r="AO70" s="172"/>
    </row>
    <row r="71" spans="1:41" ht="19.5" hidden="1" customHeight="1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20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203"/>
      <c r="AK71" s="172"/>
      <c r="AL71" s="174"/>
      <c r="AM71" s="175"/>
      <c r="AN71" s="174"/>
      <c r="AO71" s="172"/>
    </row>
    <row r="72" spans="1:41" ht="19.5" hidden="1" customHeight="1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20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203"/>
      <c r="AK72" s="172"/>
      <c r="AL72" s="174"/>
      <c r="AM72" s="175"/>
      <c r="AN72" s="174"/>
      <c r="AO72" s="172"/>
    </row>
    <row r="73" spans="1:41" ht="19.5" hidden="1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20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203"/>
      <c r="AK73" s="172"/>
      <c r="AL73" s="174"/>
      <c r="AM73" s="175"/>
      <c r="AN73" s="174"/>
      <c r="AO73" s="172"/>
    </row>
    <row r="74" spans="1:41" ht="19.5" hidden="1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20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203"/>
      <c r="AK74" s="172"/>
      <c r="AL74" s="174"/>
      <c r="AM74" s="175"/>
      <c r="AN74" s="174"/>
      <c r="AO74" s="172"/>
    </row>
    <row r="75" spans="1:41" ht="19.5" hidden="1" customHeight="1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20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203"/>
      <c r="AK75" s="172"/>
      <c r="AL75" s="174"/>
      <c r="AM75" s="175"/>
      <c r="AN75" s="174"/>
      <c r="AO75" s="172"/>
    </row>
    <row r="76" spans="1:41" ht="19.5" hidden="1" customHeight="1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20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203"/>
      <c r="AK76" s="172"/>
      <c r="AL76" s="174"/>
      <c r="AM76" s="175"/>
      <c r="AN76" s="174"/>
      <c r="AO76" s="172"/>
    </row>
    <row r="77" spans="1:41" ht="19.5" hidden="1" customHeight="1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20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203"/>
      <c r="AK77" s="172"/>
      <c r="AL77" s="174"/>
      <c r="AM77" s="175"/>
      <c r="AN77" s="174"/>
      <c r="AO77" s="172"/>
    </row>
    <row r="78" spans="1:41" ht="19.5" hidden="1" customHeight="1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20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203"/>
      <c r="AK78" s="172"/>
      <c r="AL78" s="174"/>
      <c r="AM78" s="175"/>
      <c r="AN78" s="174"/>
      <c r="AO78" s="172"/>
    </row>
    <row r="79" spans="1:41" ht="19.5" hidden="1" customHeight="1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20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203"/>
      <c r="AK79" s="172"/>
      <c r="AL79" s="174"/>
      <c r="AM79" s="175"/>
      <c r="AN79" s="174"/>
      <c r="AO79" s="172"/>
    </row>
    <row r="80" spans="1:41" ht="19.5" hidden="1" customHeight="1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20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203"/>
      <c r="AK80" s="172"/>
      <c r="AL80" s="174"/>
      <c r="AM80" s="175"/>
      <c r="AN80" s="174"/>
      <c r="AO80" s="172"/>
    </row>
    <row r="81" spans="1:41" ht="19.5" hidden="1" customHeight="1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20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203"/>
      <c r="AK81" s="172"/>
      <c r="AL81" s="174"/>
      <c r="AM81" s="175"/>
      <c r="AN81" s="174"/>
      <c r="AO81" s="172"/>
    </row>
    <row r="82" spans="1:41" ht="19.5" hidden="1" customHeight="1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20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203"/>
      <c r="AK82" s="172"/>
      <c r="AL82" s="174"/>
      <c r="AM82" s="175"/>
      <c r="AN82" s="174"/>
      <c r="AO82" s="172"/>
    </row>
    <row r="83" spans="1:41" ht="19.5" hidden="1" customHeight="1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20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203"/>
      <c r="AK83" s="172"/>
      <c r="AL83" s="174"/>
      <c r="AM83" s="175"/>
      <c r="AN83" s="174"/>
      <c r="AO83" s="172"/>
    </row>
    <row r="84" spans="1:41" ht="19.5" hidden="1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20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203"/>
      <c r="AK84" s="172"/>
      <c r="AL84" s="174"/>
      <c r="AM84" s="175"/>
      <c r="AN84" s="174"/>
      <c r="AO84" s="172"/>
    </row>
    <row r="85" spans="1:41" ht="19.5" hidden="1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20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203"/>
      <c r="AK85" s="172"/>
      <c r="AL85" s="174"/>
      <c r="AM85" s="175"/>
      <c r="AN85" s="174"/>
      <c r="AO85" s="172"/>
    </row>
    <row r="86" spans="1:41" ht="19.5" hidden="1" customHeight="1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20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203"/>
      <c r="AK86" s="172"/>
      <c r="AL86" s="174"/>
      <c r="AM86" s="175"/>
      <c r="AN86" s="174"/>
      <c r="AO86" s="172"/>
    </row>
    <row r="87" spans="1:41" ht="19.5" hidden="1" customHeight="1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20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203"/>
      <c r="AK87" s="172"/>
      <c r="AL87" s="174"/>
      <c r="AM87" s="175"/>
      <c r="AN87" s="174"/>
      <c r="AO87" s="172"/>
    </row>
    <row r="88" spans="1:41" ht="19.5" hidden="1" customHeight="1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20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203"/>
      <c r="AK88" s="172"/>
      <c r="AL88" s="174"/>
      <c r="AM88" s="175"/>
      <c r="AN88" s="174"/>
      <c r="AO88" s="172"/>
    </row>
    <row r="89" spans="1:41" ht="19.5" hidden="1" customHeight="1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20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203"/>
      <c r="AK89" s="172"/>
      <c r="AL89" s="174"/>
      <c r="AM89" s="175"/>
      <c r="AN89" s="174"/>
      <c r="AO89" s="172"/>
    </row>
    <row r="90" spans="1:41" ht="19.5" hidden="1" customHeight="1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20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203"/>
      <c r="AK90" s="172"/>
      <c r="AL90" s="174"/>
      <c r="AM90" s="175"/>
      <c r="AN90" s="174"/>
      <c r="AO90" s="172"/>
    </row>
    <row r="91" spans="1:41" ht="19.5" hidden="1" customHeight="1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20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203"/>
      <c r="AK91" s="172"/>
      <c r="AL91" s="174"/>
      <c r="AM91" s="175"/>
      <c r="AN91" s="174"/>
      <c r="AO91" s="172"/>
    </row>
    <row r="92" spans="1:41" ht="19.5" hidden="1" customHeight="1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20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203"/>
      <c r="AK92" s="172"/>
      <c r="AL92" s="174"/>
      <c r="AM92" s="175"/>
      <c r="AN92" s="174"/>
      <c r="AO92" s="172"/>
    </row>
    <row r="93" spans="1:41" ht="19.5" hidden="1" customHeight="1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20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203"/>
      <c r="AK93" s="172"/>
      <c r="AL93" s="174"/>
      <c r="AM93" s="175"/>
      <c r="AN93" s="174"/>
      <c r="AO93" s="172"/>
    </row>
    <row r="94" spans="1:41" ht="19.5" hidden="1" customHeight="1" x14ac:dyDescent="0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20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203"/>
      <c r="AK94" s="172"/>
      <c r="AL94" s="174"/>
      <c r="AM94" s="175"/>
      <c r="AN94" s="174"/>
      <c r="AO94" s="172"/>
    </row>
    <row r="95" spans="1:41" ht="19.5" hidden="1" customHeight="1" x14ac:dyDescent="0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20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203"/>
      <c r="AK95" s="172"/>
      <c r="AL95" s="174"/>
      <c r="AM95" s="175"/>
      <c r="AN95" s="174"/>
      <c r="AO95" s="172"/>
    </row>
    <row r="96" spans="1:41" ht="19.5" hidden="1" customHeight="1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20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203"/>
      <c r="AK96" s="172"/>
      <c r="AL96" s="174"/>
      <c r="AM96" s="175"/>
      <c r="AN96" s="174"/>
      <c r="AO96" s="172"/>
    </row>
    <row r="97" spans="1:41" ht="19.5" hidden="1" customHeight="1" x14ac:dyDescent="0.2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20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203"/>
      <c r="AK97" s="172"/>
      <c r="AL97" s="174"/>
      <c r="AM97" s="175"/>
      <c r="AN97" s="174"/>
      <c r="AO97" s="172"/>
    </row>
    <row r="98" spans="1:41" ht="19.5" hidden="1" customHeight="1" x14ac:dyDescent="0.2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20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203"/>
      <c r="AK98" s="172"/>
      <c r="AL98" s="174"/>
      <c r="AM98" s="175"/>
      <c r="AN98" s="174"/>
      <c r="AO98" s="172"/>
    </row>
    <row r="99" spans="1:41" ht="19.5" hidden="1" customHeight="1" x14ac:dyDescent="0.2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20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203"/>
      <c r="AK99" s="172"/>
      <c r="AL99" s="174"/>
      <c r="AM99" s="175"/>
      <c r="AN99" s="174"/>
      <c r="AO99" s="172"/>
    </row>
    <row r="100" spans="1:41" ht="19.5" hidden="1" customHeight="1" x14ac:dyDescent="0.2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20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203"/>
      <c r="AK100" s="172"/>
      <c r="AL100" s="174"/>
      <c r="AM100" s="175"/>
      <c r="AN100" s="174"/>
      <c r="AO100" s="172"/>
    </row>
    <row r="101" spans="1:41" ht="19.5" hidden="1" customHeight="1" x14ac:dyDescent="0.2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20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203"/>
      <c r="AK101" s="172"/>
      <c r="AL101" s="174"/>
      <c r="AM101" s="175"/>
      <c r="AN101" s="174"/>
      <c r="AO101" s="172"/>
    </row>
    <row r="102" spans="1:41" ht="19.5" hidden="1" customHeight="1" x14ac:dyDescent="0.2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20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203"/>
      <c r="AK102" s="172"/>
      <c r="AL102" s="174"/>
      <c r="AM102" s="175"/>
      <c r="AN102" s="174"/>
      <c r="AO102" s="172"/>
    </row>
    <row r="103" spans="1:41" ht="19.5" hidden="1" customHeight="1" x14ac:dyDescent="0.2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20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203"/>
      <c r="AK103" s="172"/>
      <c r="AL103" s="174"/>
      <c r="AM103" s="175"/>
      <c r="AN103" s="174"/>
      <c r="AO103" s="172"/>
    </row>
    <row r="104" spans="1:41" ht="19.5" hidden="1" customHeight="1" x14ac:dyDescent="0.2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20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203"/>
      <c r="AK104" s="172"/>
      <c r="AL104" s="174"/>
      <c r="AM104" s="175"/>
      <c r="AN104" s="174"/>
      <c r="AO104" s="172"/>
    </row>
    <row r="105" spans="1:41" ht="19.5" hidden="1" customHeight="1" x14ac:dyDescent="0.2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20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203"/>
      <c r="AK105" s="172"/>
      <c r="AL105" s="174"/>
      <c r="AM105" s="175"/>
      <c r="AN105" s="174"/>
      <c r="AO105" s="172"/>
    </row>
    <row r="106" spans="1:41" ht="19.5" hidden="1" customHeight="1" x14ac:dyDescent="0.2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20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203"/>
      <c r="AK106" s="172"/>
      <c r="AL106" s="174"/>
      <c r="AM106" s="175"/>
      <c r="AN106" s="174"/>
      <c r="AO106" s="172"/>
    </row>
    <row r="107" spans="1:41" ht="19.5" hidden="1" customHeight="1" x14ac:dyDescent="0.2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20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203"/>
      <c r="AK107" s="172"/>
      <c r="AL107" s="174"/>
      <c r="AM107" s="175"/>
      <c r="AN107" s="174"/>
      <c r="AO107" s="172"/>
    </row>
    <row r="108" spans="1:41" ht="19.5" hidden="1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20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203"/>
      <c r="AK108" s="172"/>
      <c r="AL108" s="174"/>
      <c r="AM108" s="175"/>
      <c r="AN108" s="174"/>
      <c r="AO108" s="172"/>
    </row>
    <row r="109" spans="1:41" ht="19.5" hidden="1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20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203"/>
      <c r="AK109" s="172"/>
      <c r="AL109" s="174"/>
      <c r="AM109" s="175"/>
      <c r="AN109" s="174"/>
      <c r="AO109" s="172"/>
    </row>
    <row r="110" spans="1:41" ht="19.5" hidden="1" customHeight="1" x14ac:dyDescent="0.2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20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203"/>
      <c r="AK110" s="172"/>
      <c r="AL110" s="174"/>
      <c r="AM110" s="175"/>
      <c r="AN110" s="174"/>
      <c r="AO110" s="172"/>
    </row>
    <row r="111" spans="1:41" ht="19.5" hidden="1" customHeight="1" x14ac:dyDescent="0.2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20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203"/>
      <c r="AK111" s="172"/>
      <c r="AL111" s="174"/>
      <c r="AM111" s="175"/>
      <c r="AN111" s="174"/>
      <c r="AO111" s="172"/>
    </row>
    <row r="112" spans="1:41" ht="19.5" hidden="1" customHeight="1" x14ac:dyDescent="0.2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20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203"/>
      <c r="AK112" s="172"/>
      <c r="AL112" s="174"/>
      <c r="AM112" s="175"/>
      <c r="AN112" s="174"/>
      <c r="AO112" s="172"/>
    </row>
    <row r="113" spans="1:41" ht="19.5" hidden="1" customHeight="1" x14ac:dyDescent="0.2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20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203"/>
      <c r="AK113" s="172"/>
      <c r="AL113" s="174"/>
      <c r="AM113" s="175"/>
      <c r="AN113" s="174"/>
      <c r="AO113" s="172"/>
    </row>
    <row r="114" spans="1:41" ht="19.5" hidden="1" customHeight="1" x14ac:dyDescent="0.2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20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203"/>
      <c r="AK114" s="172"/>
      <c r="AL114" s="174"/>
      <c r="AM114" s="175"/>
      <c r="AN114" s="174"/>
      <c r="AO114" s="172"/>
    </row>
    <row r="115" spans="1:41" ht="19.5" hidden="1" customHeight="1" x14ac:dyDescent="0.2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20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203"/>
      <c r="AK115" s="172"/>
      <c r="AL115" s="174"/>
      <c r="AM115" s="175"/>
      <c r="AN115" s="174"/>
      <c r="AO115" s="172"/>
    </row>
    <row r="116" spans="1:41" ht="19.5" hidden="1" customHeight="1" x14ac:dyDescent="0.2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20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203"/>
      <c r="AK116" s="172"/>
      <c r="AL116" s="174"/>
      <c r="AM116" s="175"/>
      <c r="AN116" s="174"/>
      <c r="AO116" s="172"/>
    </row>
    <row r="117" spans="1:41" ht="19.5" hidden="1" customHeight="1" x14ac:dyDescent="0.2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20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203"/>
      <c r="AK117" s="172"/>
      <c r="AL117" s="174"/>
      <c r="AM117" s="175"/>
      <c r="AN117" s="174"/>
      <c r="AO117" s="172"/>
    </row>
    <row r="118" spans="1:41" ht="19.5" hidden="1" customHeight="1" x14ac:dyDescent="0.2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20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203"/>
      <c r="AK118" s="172"/>
      <c r="AL118" s="174"/>
      <c r="AM118" s="175"/>
      <c r="AN118" s="174"/>
      <c r="AO118" s="172"/>
    </row>
    <row r="119" spans="1:41" ht="19.5" hidden="1" customHeight="1" x14ac:dyDescent="0.2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20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203"/>
      <c r="AK119" s="172"/>
      <c r="AL119" s="174"/>
      <c r="AM119" s="175"/>
      <c r="AN119" s="174"/>
      <c r="AO119" s="172"/>
    </row>
    <row r="120" spans="1:41" ht="19.5" hidden="1" customHeight="1" x14ac:dyDescent="0.2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20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203"/>
      <c r="AK120" s="172"/>
      <c r="AL120" s="174"/>
      <c r="AM120" s="175"/>
      <c r="AN120" s="174"/>
      <c r="AO120" s="172"/>
    </row>
    <row r="121" spans="1:41" ht="19.5" hidden="1" customHeight="1" x14ac:dyDescent="0.2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20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203"/>
      <c r="AK121" s="172"/>
      <c r="AL121" s="174"/>
      <c r="AM121" s="175"/>
      <c r="AN121" s="174"/>
      <c r="AO121" s="172"/>
    </row>
    <row r="122" spans="1:41" ht="19.5" hidden="1" customHeight="1" x14ac:dyDescent="0.2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20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203"/>
      <c r="AK122" s="172"/>
      <c r="AL122" s="174"/>
      <c r="AM122" s="175"/>
      <c r="AN122" s="174"/>
      <c r="AO122" s="172"/>
    </row>
    <row r="123" spans="1:41" ht="19.5" hidden="1" customHeight="1" x14ac:dyDescent="0.2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20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203"/>
      <c r="AK123" s="172"/>
      <c r="AL123" s="174"/>
      <c r="AM123" s="175"/>
      <c r="AN123" s="174"/>
      <c r="AO123" s="172"/>
    </row>
    <row r="124" spans="1:41" ht="19.5" hidden="1" customHeight="1" x14ac:dyDescent="0.2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20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203"/>
      <c r="AK124" s="172"/>
      <c r="AL124" s="174"/>
      <c r="AM124" s="175"/>
      <c r="AN124" s="174"/>
      <c r="AO124" s="172"/>
    </row>
    <row r="125" spans="1:41" ht="19.5" hidden="1" customHeight="1" x14ac:dyDescent="0.2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20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203"/>
      <c r="AK125" s="172"/>
      <c r="AL125" s="174"/>
      <c r="AM125" s="175"/>
      <c r="AN125" s="174"/>
      <c r="AO125" s="172"/>
    </row>
    <row r="126" spans="1:41" ht="19.5" hidden="1" customHeight="1" x14ac:dyDescent="0.2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20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203"/>
      <c r="AK126" s="172"/>
      <c r="AL126" s="174"/>
      <c r="AM126" s="175"/>
      <c r="AN126" s="174"/>
      <c r="AO126" s="172"/>
    </row>
    <row r="127" spans="1:41" ht="19.5" hidden="1" customHeight="1" x14ac:dyDescent="0.2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20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203"/>
      <c r="AK127" s="172"/>
      <c r="AL127" s="174"/>
      <c r="AM127" s="175"/>
      <c r="AN127" s="174"/>
      <c r="AO127" s="172"/>
    </row>
    <row r="128" spans="1:41" ht="19.5" hidden="1" customHeight="1" x14ac:dyDescent="0.2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20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203"/>
      <c r="AK128" s="172"/>
      <c r="AL128" s="174"/>
      <c r="AM128" s="175"/>
      <c r="AN128" s="174"/>
      <c r="AO128" s="172"/>
    </row>
    <row r="129" spans="1:41" ht="19.5" hidden="1" customHeight="1" x14ac:dyDescent="0.2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20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203"/>
      <c r="AK129" s="172"/>
      <c r="AL129" s="174"/>
      <c r="AM129" s="175"/>
      <c r="AN129" s="174"/>
      <c r="AO129" s="172"/>
    </row>
    <row r="130" spans="1:41" ht="19.5" hidden="1" customHeight="1" x14ac:dyDescent="0.2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20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203"/>
      <c r="AK130" s="172"/>
      <c r="AL130" s="174"/>
      <c r="AM130" s="175"/>
      <c r="AN130" s="174"/>
      <c r="AO130" s="172"/>
    </row>
    <row r="131" spans="1:41" ht="19.5" hidden="1" customHeight="1" x14ac:dyDescent="0.2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20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203"/>
      <c r="AK131" s="172"/>
      <c r="AL131" s="174"/>
      <c r="AM131" s="175"/>
      <c r="AN131" s="174"/>
      <c r="AO131" s="172"/>
    </row>
    <row r="132" spans="1:41" ht="19.5" hidden="1" customHeight="1" x14ac:dyDescent="0.2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20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203"/>
      <c r="AK132" s="172"/>
      <c r="AL132" s="174"/>
      <c r="AM132" s="175"/>
      <c r="AN132" s="174"/>
      <c r="AO132" s="172"/>
    </row>
    <row r="133" spans="1:41" ht="19.5" hidden="1" customHeight="1" x14ac:dyDescent="0.2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20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203"/>
      <c r="AK133" s="172"/>
      <c r="AL133" s="174"/>
      <c r="AM133" s="175"/>
      <c r="AN133" s="174"/>
      <c r="AO133" s="172"/>
    </row>
    <row r="134" spans="1:41" ht="19.5" hidden="1" customHeight="1" x14ac:dyDescent="0.2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20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203"/>
      <c r="AK134" s="172"/>
      <c r="AL134" s="174"/>
      <c r="AM134" s="175"/>
      <c r="AN134" s="174"/>
      <c r="AO134" s="172"/>
    </row>
    <row r="135" spans="1:41" ht="19.5" hidden="1" customHeight="1" x14ac:dyDescent="0.2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20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203"/>
      <c r="AK135" s="172"/>
      <c r="AL135" s="174"/>
      <c r="AM135" s="175"/>
      <c r="AN135" s="174"/>
      <c r="AO135" s="172"/>
    </row>
    <row r="136" spans="1:41" ht="19.5" hidden="1" customHeight="1" x14ac:dyDescent="0.2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20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203"/>
      <c r="AK136" s="172"/>
      <c r="AL136" s="174"/>
      <c r="AM136" s="175"/>
      <c r="AN136" s="174"/>
      <c r="AO136" s="172"/>
    </row>
    <row r="137" spans="1:41" ht="19.5" hidden="1" customHeight="1" x14ac:dyDescent="0.2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20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203"/>
      <c r="AK137" s="172"/>
      <c r="AL137" s="174"/>
      <c r="AM137" s="175"/>
      <c r="AN137" s="174"/>
      <c r="AO137" s="172"/>
    </row>
    <row r="138" spans="1:41" ht="19.5" hidden="1" customHeight="1" x14ac:dyDescent="0.2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20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203"/>
      <c r="AK138" s="172"/>
      <c r="AL138" s="174"/>
      <c r="AM138" s="175"/>
      <c r="AN138" s="174"/>
      <c r="AO138" s="172"/>
    </row>
    <row r="139" spans="1:41" ht="19.5" hidden="1" customHeight="1" x14ac:dyDescent="0.2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20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203"/>
      <c r="AK139" s="172"/>
      <c r="AL139" s="174"/>
      <c r="AM139" s="175"/>
      <c r="AN139" s="174"/>
      <c r="AO139" s="172"/>
    </row>
    <row r="140" spans="1:41" ht="19.5" hidden="1" customHeight="1" x14ac:dyDescent="0.2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20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203"/>
      <c r="AK140" s="172"/>
      <c r="AL140" s="174"/>
      <c r="AM140" s="175"/>
      <c r="AN140" s="174"/>
      <c r="AO140" s="172"/>
    </row>
    <row r="141" spans="1:41" ht="19.5" hidden="1" customHeight="1" x14ac:dyDescent="0.2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20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203"/>
      <c r="AK141" s="172"/>
      <c r="AL141" s="174"/>
      <c r="AM141" s="175"/>
      <c r="AN141" s="174"/>
      <c r="AO141" s="172"/>
    </row>
    <row r="142" spans="1:41" ht="19.5" hidden="1" customHeight="1" x14ac:dyDescent="0.2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20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203"/>
      <c r="AK142" s="172"/>
      <c r="AL142" s="174"/>
      <c r="AM142" s="175"/>
      <c r="AN142" s="174"/>
      <c r="AO142" s="172"/>
    </row>
    <row r="143" spans="1:41" ht="19.5" hidden="1" customHeight="1" x14ac:dyDescent="0.2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20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203"/>
      <c r="AK143" s="172"/>
      <c r="AL143" s="174"/>
      <c r="AM143" s="175"/>
      <c r="AN143" s="174"/>
      <c r="AO143" s="172"/>
    </row>
    <row r="144" spans="1:41" ht="19.5" hidden="1" customHeight="1" x14ac:dyDescent="0.2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20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203"/>
      <c r="AK144" s="172"/>
      <c r="AL144" s="174"/>
      <c r="AM144" s="175"/>
      <c r="AN144" s="174"/>
      <c r="AO144" s="172"/>
    </row>
    <row r="145" spans="1:41" ht="19.5" hidden="1" customHeight="1" x14ac:dyDescent="0.2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20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203"/>
      <c r="AK145" s="172"/>
      <c r="AL145" s="174"/>
      <c r="AM145" s="175"/>
      <c r="AN145" s="174"/>
      <c r="AO145" s="172"/>
    </row>
    <row r="146" spans="1:41" ht="19.5" hidden="1" customHeight="1" x14ac:dyDescent="0.2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20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203"/>
      <c r="AK146" s="172"/>
      <c r="AL146" s="174"/>
      <c r="AM146" s="175"/>
      <c r="AN146" s="174"/>
      <c r="AO146" s="172"/>
    </row>
    <row r="147" spans="1:41" ht="19.5" hidden="1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20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203"/>
      <c r="AK147" s="172"/>
      <c r="AL147" s="174"/>
      <c r="AM147" s="175"/>
      <c r="AN147" s="174"/>
      <c r="AO147" s="172"/>
    </row>
    <row r="148" spans="1:41" ht="19.5" hidden="1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20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203"/>
      <c r="AK148" s="172"/>
      <c r="AL148" s="174"/>
      <c r="AM148" s="175"/>
      <c r="AN148" s="174"/>
      <c r="AO148" s="172"/>
    </row>
    <row r="149" spans="1:41" ht="19.5" hidden="1" customHeight="1" x14ac:dyDescent="0.2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20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203"/>
      <c r="AK149" s="172"/>
      <c r="AL149" s="174"/>
      <c r="AM149" s="175"/>
      <c r="AN149" s="174"/>
      <c r="AO149" s="172"/>
    </row>
    <row r="150" spans="1:41" ht="19.5" hidden="1" customHeight="1" x14ac:dyDescent="0.2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20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203"/>
      <c r="AK150" s="172"/>
      <c r="AL150" s="174"/>
      <c r="AM150" s="175"/>
      <c r="AN150" s="174"/>
      <c r="AO150" s="172"/>
    </row>
    <row r="151" spans="1:41" ht="19.5" hidden="1" customHeight="1" x14ac:dyDescent="0.2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20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203"/>
      <c r="AK151" s="172"/>
      <c r="AL151" s="174"/>
      <c r="AM151" s="175"/>
      <c r="AN151" s="174"/>
      <c r="AO151" s="172"/>
    </row>
    <row r="152" spans="1:41" ht="19.5" hidden="1" customHeight="1" x14ac:dyDescent="0.2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20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203"/>
      <c r="AK152" s="172"/>
      <c r="AL152" s="174"/>
      <c r="AM152" s="175"/>
      <c r="AN152" s="174"/>
      <c r="AO152" s="172"/>
    </row>
    <row r="153" spans="1:41" ht="19.5" hidden="1" customHeight="1" x14ac:dyDescent="0.2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20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203"/>
      <c r="AK153" s="172"/>
      <c r="AL153" s="174"/>
      <c r="AM153" s="175"/>
      <c r="AN153" s="174"/>
      <c r="AO153" s="172"/>
    </row>
    <row r="154" spans="1:41" ht="19.5" hidden="1" customHeight="1" x14ac:dyDescent="0.2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20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203"/>
      <c r="AK154" s="172"/>
      <c r="AL154" s="174"/>
      <c r="AM154" s="175"/>
      <c r="AN154" s="174"/>
      <c r="AO154" s="172"/>
    </row>
    <row r="155" spans="1:41" ht="19.5" hidden="1" customHeight="1" x14ac:dyDescent="0.2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20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203"/>
      <c r="AK155" s="172"/>
      <c r="AL155" s="174"/>
      <c r="AM155" s="175"/>
      <c r="AN155" s="174"/>
      <c r="AO155" s="172"/>
    </row>
    <row r="156" spans="1:41" ht="19.5" hidden="1" customHeight="1" x14ac:dyDescent="0.2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20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203"/>
      <c r="AK156" s="172"/>
      <c r="AL156" s="174"/>
      <c r="AM156" s="175"/>
      <c r="AN156" s="174"/>
      <c r="AO156" s="172"/>
    </row>
    <row r="157" spans="1:41" ht="19.5" hidden="1" customHeight="1" x14ac:dyDescent="0.2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20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203"/>
      <c r="AK157" s="172"/>
      <c r="AL157" s="174"/>
      <c r="AM157" s="175"/>
      <c r="AN157" s="174"/>
      <c r="AO157" s="172"/>
    </row>
    <row r="158" spans="1:41" ht="19.5" hidden="1" customHeight="1" x14ac:dyDescent="0.2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20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203"/>
      <c r="AK158" s="172"/>
      <c r="AL158" s="174"/>
      <c r="AM158" s="175"/>
      <c r="AN158" s="174"/>
      <c r="AO158" s="172"/>
    </row>
    <row r="159" spans="1:41" ht="19.5" hidden="1" customHeight="1" x14ac:dyDescent="0.2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20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203"/>
      <c r="AK159" s="172"/>
      <c r="AL159" s="174"/>
      <c r="AM159" s="175"/>
      <c r="AN159" s="174"/>
      <c r="AO159" s="172"/>
    </row>
    <row r="160" spans="1:41" ht="19.5" hidden="1" customHeight="1" x14ac:dyDescent="0.2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20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203"/>
      <c r="AK160" s="172"/>
      <c r="AL160" s="174"/>
      <c r="AM160" s="175"/>
      <c r="AN160" s="174"/>
      <c r="AO160" s="172"/>
    </row>
    <row r="161" spans="1:41" ht="19.5" hidden="1" customHeight="1" x14ac:dyDescent="0.2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20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203"/>
      <c r="AK161" s="172"/>
      <c r="AL161" s="174"/>
      <c r="AM161" s="175"/>
      <c r="AN161" s="174"/>
      <c r="AO161" s="172"/>
    </row>
    <row r="162" spans="1:41" ht="19.5" hidden="1" customHeight="1" x14ac:dyDescent="0.2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20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203"/>
      <c r="AK162" s="172"/>
      <c r="AL162" s="174"/>
      <c r="AM162" s="175"/>
      <c r="AN162" s="174"/>
      <c r="AO162" s="172"/>
    </row>
    <row r="163" spans="1:41" ht="19.5" hidden="1" customHeight="1" x14ac:dyDescent="0.2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20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203"/>
      <c r="AK163" s="172"/>
      <c r="AL163" s="174"/>
      <c r="AM163" s="175"/>
      <c r="AN163" s="174"/>
      <c r="AO163" s="172"/>
    </row>
    <row r="164" spans="1:41" ht="19.5" hidden="1" customHeight="1" x14ac:dyDescent="0.2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20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203"/>
      <c r="AK164" s="172"/>
      <c r="AL164" s="174"/>
      <c r="AM164" s="175"/>
      <c r="AN164" s="174"/>
      <c r="AO164" s="172"/>
    </row>
    <row r="165" spans="1:41" ht="19.5" hidden="1" customHeight="1" x14ac:dyDescent="0.2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20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203"/>
      <c r="AK165" s="172"/>
      <c r="AL165" s="174"/>
      <c r="AM165" s="175"/>
      <c r="AN165" s="174"/>
      <c r="AO165" s="172"/>
    </row>
    <row r="166" spans="1:41" ht="19.5" hidden="1" customHeight="1" x14ac:dyDescent="0.2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20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203"/>
      <c r="AK166" s="172"/>
      <c r="AL166" s="174"/>
      <c r="AM166" s="175"/>
      <c r="AN166" s="174"/>
      <c r="AO166" s="172"/>
    </row>
    <row r="167" spans="1:41" ht="19.5" hidden="1" customHeight="1" x14ac:dyDescent="0.2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20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203"/>
      <c r="AK167" s="172"/>
      <c r="AL167" s="174"/>
      <c r="AM167" s="175"/>
      <c r="AN167" s="174"/>
      <c r="AO167" s="172"/>
    </row>
    <row r="168" spans="1:41" ht="19.5" hidden="1" customHeight="1" x14ac:dyDescent="0.2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20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203"/>
      <c r="AK168" s="172"/>
      <c r="AL168" s="174"/>
      <c r="AM168" s="175"/>
      <c r="AN168" s="174"/>
      <c r="AO168" s="172"/>
    </row>
    <row r="169" spans="1:41" ht="19.5" hidden="1" customHeight="1" x14ac:dyDescent="0.2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20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203"/>
      <c r="AK169" s="172"/>
      <c r="AL169" s="174"/>
      <c r="AM169" s="175"/>
      <c r="AN169" s="174"/>
      <c r="AO169" s="172"/>
    </row>
    <row r="170" spans="1:41" ht="19.5" hidden="1" customHeight="1" x14ac:dyDescent="0.2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20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203"/>
      <c r="AK170" s="172"/>
      <c r="AL170" s="174"/>
      <c r="AM170" s="175"/>
      <c r="AN170" s="174"/>
      <c r="AO170" s="172"/>
    </row>
    <row r="171" spans="1:41" ht="19.5" hidden="1" customHeight="1" x14ac:dyDescent="0.2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20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203"/>
      <c r="AK171" s="172"/>
      <c r="AL171" s="174"/>
      <c r="AM171" s="175"/>
      <c r="AN171" s="174"/>
      <c r="AO171" s="172"/>
    </row>
    <row r="172" spans="1:41" ht="19.5" hidden="1" customHeight="1" x14ac:dyDescent="0.2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20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203"/>
      <c r="AK172" s="172"/>
      <c r="AL172" s="174"/>
      <c r="AM172" s="175"/>
      <c r="AN172" s="174"/>
      <c r="AO172" s="172"/>
    </row>
    <row r="173" spans="1:41" ht="19.5" hidden="1" customHeight="1" x14ac:dyDescent="0.2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20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203"/>
      <c r="AK173" s="172"/>
      <c r="AL173" s="174"/>
      <c r="AM173" s="175"/>
      <c r="AN173" s="174"/>
      <c r="AO173" s="172"/>
    </row>
    <row r="174" spans="1:41" ht="19.5" hidden="1" customHeight="1" x14ac:dyDescent="0.2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20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203"/>
      <c r="AK174" s="172"/>
      <c r="AL174" s="174"/>
      <c r="AM174" s="175"/>
      <c r="AN174" s="174"/>
      <c r="AO174" s="172"/>
    </row>
    <row r="175" spans="1:41" ht="19.5" hidden="1" customHeight="1" x14ac:dyDescent="0.2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20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203"/>
      <c r="AK175" s="172"/>
      <c r="AL175" s="174"/>
      <c r="AM175" s="175"/>
      <c r="AN175" s="174"/>
      <c r="AO175" s="172"/>
    </row>
    <row r="176" spans="1:41" ht="19.5" hidden="1" customHeight="1" x14ac:dyDescent="0.2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20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203"/>
      <c r="AK176" s="172"/>
      <c r="AL176" s="174"/>
      <c r="AM176" s="175"/>
      <c r="AN176" s="174"/>
      <c r="AO176" s="172"/>
    </row>
    <row r="177" spans="1:41" ht="19.5" hidden="1" customHeight="1" x14ac:dyDescent="0.2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20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203"/>
      <c r="AK177" s="172"/>
      <c r="AL177" s="174"/>
      <c r="AM177" s="175"/>
      <c r="AN177" s="174"/>
      <c r="AO177" s="172"/>
    </row>
    <row r="178" spans="1:41" ht="19.5" hidden="1" customHeight="1" x14ac:dyDescent="0.2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20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203"/>
      <c r="AK178" s="172"/>
      <c r="AL178" s="174"/>
      <c r="AM178" s="175"/>
      <c r="AN178" s="174"/>
      <c r="AO178" s="172"/>
    </row>
    <row r="179" spans="1:41" ht="19.5" hidden="1" customHeight="1" x14ac:dyDescent="0.2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20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203"/>
      <c r="AK179" s="172"/>
      <c r="AL179" s="174"/>
      <c r="AM179" s="175"/>
      <c r="AN179" s="174"/>
      <c r="AO179" s="172"/>
    </row>
    <row r="180" spans="1:41" ht="19.5" hidden="1" customHeight="1" x14ac:dyDescent="0.2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20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203"/>
      <c r="AK180" s="172"/>
      <c r="AL180" s="174"/>
      <c r="AM180" s="175"/>
      <c r="AN180" s="174"/>
      <c r="AO180" s="172"/>
    </row>
    <row r="181" spans="1:41" ht="19.5" hidden="1" customHeight="1" x14ac:dyDescent="0.2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20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203"/>
      <c r="AK181" s="172"/>
      <c r="AL181" s="174"/>
      <c r="AM181" s="175"/>
      <c r="AN181" s="174"/>
      <c r="AO181" s="172"/>
    </row>
    <row r="182" spans="1:41" ht="19.5" hidden="1" customHeight="1" x14ac:dyDescent="0.2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20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203"/>
      <c r="AK182" s="172"/>
      <c r="AL182" s="174"/>
      <c r="AM182" s="175"/>
      <c r="AN182" s="174"/>
      <c r="AO182" s="172"/>
    </row>
    <row r="183" spans="1:41" ht="19.5" hidden="1" customHeight="1" x14ac:dyDescent="0.2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20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203"/>
      <c r="AK183" s="172"/>
      <c r="AL183" s="174"/>
      <c r="AM183" s="175"/>
      <c r="AN183" s="174"/>
      <c r="AO183" s="172"/>
    </row>
    <row r="184" spans="1:41" ht="19.5" hidden="1" customHeight="1" x14ac:dyDescent="0.2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20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203"/>
      <c r="AK184" s="172"/>
      <c r="AL184" s="174"/>
      <c r="AM184" s="175"/>
      <c r="AN184" s="174"/>
      <c r="AO184" s="172"/>
    </row>
    <row r="185" spans="1:41" ht="19.5" hidden="1" customHeight="1" x14ac:dyDescent="0.2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20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203"/>
      <c r="AK185" s="172"/>
      <c r="AL185" s="174"/>
      <c r="AM185" s="175"/>
      <c r="AN185" s="174"/>
      <c r="AO185" s="172"/>
    </row>
    <row r="186" spans="1:41" ht="19.5" hidden="1" customHeight="1" x14ac:dyDescent="0.2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20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203"/>
      <c r="AK186" s="172"/>
      <c r="AL186" s="174"/>
      <c r="AM186" s="175"/>
      <c r="AN186" s="174"/>
      <c r="AO186" s="172"/>
    </row>
    <row r="187" spans="1:41" ht="19.5" hidden="1" customHeight="1" x14ac:dyDescent="0.2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20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203"/>
      <c r="AK187" s="172"/>
      <c r="AL187" s="174"/>
      <c r="AM187" s="175"/>
      <c r="AN187" s="174"/>
      <c r="AO187" s="172"/>
    </row>
    <row r="188" spans="1:41" ht="19.5" hidden="1" customHeight="1" x14ac:dyDescent="0.2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20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203"/>
      <c r="AK188" s="172"/>
      <c r="AL188" s="174"/>
      <c r="AM188" s="175"/>
      <c r="AN188" s="174"/>
      <c r="AO188" s="172"/>
    </row>
    <row r="189" spans="1:41" ht="19.5" hidden="1" customHeight="1" x14ac:dyDescent="0.2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20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203"/>
      <c r="AK189" s="172"/>
      <c r="AL189" s="174"/>
      <c r="AM189" s="175"/>
      <c r="AN189" s="174"/>
      <c r="AO189" s="172"/>
    </row>
    <row r="190" spans="1:41" ht="19.5" hidden="1" customHeight="1" x14ac:dyDescent="0.2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20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203"/>
      <c r="AK190" s="172"/>
      <c r="AL190" s="174"/>
      <c r="AM190" s="175"/>
      <c r="AN190" s="174"/>
      <c r="AO190" s="172"/>
    </row>
    <row r="191" spans="1:41" ht="19.5" hidden="1" customHeight="1" x14ac:dyDescent="0.2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20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203"/>
      <c r="AK191" s="172"/>
      <c r="AL191" s="174"/>
      <c r="AM191" s="175"/>
      <c r="AN191" s="174"/>
      <c r="AO191" s="172"/>
    </row>
    <row r="192" spans="1:41" ht="19.5" hidden="1" customHeight="1" x14ac:dyDescent="0.2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20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203"/>
      <c r="AK192" s="172"/>
      <c r="AL192" s="174"/>
      <c r="AM192" s="175"/>
      <c r="AN192" s="174"/>
      <c r="AO192" s="172"/>
    </row>
    <row r="193" spans="1:41" ht="19.5" hidden="1" customHeight="1" x14ac:dyDescent="0.2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20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203"/>
      <c r="AK193" s="172"/>
      <c r="AL193" s="174"/>
      <c r="AM193" s="175"/>
      <c r="AN193" s="174"/>
      <c r="AO193" s="172"/>
    </row>
    <row r="194" spans="1:41" ht="19.5" hidden="1" customHeight="1" x14ac:dyDescent="0.2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20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203"/>
      <c r="AK194" s="172"/>
      <c r="AL194" s="174"/>
      <c r="AM194" s="175"/>
      <c r="AN194" s="174"/>
      <c r="AO194" s="172"/>
    </row>
    <row r="195" spans="1:41" ht="19.5" hidden="1" customHeight="1" x14ac:dyDescent="0.2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20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203"/>
      <c r="AK195" s="172"/>
      <c r="AL195" s="174"/>
      <c r="AM195" s="175"/>
      <c r="AN195" s="174"/>
      <c r="AO195" s="172"/>
    </row>
    <row r="196" spans="1:41" ht="19.5" hidden="1" customHeight="1" x14ac:dyDescent="0.2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20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203"/>
      <c r="AK196" s="172"/>
      <c r="AL196" s="174"/>
      <c r="AM196" s="175"/>
      <c r="AN196" s="174"/>
      <c r="AO196" s="172"/>
    </row>
    <row r="197" spans="1:41" ht="19.5" hidden="1" customHeight="1" x14ac:dyDescent="0.2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20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203"/>
      <c r="AK197" s="172"/>
      <c r="AL197" s="174"/>
      <c r="AM197" s="175"/>
      <c r="AN197" s="174"/>
      <c r="AO197" s="172"/>
    </row>
    <row r="198" spans="1:41" ht="19.5" hidden="1" customHeight="1" x14ac:dyDescent="0.2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20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203"/>
      <c r="AK198" s="172"/>
      <c r="AL198" s="174"/>
      <c r="AM198" s="175"/>
      <c r="AN198" s="174"/>
      <c r="AO198" s="172"/>
    </row>
    <row r="199" spans="1:41" ht="19.5" hidden="1" customHeight="1" x14ac:dyDescent="0.2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20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203"/>
      <c r="AK199" s="172"/>
      <c r="AL199" s="174"/>
      <c r="AM199" s="175"/>
      <c r="AN199" s="174"/>
      <c r="AO199" s="172"/>
    </row>
    <row r="200" spans="1:41" ht="19.5" hidden="1" customHeight="1" x14ac:dyDescent="0.2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20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203"/>
      <c r="AK200" s="172"/>
      <c r="AL200" s="174"/>
      <c r="AM200" s="175"/>
      <c r="AN200" s="174"/>
      <c r="AO200" s="172"/>
    </row>
    <row r="201" spans="1:41" ht="19.5" hidden="1" customHeight="1" x14ac:dyDescent="0.2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20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203"/>
      <c r="AK201" s="172"/>
      <c r="AL201" s="174"/>
      <c r="AM201" s="175"/>
      <c r="AN201" s="174"/>
      <c r="AO201" s="172"/>
    </row>
    <row r="202" spans="1:41" ht="19.5" hidden="1" customHeight="1" x14ac:dyDescent="0.2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20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203"/>
      <c r="AK202" s="172"/>
      <c r="AL202" s="174"/>
      <c r="AM202" s="175"/>
      <c r="AN202" s="174"/>
      <c r="AO202" s="172"/>
    </row>
    <row r="203" spans="1:41" ht="19.5" hidden="1" customHeight="1" x14ac:dyDescent="0.2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20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203"/>
      <c r="AK203" s="172"/>
      <c r="AL203" s="174"/>
      <c r="AM203" s="175"/>
      <c r="AN203" s="174"/>
      <c r="AO203" s="172"/>
    </row>
    <row r="204" spans="1:41" ht="19.5" hidden="1" customHeight="1" x14ac:dyDescent="0.2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20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203"/>
      <c r="AK204" s="172"/>
      <c r="AL204" s="174"/>
      <c r="AM204" s="175"/>
      <c r="AN204" s="174"/>
      <c r="AO204" s="172"/>
    </row>
    <row r="205" spans="1:41" ht="19.5" hidden="1" customHeight="1" x14ac:dyDescent="0.2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20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203"/>
      <c r="AK205" s="172"/>
      <c r="AL205" s="174"/>
      <c r="AM205" s="175"/>
      <c r="AN205" s="174"/>
      <c r="AO205" s="172"/>
    </row>
    <row r="206" spans="1:41" ht="19.5" hidden="1" customHeight="1" x14ac:dyDescent="0.2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20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203"/>
      <c r="AK206" s="172"/>
      <c r="AL206" s="174"/>
      <c r="AM206" s="175"/>
      <c r="AN206" s="174"/>
      <c r="AO206" s="172"/>
    </row>
    <row r="207" spans="1:41" ht="19.5" hidden="1" customHeight="1" x14ac:dyDescent="0.2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20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203"/>
      <c r="AK207" s="172"/>
      <c r="AL207" s="174"/>
      <c r="AM207" s="175"/>
      <c r="AN207" s="174"/>
      <c r="AO207" s="172"/>
    </row>
    <row r="208" spans="1:41" ht="19.5" hidden="1" customHeight="1" x14ac:dyDescent="0.2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20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203"/>
      <c r="AK208" s="172"/>
      <c r="AL208" s="174"/>
      <c r="AM208" s="175"/>
      <c r="AN208" s="174"/>
      <c r="AO208" s="172"/>
    </row>
    <row r="209" spans="1:41" ht="19.5" hidden="1" customHeight="1" x14ac:dyDescent="0.2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20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203"/>
      <c r="AK209" s="172"/>
      <c r="AL209" s="174"/>
      <c r="AM209" s="175"/>
      <c r="AN209" s="174"/>
      <c r="AO209" s="172"/>
    </row>
    <row r="210" spans="1:41" ht="19.5" hidden="1" customHeight="1" x14ac:dyDescent="0.2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20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203"/>
      <c r="AK210" s="172"/>
      <c r="AL210" s="174"/>
      <c r="AM210" s="175"/>
      <c r="AN210" s="174"/>
      <c r="AO210" s="172"/>
    </row>
    <row r="211" spans="1:41" ht="19.5" hidden="1" customHeight="1" x14ac:dyDescent="0.2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20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203"/>
      <c r="AK211" s="172"/>
      <c r="AL211" s="174"/>
      <c r="AM211" s="175"/>
      <c r="AN211" s="174"/>
      <c r="AO211" s="172"/>
    </row>
    <row r="212" spans="1:41" ht="19.5" hidden="1" customHeight="1" x14ac:dyDescent="0.2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20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203"/>
      <c r="AK212" s="172"/>
      <c r="AL212" s="174"/>
      <c r="AM212" s="175"/>
      <c r="AN212" s="174"/>
      <c r="AO212" s="172"/>
    </row>
    <row r="213" spans="1:41" ht="19.5" hidden="1" customHeight="1" x14ac:dyDescent="0.2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20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203"/>
      <c r="AK213" s="172"/>
      <c r="AL213" s="174"/>
      <c r="AM213" s="175"/>
      <c r="AN213" s="174"/>
      <c r="AO213" s="172"/>
    </row>
    <row r="214" spans="1:41" ht="19.5" hidden="1" customHeight="1" x14ac:dyDescent="0.2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20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203"/>
      <c r="AK214" s="172"/>
      <c r="AL214" s="174"/>
      <c r="AM214" s="175"/>
      <c r="AN214" s="174"/>
      <c r="AO214" s="172"/>
    </row>
    <row r="215" spans="1:41" ht="19.5" hidden="1" customHeight="1" x14ac:dyDescent="0.2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20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203"/>
      <c r="AK215" s="172"/>
      <c r="AL215" s="174"/>
      <c r="AM215" s="175"/>
      <c r="AN215" s="174"/>
      <c r="AO215" s="172"/>
    </row>
    <row r="216" spans="1:41" ht="19.5" hidden="1" customHeight="1" x14ac:dyDescent="0.2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20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203"/>
      <c r="AK216" s="172"/>
      <c r="AL216" s="174"/>
      <c r="AM216" s="175"/>
      <c r="AN216" s="174"/>
      <c r="AO216" s="172"/>
    </row>
    <row r="217" spans="1:41" ht="19.5" hidden="1" customHeight="1" x14ac:dyDescent="0.2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20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203"/>
      <c r="AK217" s="172"/>
      <c r="AL217" s="174"/>
      <c r="AM217" s="175"/>
      <c r="AN217" s="174"/>
      <c r="AO217" s="172"/>
    </row>
    <row r="218" spans="1:41" ht="19.5" hidden="1" customHeight="1" x14ac:dyDescent="0.2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20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203"/>
      <c r="AK218" s="172"/>
      <c r="AL218" s="174"/>
      <c r="AM218" s="175"/>
      <c r="AN218" s="174"/>
      <c r="AO218" s="172"/>
    </row>
    <row r="219" spans="1:41" ht="19.5" hidden="1" customHeight="1" x14ac:dyDescent="0.2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20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203"/>
      <c r="AK219" s="172"/>
      <c r="AL219" s="174"/>
      <c r="AM219" s="175"/>
      <c r="AN219" s="174"/>
      <c r="AO219" s="172"/>
    </row>
    <row r="220" spans="1:41" ht="19.5" hidden="1" customHeight="1" x14ac:dyDescent="0.2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20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203"/>
      <c r="AK220" s="172"/>
      <c r="AL220" s="174"/>
      <c r="AM220" s="175"/>
      <c r="AN220" s="174"/>
      <c r="AO220" s="172"/>
    </row>
    <row r="221" spans="1:41" ht="19.5" hidden="1" customHeight="1" x14ac:dyDescent="0.2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20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203"/>
      <c r="AK221" s="172"/>
      <c r="AL221" s="174"/>
      <c r="AM221" s="175"/>
      <c r="AN221" s="174"/>
      <c r="AO221" s="172"/>
    </row>
    <row r="222" spans="1:41" ht="19.5" hidden="1" customHeight="1" x14ac:dyDescent="0.2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20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203"/>
      <c r="AK222" s="172"/>
      <c r="AL222" s="174"/>
      <c r="AM222" s="175"/>
      <c r="AN222" s="174"/>
      <c r="AO222" s="172"/>
    </row>
    <row r="223" spans="1:41" ht="19.5" hidden="1" customHeight="1" x14ac:dyDescent="0.2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20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203"/>
      <c r="AK223" s="172"/>
      <c r="AL223" s="174"/>
      <c r="AM223" s="175"/>
      <c r="AN223" s="174"/>
      <c r="AO223" s="172"/>
    </row>
    <row r="224" spans="1:41" ht="19.5" hidden="1" customHeight="1" x14ac:dyDescent="0.2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20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203"/>
      <c r="AK224" s="172"/>
      <c r="AL224" s="174"/>
      <c r="AM224" s="175"/>
      <c r="AN224" s="174"/>
      <c r="AO224" s="172"/>
    </row>
    <row r="225" spans="1:41" ht="19.5" hidden="1" customHeight="1" x14ac:dyDescent="0.2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20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203"/>
      <c r="AK225" s="172"/>
      <c r="AL225" s="174"/>
      <c r="AM225" s="175"/>
      <c r="AN225" s="174"/>
      <c r="AO225" s="172"/>
    </row>
    <row r="226" spans="1:41" ht="19.5" hidden="1" customHeight="1" x14ac:dyDescent="0.2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20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203"/>
      <c r="AK226" s="172"/>
      <c r="AL226" s="174"/>
      <c r="AM226" s="175"/>
      <c r="AN226" s="174"/>
      <c r="AO226" s="172"/>
    </row>
    <row r="227" spans="1:41" ht="19.5" hidden="1" customHeight="1" x14ac:dyDescent="0.2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20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203"/>
      <c r="AK227" s="172"/>
      <c r="AL227" s="174"/>
      <c r="AM227" s="175"/>
      <c r="AN227" s="174"/>
      <c r="AO227" s="172"/>
    </row>
    <row r="228" spans="1:41" ht="19.5" hidden="1" customHeight="1" x14ac:dyDescent="0.2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20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203"/>
      <c r="AK228" s="172"/>
      <c r="AL228" s="174"/>
      <c r="AM228" s="175"/>
      <c r="AN228" s="174"/>
      <c r="AO228" s="172"/>
    </row>
    <row r="229" spans="1:41" ht="19.5" hidden="1" customHeight="1" x14ac:dyDescent="0.2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20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203"/>
      <c r="AK229" s="172"/>
      <c r="AL229" s="174"/>
      <c r="AM229" s="175"/>
      <c r="AN229" s="174"/>
      <c r="AO229" s="172"/>
    </row>
    <row r="230" spans="1:41" ht="19.5" hidden="1" customHeight="1" x14ac:dyDescent="0.2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20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203"/>
      <c r="AK230" s="172"/>
      <c r="AL230" s="174"/>
      <c r="AM230" s="175"/>
      <c r="AN230" s="174"/>
      <c r="AO230" s="172"/>
    </row>
    <row r="231" spans="1:41" ht="19.5" hidden="1" customHeight="1" x14ac:dyDescent="0.2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20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203"/>
      <c r="AK231" s="172"/>
      <c r="AL231" s="174"/>
      <c r="AM231" s="175"/>
      <c r="AN231" s="174"/>
      <c r="AO231" s="172"/>
    </row>
    <row r="232" spans="1:41" ht="19.5" hidden="1" customHeight="1" x14ac:dyDescent="0.2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20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203"/>
      <c r="AK232" s="172"/>
      <c r="AL232" s="174"/>
      <c r="AM232" s="175"/>
      <c r="AN232" s="174"/>
      <c r="AO232" s="172"/>
    </row>
    <row r="233" spans="1:41" ht="19.5" hidden="1" customHeight="1" x14ac:dyDescent="0.2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20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203"/>
      <c r="AK233" s="172"/>
      <c r="AL233" s="174"/>
      <c r="AM233" s="175"/>
      <c r="AN233" s="174"/>
      <c r="AO233" s="172"/>
    </row>
    <row r="234" spans="1:41" ht="19.5" hidden="1" customHeight="1" x14ac:dyDescent="0.2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20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203"/>
      <c r="AK234" s="172"/>
      <c r="AL234" s="174"/>
      <c r="AM234" s="175"/>
      <c r="AN234" s="174"/>
      <c r="AO234" s="172"/>
    </row>
    <row r="235" spans="1:41" ht="19.5" hidden="1" customHeight="1" x14ac:dyDescent="0.2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20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203"/>
      <c r="AK235" s="172"/>
      <c r="AL235" s="174"/>
      <c r="AM235" s="175"/>
      <c r="AN235" s="174"/>
      <c r="AO235" s="172"/>
    </row>
    <row r="236" spans="1:41" ht="14.25" hidden="1" customHeight="1" x14ac:dyDescent="0.25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</row>
    <row r="237" spans="1:41" ht="14.25" hidden="1" customHeight="1" x14ac:dyDescent="0.25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</row>
    <row r="238" spans="1:41" ht="14.25" hidden="1" customHeight="1" x14ac:dyDescent="0.25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</row>
    <row r="239" spans="1:41" ht="14.25" hidden="1" customHeight="1" x14ac:dyDescent="0.25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</row>
    <row r="240" spans="1:41" ht="14.25" hidden="1" customHeight="1" x14ac:dyDescent="0.25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</row>
    <row r="241" spans="1:41" ht="14.25" hidden="1" customHeight="1" x14ac:dyDescent="0.25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</row>
    <row r="242" spans="1:41" ht="14.25" hidden="1" customHeight="1" x14ac:dyDescent="0.25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</row>
    <row r="243" spans="1:41" ht="14.25" hidden="1" customHeight="1" x14ac:dyDescent="0.25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</row>
    <row r="244" spans="1:41" ht="14.25" hidden="1" customHeight="1" x14ac:dyDescent="0.25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</row>
    <row r="245" spans="1:41" ht="14.25" hidden="1" customHeight="1" x14ac:dyDescent="0.25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</row>
    <row r="246" spans="1:41" ht="14.25" hidden="1" customHeight="1" x14ac:dyDescent="0.25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</row>
    <row r="247" spans="1:41" ht="14.25" hidden="1" customHeight="1" x14ac:dyDescent="0.25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</row>
    <row r="248" spans="1:41" ht="14.25" hidden="1" customHeight="1" x14ac:dyDescent="0.25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</row>
    <row r="249" spans="1:41" ht="14.25" hidden="1" customHeight="1" x14ac:dyDescent="0.25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</row>
    <row r="250" spans="1:41" ht="14.25" hidden="1" customHeight="1" x14ac:dyDescent="0.25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</row>
    <row r="251" spans="1:41" ht="14.25" hidden="1" customHeight="1" x14ac:dyDescent="0.25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</row>
    <row r="252" spans="1:41" ht="14.25" hidden="1" customHeight="1" x14ac:dyDescent="0.25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</row>
    <row r="253" spans="1:41" ht="14.25" hidden="1" customHeight="1" x14ac:dyDescent="0.25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</row>
    <row r="254" spans="1:41" ht="14.25" hidden="1" customHeight="1" x14ac:dyDescent="0.25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</row>
    <row r="255" spans="1:41" ht="14.25" hidden="1" customHeight="1" x14ac:dyDescent="0.25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</row>
    <row r="256" spans="1:41" ht="14.25" hidden="1" customHeight="1" x14ac:dyDescent="0.25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</row>
    <row r="257" spans="1:41" ht="14.25" hidden="1" customHeight="1" x14ac:dyDescent="0.25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</row>
    <row r="258" spans="1:41" ht="14.25" hidden="1" customHeight="1" x14ac:dyDescent="0.25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</row>
    <row r="259" spans="1:41" ht="14.25" hidden="1" customHeight="1" x14ac:dyDescent="0.25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</row>
    <row r="260" spans="1:41" ht="14.25" hidden="1" customHeight="1" x14ac:dyDescent="0.25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</row>
    <row r="261" spans="1:41" ht="14.25" hidden="1" customHeight="1" x14ac:dyDescent="0.25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</row>
    <row r="262" spans="1:41" ht="14.25" hidden="1" customHeight="1" x14ac:dyDescent="0.25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</row>
    <row r="263" spans="1:41" ht="14.25" hidden="1" customHeight="1" x14ac:dyDescent="0.25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</row>
    <row r="264" spans="1:41" ht="14.25" hidden="1" customHeight="1" x14ac:dyDescent="0.25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</row>
    <row r="265" spans="1:41" ht="14.25" hidden="1" customHeight="1" x14ac:dyDescent="0.25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</row>
    <row r="266" spans="1:41" ht="14.25" hidden="1" customHeight="1" x14ac:dyDescent="0.25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</row>
    <row r="267" spans="1:41" ht="14.25" hidden="1" customHeight="1" x14ac:dyDescent="0.25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</row>
    <row r="268" spans="1:41" ht="14.25" hidden="1" customHeight="1" x14ac:dyDescent="0.25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</row>
    <row r="269" spans="1:41" ht="14.25" hidden="1" customHeight="1" x14ac:dyDescent="0.25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</row>
    <row r="270" spans="1:41" ht="14.25" hidden="1" customHeight="1" x14ac:dyDescent="0.25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</row>
    <row r="271" spans="1:41" ht="14.25" hidden="1" customHeight="1" x14ac:dyDescent="0.25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</row>
    <row r="272" spans="1:41" ht="14.25" hidden="1" customHeight="1" x14ac:dyDescent="0.25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</row>
    <row r="273" spans="1:41" ht="14.25" hidden="1" customHeight="1" x14ac:dyDescent="0.25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</row>
    <row r="274" spans="1:41" ht="14.25" hidden="1" customHeight="1" x14ac:dyDescent="0.25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</row>
    <row r="275" spans="1:41" ht="14.25" hidden="1" customHeight="1" x14ac:dyDescent="0.25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</row>
    <row r="276" spans="1:41" ht="14.25" hidden="1" customHeight="1" x14ac:dyDescent="0.2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</row>
    <row r="277" spans="1:41" ht="14.25" hidden="1" customHeight="1" x14ac:dyDescent="0.2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</row>
    <row r="278" spans="1:41" ht="14.25" hidden="1" customHeight="1" x14ac:dyDescent="0.2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</row>
    <row r="279" spans="1:41" ht="14.25" hidden="1" customHeight="1" x14ac:dyDescent="0.2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</row>
    <row r="280" spans="1:41" ht="14.25" hidden="1" customHeight="1" x14ac:dyDescent="0.25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</row>
    <row r="281" spans="1:41" ht="14.25" hidden="1" customHeight="1" x14ac:dyDescent="0.25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</row>
    <row r="282" spans="1:41" ht="14.25" hidden="1" customHeight="1" x14ac:dyDescent="0.25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</row>
    <row r="283" spans="1:41" ht="14.25" hidden="1" customHeight="1" x14ac:dyDescent="0.25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</row>
    <row r="284" spans="1:41" ht="14.25" hidden="1" customHeight="1" x14ac:dyDescent="0.25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</row>
    <row r="285" spans="1:41" ht="14.25" hidden="1" customHeight="1" x14ac:dyDescent="0.25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</row>
    <row r="286" spans="1:41" ht="14.25" hidden="1" customHeight="1" x14ac:dyDescent="0.25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</row>
    <row r="287" spans="1:41" ht="14.25" hidden="1" customHeight="1" x14ac:dyDescent="0.25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</row>
    <row r="288" spans="1:41" ht="14.25" hidden="1" customHeight="1" x14ac:dyDescent="0.25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</row>
    <row r="289" spans="1:41" ht="14.25" hidden="1" customHeight="1" x14ac:dyDescent="0.25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</row>
    <row r="290" spans="1:41" ht="14.25" hidden="1" customHeight="1" x14ac:dyDescent="0.25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</row>
    <row r="291" spans="1:41" ht="14.25" hidden="1" customHeight="1" x14ac:dyDescent="0.25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</row>
    <row r="292" spans="1:41" ht="14.25" hidden="1" customHeight="1" x14ac:dyDescent="0.25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</row>
    <row r="293" spans="1:41" ht="14.25" hidden="1" customHeight="1" x14ac:dyDescent="0.25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</row>
    <row r="294" spans="1:41" ht="14.25" hidden="1" customHeight="1" x14ac:dyDescent="0.25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</row>
    <row r="295" spans="1:41" ht="14.25" hidden="1" customHeight="1" x14ac:dyDescent="0.25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</row>
    <row r="296" spans="1:41" ht="14.25" hidden="1" customHeight="1" x14ac:dyDescent="0.25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</row>
    <row r="297" spans="1:41" ht="14.25" hidden="1" customHeight="1" x14ac:dyDescent="0.25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</row>
    <row r="298" spans="1:41" ht="14.25" hidden="1" customHeight="1" x14ac:dyDescent="0.25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</row>
    <row r="299" spans="1:41" ht="14.25" hidden="1" customHeight="1" x14ac:dyDescent="0.25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</row>
    <row r="300" spans="1:41" ht="14.25" hidden="1" customHeight="1" x14ac:dyDescent="0.25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</row>
    <row r="301" spans="1:41" ht="14.25" hidden="1" customHeight="1" x14ac:dyDescent="0.25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</row>
    <row r="302" spans="1:41" ht="14.25" hidden="1" customHeight="1" x14ac:dyDescent="0.2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</row>
    <row r="303" spans="1:41" ht="14.25" hidden="1" customHeight="1" x14ac:dyDescent="0.25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</row>
    <row r="304" spans="1:41" ht="14.25" hidden="1" customHeight="1" x14ac:dyDescent="0.25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</row>
    <row r="305" spans="1:41" ht="14.25" hidden="1" customHeight="1" x14ac:dyDescent="0.25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</row>
    <row r="306" spans="1:41" ht="14.25" hidden="1" customHeight="1" x14ac:dyDescent="0.25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</row>
    <row r="307" spans="1:41" ht="14.25" hidden="1" customHeight="1" x14ac:dyDescent="0.25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</row>
    <row r="308" spans="1:41" ht="14.25" hidden="1" customHeight="1" x14ac:dyDescent="0.2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</row>
    <row r="309" spans="1:41" ht="14.25" hidden="1" customHeight="1" x14ac:dyDescent="0.25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</row>
    <row r="310" spans="1:41" ht="14.25" hidden="1" customHeight="1" x14ac:dyDescent="0.25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</row>
    <row r="311" spans="1:41" ht="14.25" hidden="1" customHeight="1" x14ac:dyDescent="0.25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</row>
    <row r="312" spans="1:41" ht="14.25" hidden="1" customHeight="1" x14ac:dyDescent="0.2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</row>
    <row r="313" spans="1:41" ht="14.25" hidden="1" customHeight="1" x14ac:dyDescent="0.25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</row>
    <row r="314" spans="1:41" ht="14.25" hidden="1" customHeight="1" x14ac:dyDescent="0.25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</row>
    <row r="315" spans="1:41" ht="14.25" hidden="1" customHeight="1" x14ac:dyDescent="0.25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</row>
    <row r="316" spans="1:41" ht="14.25" hidden="1" customHeight="1" x14ac:dyDescent="0.25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</row>
    <row r="317" spans="1:41" ht="14.25" hidden="1" customHeight="1" x14ac:dyDescent="0.25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</row>
    <row r="318" spans="1:41" ht="14.25" hidden="1" customHeight="1" x14ac:dyDescent="0.2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</row>
    <row r="319" spans="1:41" ht="14.25" hidden="1" customHeight="1" x14ac:dyDescent="0.25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</row>
    <row r="320" spans="1:41" ht="14.25" hidden="1" customHeight="1" x14ac:dyDescent="0.25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</row>
    <row r="321" spans="1:41" ht="14.25" hidden="1" customHeight="1" x14ac:dyDescent="0.25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</row>
    <row r="322" spans="1:41" ht="14.25" hidden="1" customHeight="1" x14ac:dyDescent="0.25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</row>
    <row r="323" spans="1:41" ht="14.25" hidden="1" customHeight="1" x14ac:dyDescent="0.25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</row>
    <row r="324" spans="1:41" ht="14.25" hidden="1" customHeight="1" x14ac:dyDescent="0.25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</row>
    <row r="325" spans="1:41" ht="14.25" hidden="1" customHeight="1" x14ac:dyDescent="0.25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</row>
    <row r="326" spans="1:41" ht="14.25" hidden="1" customHeight="1" x14ac:dyDescent="0.25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</row>
    <row r="327" spans="1:41" ht="14.25" hidden="1" customHeight="1" x14ac:dyDescent="0.25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</row>
    <row r="328" spans="1:41" ht="14.25" hidden="1" customHeight="1" x14ac:dyDescent="0.25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</row>
    <row r="329" spans="1:41" ht="14.25" hidden="1" customHeight="1" x14ac:dyDescent="0.25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</row>
    <row r="330" spans="1:41" ht="14.25" hidden="1" customHeight="1" x14ac:dyDescent="0.25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</row>
    <row r="331" spans="1:41" ht="14.25" hidden="1" customHeight="1" x14ac:dyDescent="0.25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</row>
    <row r="332" spans="1:41" ht="14.25" hidden="1" customHeight="1" x14ac:dyDescent="0.2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</row>
    <row r="333" spans="1:41" ht="14.25" hidden="1" customHeight="1" x14ac:dyDescent="0.2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</row>
    <row r="334" spans="1:41" ht="14.25" hidden="1" customHeight="1" x14ac:dyDescent="0.2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</row>
    <row r="335" spans="1:41" ht="14.25" hidden="1" customHeight="1" x14ac:dyDescent="0.2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</row>
    <row r="336" spans="1:41" ht="14.25" hidden="1" customHeight="1" x14ac:dyDescent="0.2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</row>
    <row r="337" spans="1:41" ht="14.25" hidden="1" customHeight="1" x14ac:dyDescent="0.2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</row>
    <row r="338" spans="1:41" ht="14.25" hidden="1" customHeight="1" x14ac:dyDescent="0.2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</row>
    <row r="339" spans="1:41" ht="14.25" hidden="1" customHeight="1" x14ac:dyDescent="0.2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</row>
    <row r="340" spans="1:41" ht="14.25" hidden="1" customHeight="1" x14ac:dyDescent="0.2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</row>
    <row r="341" spans="1:41" ht="14.25" hidden="1" customHeight="1" x14ac:dyDescent="0.2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</row>
    <row r="342" spans="1:41" ht="14.25" hidden="1" customHeight="1" x14ac:dyDescent="0.2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</row>
    <row r="343" spans="1:41" ht="14.25" hidden="1" customHeight="1" x14ac:dyDescent="0.2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</row>
    <row r="344" spans="1:41" ht="14.25" hidden="1" customHeight="1" x14ac:dyDescent="0.2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</row>
    <row r="345" spans="1:41" ht="14.25" hidden="1" customHeight="1" x14ac:dyDescent="0.2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</row>
    <row r="346" spans="1:41" ht="14.25" hidden="1" customHeight="1" x14ac:dyDescent="0.2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</row>
    <row r="347" spans="1:41" ht="14.25" hidden="1" customHeight="1" x14ac:dyDescent="0.25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</row>
    <row r="348" spans="1:41" ht="14.25" hidden="1" customHeight="1" x14ac:dyDescent="0.25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</row>
    <row r="349" spans="1:41" ht="14.25" hidden="1" customHeight="1" x14ac:dyDescent="0.25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</row>
    <row r="350" spans="1:41" ht="14.25" hidden="1" customHeight="1" x14ac:dyDescent="0.25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</row>
    <row r="351" spans="1:41" ht="14.25" hidden="1" customHeight="1" x14ac:dyDescent="0.25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</row>
    <row r="352" spans="1:41" ht="14.25" hidden="1" customHeight="1" x14ac:dyDescent="0.25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</row>
    <row r="353" spans="1:41" ht="14.25" hidden="1" customHeight="1" x14ac:dyDescent="0.25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</row>
    <row r="354" spans="1:41" ht="14.25" hidden="1" customHeight="1" x14ac:dyDescent="0.25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</row>
    <row r="355" spans="1:41" ht="14.25" hidden="1" customHeight="1" x14ac:dyDescent="0.25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</row>
    <row r="356" spans="1:41" ht="14.25" hidden="1" customHeight="1" x14ac:dyDescent="0.25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</row>
    <row r="357" spans="1:41" ht="14.25" hidden="1" customHeight="1" x14ac:dyDescent="0.2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</row>
    <row r="358" spans="1:41" ht="14.25" hidden="1" customHeight="1" x14ac:dyDescent="0.25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</row>
    <row r="359" spans="1:41" ht="14.25" hidden="1" customHeight="1" x14ac:dyDescent="0.25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</row>
    <row r="360" spans="1:41" ht="14.25" hidden="1" customHeight="1" x14ac:dyDescent="0.25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</row>
    <row r="361" spans="1:41" ht="14.25" hidden="1" customHeight="1" x14ac:dyDescent="0.25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</row>
    <row r="362" spans="1:41" ht="14.25" hidden="1" customHeight="1" x14ac:dyDescent="0.25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</row>
    <row r="363" spans="1:41" ht="14.25" hidden="1" customHeight="1" x14ac:dyDescent="0.25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</row>
    <row r="364" spans="1:41" ht="14.25" hidden="1" customHeight="1" x14ac:dyDescent="0.25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</row>
    <row r="365" spans="1:41" ht="14.25" hidden="1" customHeight="1" x14ac:dyDescent="0.25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</row>
    <row r="366" spans="1:41" ht="14.25" hidden="1" customHeight="1" x14ac:dyDescent="0.2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</row>
    <row r="367" spans="1:41" ht="14.25" hidden="1" customHeight="1" x14ac:dyDescent="0.25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</row>
    <row r="368" spans="1:41" ht="14.25" hidden="1" customHeight="1" x14ac:dyDescent="0.2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</row>
    <row r="369" spans="1:41" ht="14.25" hidden="1" customHeight="1" x14ac:dyDescent="0.25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</row>
    <row r="370" spans="1:41" ht="14.25" hidden="1" customHeight="1" x14ac:dyDescent="0.2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</row>
    <row r="371" spans="1:41" ht="14.25" hidden="1" customHeight="1" x14ac:dyDescent="0.2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</row>
    <row r="372" spans="1:41" ht="14.25" hidden="1" customHeight="1" x14ac:dyDescent="0.2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</row>
    <row r="373" spans="1:41" ht="14.25" hidden="1" customHeight="1" x14ac:dyDescent="0.25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</row>
    <row r="374" spans="1:41" ht="14.25" hidden="1" customHeight="1" x14ac:dyDescent="0.2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</row>
    <row r="375" spans="1:41" ht="14.25" hidden="1" customHeight="1" x14ac:dyDescent="0.25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</row>
    <row r="376" spans="1:41" ht="14.25" hidden="1" customHeight="1" x14ac:dyDescent="0.2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</row>
    <row r="377" spans="1:41" ht="14.25" hidden="1" customHeight="1" x14ac:dyDescent="0.25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</row>
    <row r="378" spans="1:41" ht="14.25" hidden="1" customHeight="1" x14ac:dyDescent="0.25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</row>
    <row r="379" spans="1:41" ht="14.25" hidden="1" customHeight="1" x14ac:dyDescent="0.25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</row>
    <row r="380" spans="1:41" ht="14.25" hidden="1" customHeight="1" x14ac:dyDescent="0.25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</row>
    <row r="381" spans="1:41" ht="14.25" hidden="1" customHeight="1" x14ac:dyDescent="0.25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</row>
    <row r="382" spans="1:41" ht="14.25" hidden="1" customHeight="1" x14ac:dyDescent="0.25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</row>
    <row r="383" spans="1:41" ht="14.25" hidden="1" customHeight="1" x14ac:dyDescent="0.25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</row>
    <row r="384" spans="1:41" ht="14.25" hidden="1" customHeight="1" x14ac:dyDescent="0.25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</row>
    <row r="385" spans="1:41" ht="14.25" hidden="1" customHeight="1" x14ac:dyDescent="0.2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</row>
    <row r="386" spans="1:41" ht="14.25" hidden="1" customHeight="1" x14ac:dyDescent="0.2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</row>
    <row r="387" spans="1:41" ht="14.25" hidden="1" customHeight="1" x14ac:dyDescent="0.2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</row>
    <row r="388" spans="1:41" ht="14.25" hidden="1" customHeight="1" x14ac:dyDescent="0.25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</row>
    <row r="389" spans="1:41" ht="14.25" hidden="1" customHeight="1" x14ac:dyDescent="0.2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</row>
    <row r="390" spans="1:41" ht="14.25" hidden="1" customHeight="1" x14ac:dyDescent="0.2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</row>
    <row r="391" spans="1:41" ht="14.25" hidden="1" customHeight="1" x14ac:dyDescent="0.25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</row>
    <row r="392" spans="1:41" ht="14.25" hidden="1" customHeight="1" x14ac:dyDescent="0.25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</row>
    <row r="393" spans="1:41" ht="14.25" hidden="1" customHeight="1" x14ac:dyDescent="0.25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</row>
    <row r="394" spans="1:41" ht="14.25" hidden="1" customHeight="1" x14ac:dyDescent="0.25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</row>
    <row r="395" spans="1:41" ht="14.25" hidden="1" customHeight="1" x14ac:dyDescent="0.25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</row>
    <row r="396" spans="1:41" ht="14.25" hidden="1" customHeight="1" x14ac:dyDescent="0.25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</row>
    <row r="397" spans="1:41" ht="14.25" hidden="1" customHeight="1" x14ac:dyDescent="0.25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</row>
    <row r="398" spans="1:41" ht="14.25" hidden="1" customHeight="1" x14ac:dyDescent="0.25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</row>
    <row r="399" spans="1:41" ht="14.25" hidden="1" customHeight="1" x14ac:dyDescent="0.25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</row>
    <row r="400" spans="1:41" ht="14.25" hidden="1" customHeight="1" x14ac:dyDescent="0.25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</row>
    <row r="401" spans="1:41" ht="14.25" hidden="1" customHeight="1" x14ac:dyDescent="0.25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</row>
    <row r="402" spans="1:41" ht="14.25" hidden="1" customHeight="1" x14ac:dyDescent="0.25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</row>
    <row r="403" spans="1:41" ht="14.25" hidden="1" customHeight="1" x14ac:dyDescent="0.25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</row>
    <row r="404" spans="1:41" ht="14.25" hidden="1" customHeight="1" x14ac:dyDescent="0.25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</row>
    <row r="405" spans="1:41" ht="14.25" hidden="1" customHeight="1" x14ac:dyDescent="0.25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</row>
    <row r="406" spans="1:41" ht="14.25" hidden="1" customHeight="1" x14ac:dyDescent="0.25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</row>
    <row r="407" spans="1:41" ht="14.25" hidden="1" customHeight="1" x14ac:dyDescent="0.25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</row>
    <row r="408" spans="1:41" ht="14.25" hidden="1" customHeight="1" x14ac:dyDescent="0.25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</row>
    <row r="409" spans="1:41" ht="14.25" hidden="1" customHeight="1" x14ac:dyDescent="0.2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</row>
    <row r="410" spans="1:41" ht="14.25" hidden="1" customHeight="1" x14ac:dyDescent="0.2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</row>
    <row r="411" spans="1:41" ht="14.25" hidden="1" customHeight="1" x14ac:dyDescent="0.2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</row>
    <row r="412" spans="1:41" ht="14.25" hidden="1" customHeight="1" x14ac:dyDescent="0.2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</row>
    <row r="413" spans="1:41" ht="14.25" hidden="1" customHeight="1" x14ac:dyDescent="0.2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</row>
    <row r="414" spans="1:41" ht="14.25" hidden="1" customHeight="1" x14ac:dyDescent="0.2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</row>
    <row r="415" spans="1:41" ht="14.25" hidden="1" customHeight="1" x14ac:dyDescent="0.2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</row>
    <row r="416" spans="1:41" ht="14.25" hidden="1" customHeight="1" x14ac:dyDescent="0.2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</row>
    <row r="417" spans="1:41" ht="14.25" hidden="1" customHeight="1" x14ac:dyDescent="0.25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</row>
    <row r="418" spans="1:41" ht="14.25" hidden="1" customHeight="1" x14ac:dyDescent="0.25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</row>
    <row r="419" spans="1:41" ht="14.25" hidden="1" customHeight="1" x14ac:dyDescent="0.25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</row>
    <row r="420" spans="1:41" ht="14.25" hidden="1" customHeight="1" x14ac:dyDescent="0.25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</row>
    <row r="421" spans="1:41" ht="14.25" hidden="1" customHeight="1" x14ac:dyDescent="0.25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</row>
    <row r="422" spans="1:41" ht="14.25" hidden="1" customHeight="1" x14ac:dyDescent="0.25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</row>
    <row r="423" spans="1:41" ht="14.25" hidden="1" customHeight="1" x14ac:dyDescent="0.25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</row>
    <row r="424" spans="1:41" ht="14.25" hidden="1" customHeight="1" x14ac:dyDescent="0.25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</row>
    <row r="425" spans="1:41" ht="14.25" hidden="1" customHeight="1" x14ac:dyDescent="0.25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</row>
    <row r="426" spans="1:41" ht="14.25" hidden="1" customHeight="1" x14ac:dyDescent="0.25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</row>
    <row r="427" spans="1:41" ht="14.25" hidden="1" customHeight="1" x14ac:dyDescent="0.25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</row>
    <row r="428" spans="1:41" ht="14.25" hidden="1" customHeight="1" x14ac:dyDescent="0.25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</row>
    <row r="429" spans="1:41" ht="14.25" hidden="1" customHeight="1" x14ac:dyDescent="0.25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</row>
    <row r="430" spans="1:41" ht="14.25" hidden="1" customHeight="1" x14ac:dyDescent="0.25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</row>
    <row r="431" spans="1:41" ht="14.25" hidden="1" customHeight="1" x14ac:dyDescent="0.25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</row>
    <row r="432" spans="1:41" ht="14.25" hidden="1" customHeight="1" x14ac:dyDescent="0.25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</row>
    <row r="433" spans="1:41" ht="14.25" hidden="1" customHeight="1" x14ac:dyDescent="0.25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</row>
    <row r="434" spans="1:41" ht="14.25" hidden="1" customHeight="1" x14ac:dyDescent="0.25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</row>
    <row r="435" spans="1:41" ht="14.25" hidden="1" customHeight="1" x14ac:dyDescent="0.25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</row>
    <row r="436" spans="1:41" ht="14.25" hidden="1" customHeight="1" x14ac:dyDescent="0.25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</row>
    <row r="437" spans="1:41" ht="14.25" hidden="1" customHeight="1" x14ac:dyDescent="0.25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</row>
    <row r="438" spans="1:41" ht="14.25" hidden="1" customHeight="1" x14ac:dyDescent="0.25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</row>
    <row r="439" spans="1:41" ht="14.25" hidden="1" customHeight="1" x14ac:dyDescent="0.25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</row>
    <row r="440" spans="1:41" ht="14.25" hidden="1" customHeight="1" x14ac:dyDescent="0.25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</row>
    <row r="441" spans="1:41" ht="14.25" hidden="1" customHeight="1" x14ac:dyDescent="0.25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</row>
    <row r="442" spans="1:41" ht="14.25" hidden="1" customHeight="1" x14ac:dyDescent="0.25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</row>
    <row r="443" spans="1:41" ht="14.25" hidden="1" customHeight="1" x14ac:dyDescent="0.25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</row>
    <row r="444" spans="1:41" ht="14.25" hidden="1" customHeight="1" x14ac:dyDescent="0.25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</row>
    <row r="445" spans="1:41" ht="14.25" hidden="1" customHeight="1" x14ac:dyDescent="0.25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</row>
    <row r="446" spans="1:41" ht="14.25" hidden="1" customHeight="1" x14ac:dyDescent="0.25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</row>
    <row r="447" spans="1:41" ht="14.25" hidden="1" customHeight="1" x14ac:dyDescent="0.25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</row>
    <row r="448" spans="1:41" ht="14.25" hidden="1" customHeight="1" x14ac:dyDescent="0.25">
      <c r="A448" s="175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</row>
    <row r="449" spans="1:41" ht="14.25" hidden="1" customHeight="1" x14ac:dyDescent="0.25">
      <c r="A449" s="175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</row>
    <row r="450" spans="1:41" ht="14.25" hidden="1" customHeight="1" x14ac:dyDescent="0.25">
      <c r="A450" s="175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</row>
    <row r="451" spans="1:41" ht="14.25" hidden="1" customHeight="1" x14ac:dyDescent="0.25">
      <c r="A451" s="175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</row>
    <row r="452" spans="1:41" ht="14.25" hidden="1" customHeight="1" x14ac:dyDescent="0.25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</row>
    <row r="453" spans="1:41" ht="14.25" hidden="1" customHeight="1" x14ac:dyDescent="0.25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</row>
    <row r="454" spans="1:41" ht="14.25" hidden="1" customHeight="1" x14ac:dyDescent="0.25">
      <c r="A454" s="175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</row>
    <row r="455" spans="1:41" ht="14.25" hidden="1" customHeight="1" x14ac:dyDescent="0.25">
      <c r="A455" s="175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</row>
    <row r="456" spans="1:41" ht="14.25" hidden="1" customHeight="1" x14ac:dyDescent="0.25">
      <c r="A456" s="175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</row>
    <row r="457" spans="1:41" ht="14.25" hidden="1" customHeight="1" x14ac:dyDescent="0.25">
      <c r="A457" s="175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</row>
    <row r="458" spans="1:41" ht="14.25" hidden="1" customHeight="1" x14ac:dyDescent="0.25">
      <c r="A458" s="175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</row>
    <row r="459" spans="1:41" ht="14.25" hidden="1" customHeight="1" x14ac:dyDescent="0.25">
      <c r="A459" s="175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</row>
    <row r="460" spans="1:41" ht="14.25" hidden="1" customHeight="1" x14ac:dyDescent="0.25">
      <c r="A460" s="175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</row>
    <row r="461" spans="1:41" ht="14.25" hidden="1" customHeight="1" x14ac:dyDescent="0.25">
      <c r="A461" s="175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</row>
    <row r="462" spans="1:41" ht="14.25" hidden="1" customHeight="1" x14ac:dyDescent="0.25">
      <c r="A462" s="175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</row>
    <row r="463" spans="1:41" ht="14.25" hidden="1" customHeight="1" x14ac:dyDescent="0.25">
      <c r="A463" s="175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</row>
    <row r="464" spans="1:41" ht="14.25" hidden="1" customHeight="1" x14ac:dyDescent="0.25">
      <c r="A464" s="175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</row>
    <row r="465" spans="1:41" ht="14.25" hidden="1" customHeight="1" x14ac:dyDescent="0.25">
      <c r="A465" s="175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</row>
    <row r="466" spans="1:41" ht="14.25" hidden="1" customHeight="1" x14ac:dyDescent="0.25">
      <c r="A466" s="175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</row>
    <row r="467" spans="1:41" ht="14.25" hidden="1" customHeight="1" x14ac:dyDescent="0.25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</row>
    <row r="468" spans="1:41" ht="14.25" hidden="1" customHeight="1" x14ac:dyDescent="0.25">
      <c r="A468" s="175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</row>
    <row r="469" spans="1:41" ht="14.25" hidden="1" customHeight="1" x14ac:dyDescent="0.25">
      <c r="A469" s="175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</row>
    <row r="470" spans="1:41" ht="14.25" hidden="1" customHeight="1" x14ac:dyDescent="0.25">
      <c r="A470" s="175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</row>
    <row r="471" spans="1:41" ht="14.25" hidden="1" customHeight="1" x14ac:dyDescent="0.25">
      <c r="A471" s="175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</row>
    <row r="472" spans="1:41" ht="14.25" hidden="1" customHeight="1" x14ac:dyDescent="0.25">
      <c r="A472" s="175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</row>
    <row r="473" spans="1:41" ht="14.25" hidden="1" customHeight="1" x14ac:dyDescent="0.25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</row>
    <row r="474" spans="1:41" ht="14.25" hidden="1" customHeight="1" x14ac:dyDescent="0.25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</row>
    <row r="475" spans="1:41" ht="14.25" hidden="1" customHeight="1" x14ac:dyDescent="0.25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</row>
    <row r="476" spans="1:41" ht="14.25" hidden="1" customHeight="1" x14ac:dyDescent="0.25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</row>
    <row r="477" spans="1:41" ht="14.25" hidden="1" customHeight="1" x14ac:dyDescent="0.25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</row>
    <row r="478" spans="1:41" ht="14.25" hidden="1" customHeight="1" x14ac:dyDescent="0.25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</row>
    <row r="479" spans="1:41" ht="14.25" hidden="1" customHeight="1" x14ac:dyDescent="0.25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</row>
    <row r="480" spans="1:41" ht="14.25" hidden="1" customHeight="1" x14ac:dyDescent="0.25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</row>
    <row r="481" spans="1:41" ht="14.25" hidden="1" customHeight="1" x14ac:dyDescent="0.25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</row>
    <row r="482" spans="1:41" ht="14.25" hidden="1" customHeight="1" x14ac:dyDescent="0.25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</row>
    <row r="483" spans="1:41" ht="14.25" hidden="1" customHeight="1" x14ac:dyDescent="0.25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</row>
    <row r="484" spans="1:41" ht="14.25" hidden="1" customHeight="1" x14ac:dyDescent="0.25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</row>
    <row r="485" spans="1:41" ht="14.25" hidden="1" customHeight="1" x14ac:dyDescent="0.25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</row>
    <row r="486" spans="1:41" ht="14.25" hidden="1" customHeight="1" x14ac:dyDescent="0.25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</row>
    <row r="487" spans="1:41" ht="14.25" hidden="1" customHeight="1" x14ac:dyDescent="0.25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</row>
    <row r="488" spans="1:41" ht="14.25" hidden="1" customHeight="1" x14ac:dyDescent="0.25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</row>
    <row r="489" spans="1:41" ht="14.25" hidden="1" customHeight="1" x14ac:dyDescent="0.25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</row>
    <row r="490" spans="1:41" ht="14.25" hidden="1" customHeight="1" x14ac:dyDescent="0.25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</row>
    <row r="491" spans="1:41" ht="14.25" hidden="1" customHeight="1" x14ac:dyDescent="0.25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</row>
    <row r="492" spans="1:41" ht="14.25" hidden="1" customHeight="1" x14ac:dyDescent="0.25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</row>
    <row r="493" spans="1:41" ht="14.25" hidden="1" customHeight="1" x14ac:dyDescent="0.25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</row>
    <row r="494" spans="1:41" ht="14.25" hidden="1" customHeight="1" x14ac:dyDescent="0.25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</row>
    <row r="495" spans="1:41" ht="14.25" hidden="1" customHeight="1" x14ac:dyDescent="0.25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</row>
    <row r="496" spans="1:41" ht="14.25" hidden="1" customHeight="1" x14ac:dyDescent="0.25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</row>
    <row r="497" spans="1:41" ht="14.25" hidden="1" customHeight="1" x14ac:dyDescent="0.25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</row>
    <row r="498" spans="1:41" ht="14.25" hidden="1" customHeight="1" x14ac:dyDescent="0.25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</row>
    <row r="499" spans="1:41" ht="14.25" hidden="1" customHeight="1" x14ac:dyDescent="0.25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</row>
    <row r="500" spans="1:41" ht="14.25" hidden="1" customHeight="1" x14ac:dyDescent="0.25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</row>
    <row r="501" spans="1:41" ht="14.25" hidden="1" customHeight="1" x14ac:dyDescent="0.25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</row>
    <row r="502" spans="1:41" ht="14.25" hidden="1" customHeight="1" x14ac:dyDescent="0.25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</row>
    <row r="503" spans="1:41" ht="14.25" hidden="1" customHeight="1" x14ac:dyDescent="0.25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</row>
    <row r="504" spans="1:41" ht="14.25" hidden="1" customHeight="1" x14ac:dyDescent="0.25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</row>
    <row r="505" spans="1:41" ht="14.25" hidden="1" customHeight="1" x14ac:dyDescent="0.25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</row>
    <row r="506" spans="1:41" ht="14.25" hidden="1" customHeight="1" x14ac:dyDescent="0.25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</row>
    <row r="507" spans="1:41" ht="14.25" hidden="1" customHeight="1" x14ac:dyDescent="0.25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</row>
    <row r="508" spans="1:41" ht="14.25" hidden="1" customHeight="1" x14ac:dyDescent="0.25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</row>
    <row r="509" spans="1:41" ht="14.25" hidden="1" customHeight="1" x14ac:dyDescent="0.25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</row>
    <row r="510" spans="1:41" ht="14.25" hidden="1" customHeight="1" x14ac:dyDescent="0.25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</row>
    <row r="511" spans="1:41" ht="14.25" hidden="1" customHeight="1" x14ac:dyDescent="0.25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</row>
    <row r="512" spans="1:41" ht="14.25" hidden="1" customHeight="1" x14ac:dyDescent="0.25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</row>
    <row r="513" spans="1:41" ht="14.25" hidden="1" customHeight="1" x14ac:dyDescent="0.25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</row>
    <row r="514" spans="1:41" ht="14.25" hidden="1" customHeight="1" x14ac:dyDescent="0.25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</row>
    <row r="515" spans="1:41" ht="14.25" hidden="1" customHeight="1" x14ac:dyDescent="0.25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</row>
    <row r="516" spans="1:41" ht="14.25" hidden="1" customHeight="1" x14ac:dyDescent="0.25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</row>
    <row r="517" spans="1:41" ht="14.25" hidden="1" customHeight="1" x14ac:dyDescent="0.25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</row>
    <row r="518" spans="1:41" ht="14.25" hidden="1" customHeight="1" x14ac:dyDescent="0.25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</row>
    <row r="519" spans="1:41" ht="14.25" hidden="1" customHeight="1" x14ac:dyDescent="0.25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</row>
    <row r="520" spans="1:41" ht="14.25" hidden="1" customHeight="1" x14ac:dyDescent="0.25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</row>
    <row r="521" spans="1:41" ht="14.25" hidden="1" customHeight="1" x14ac:dyDescent="0.25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</row>
    <row r="522" spans="1:41" ht="14.25" hidden="1" customHeight="1" x14ac:dyDescent="0.25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</row>
    <row r="523" spans="1:41" ht="14.25" hidden="1" customHeight="1" x14ac:dyDescent="0.25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</row>
    <row r="524" spans="1:41" ht="14.25" hidden="1" customHeight="1" x14ac:dyDescent="0.25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</row>
    <row r="525" spans="1:41" ht="14.25" hidden="1" customHeight="1" x14ac:dyDescent="0.25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</row>
    <row r="526" spans="1:41" ht="14.25" hidden="1" customHeight="1" x14ac:dyDescent="0.25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</row>
    <row r="527" spans="1:41" ht="14.25" hidden="1" customHeight="1" x14ac:dyDescent="0.25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</row>
    <row r="528" spans="1:41" ht="14.25" hidden="1" customHeight="1" x14ac:dyDescent="0.25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</row>
    <row r="529" spans="1:41" ht="14.25" hidden="1" customHeight="1" x14ac:dyDescent="0.25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</row>
    <row r="530" spans="1:41" ht="14.25" hidden="1" customHeight="1" x14ac:dyDescent="0.25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</row>
    <row r="531" spans="1:41" ht="14.25" hidden="1" customHeight="1" x14ac:dyDescent="0.25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</row>
    <row r="532" spans="1:41" ht="14.25" hidden="1" customHeight="1" x14ac:dyDescent="0.25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</row>
    <row r="533" spans="1:41" ht="14.25" hidden="1" customHeight="1" x14ac:dyDescent="0.25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</row>
    <row r="534" spans="1:41" ht="14.25" hidden="1" customHeight="1" x14ac:dyDescent="0.25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</row>
    <row r="535" spans="1:41" ht="14.25" hidden="1" customHeight="1" x14ac:dyDescent="0.25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</row>
    <row r="536" spans="1:41" ht="14.25" hidden="1" customHeight="1" x14ac:dyDescent="0.25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</row>
    <row r="537" spans="1:41" ht="14.25" hidden="1" customHeight="1" x14ac:dyDescent="0.25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</row>
    <row r="538" spans="1:41" ht="14.25" hidden="1" customHeight="1" x14ac:dyDescent="0.25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</row>
    <row r="539" spans="1:41" ht="14.25" hidden="1" customHeight="1" x14ac:dyDescent="0.25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</row>
    <row r="540" spans="1:41" ht="14.25" hidden="1" customHeight="1" x14ac:dyDescent="0.25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</row>
    <row r="541" spans="1:41" ht="14.25" hidden="1" customHeight="1" x14ac:dyDescent="0.25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</row>
    <row r="542" spans="1:41" ht="14.25" hidden="1" customHeight="1" x14ac:dyDescent="0.25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</row>
    <row r="543" spans="1:41" ht="14.25" hidden="1" customHeight="1" x14ac:dyDescent="0.25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</row>
    <row r="544" spans="1:41" ht="14.25" hidden="1" customHeight="1" x14ac:dyDescent="0.25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</row>
    <row r="545" spans="1:41" ht="14.25" hidden="1" customHeight="1" x14ac:dyDescent="0.25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</row>
    <row r="546" spans="1:41" ht="14.25" hidden="1" customHeight="1" x14ac:dyDescent="0.25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</row>
    <row r="547" spans="1:41" ht="14.25" hidden="1" customHeight="1" x14ac:dyDescent="0.25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</row>
    <row r="548" spans="1:41" ht="14.25" hidden="1" customHeight="1" x14ac:dyDescent="0.25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</row>
    <row r="549" spans="1:41" ht="14.25" hidden="1" customHeight="1" x14ac:dyDescent="0.25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</row>
    <row r="550" spans="1:41" ht="14.25" hidden="1" customHeight="1" x14ac:dyDescent="0.25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</row>
    <row r="551" spans="1:41" ht="14.25" hidden="1" customHeight="1" x14ac:dyDescent="0.25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</row>
    <row r="552" spans="1:41" ht="14.25" hidden="1" customHeight="1" x14ac:dyDescent="0.25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</row>
    <row r="553" spans="1:41" ht="14.25" hidden="1" customHeight="1" x14ac:dyDescent="0.25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</row>
    <row r="554" spans="1:41" ht="14.25" hidden="1" customHeight="1" x14ac:dyDescent="0.25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</row>
    <row r="555" spans="1:41" ht="14.25" hidden="1" customHeight="1" x14ac:dyDescent="0.25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</row>
    <row r="556" spans="1:41" ht="14.25" hidden="1" customHeight="1" x14ac:dyDescent="0.25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</row>
    <row r="557" spans="1:41" ht="14.25" hidden="1" customHeight="1" x14ac:dyDescent="0.25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</row>
    <row r="558" spans="1:41" ht="14.25" hidden="1" customHeight="1" x14ac:dyDescent="0.25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</row>
    <row r="559" spans="1:41" ht="14.25" hidden="1" customHeight="1" x14ac:dyDescent="0.25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</row>
    <row r="560" spans="1:41" ht="14.25" hidden="1" customHeight="1" x14ac:dyDescent="0.25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</row>
    <row r="561" spans="1:41" ht="14.25" hidden="1" customHeight="1" x14ac:dyDescent="0.25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</row>
    <row r="562" spans="1:41" ht="14.25" hidden="1" customHeight="1" x14ac:dyDescent="0.25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</row>
    <row r="563" spans="1:41" ht="14.25" hidden="1" customHeight="1" x14ac:dyDescent="0.25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</row>
    <row r="564" spans="1:41" ht="14.25" hidden="1" customHeight="1" x14ac:dyDescent="0.25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</row>
    <row r="565" spans="1:41" ht="14.25" hidden="1" customHeight="1" x14ac:dyDescent="0.25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</row>
    <row r="566" spans="1:41" ht="14.25" hidden="1" customHeight="1" x14ac:dyDescent="0.25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</row>
    <row r="567" spans="1:41" ht="14.25" hidden="1" customHeight="1" x14ac:dyDescent="0.25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</row>
    <row r="568" spans="1:41" ht="14.25" hidden="1" customHeight="1" x14ac:dyDescent="0.25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</row>
    <row r="569" spans="1:41" ht="14.25" hidden="1" customHeight="1" x14ac:dyDescent="0.25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</row>
    <row r="570" spans="1:41" ht="14.25" hidden="1" customHeight="1" x14ac:dyDescent="0.25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</row>
    <row r="571" spans="1:41" ht="14.25" hidden="1" customHeight="1" x14ac:dyDescent="0.25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</row>
    <row r="572" spans="1:41" ht="14.25" hidden="1" customHeight="1" x14ac:dyDescent="0.25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</row>
    <row r="573" spans="1:41" ht="14.25" hidden="1" customHeight="1" x14ac:dyDescent="0.25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</row>
    <row r="574" spans="1:41" ht="14.25" hidden="1" customHeight="1" x14ac:dyDescent="0.25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</row>
    <row r="575" spans="1:41" ht="14.25" hidden="1" customHeight="1" x14ac:dyDescent="0.25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</row>
    <row r="576" spans="1:41" ht="14.25" hidden="1" customHeight="1" x14ac:dyDescent="0.25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</row>
    <row r="577" spans="1:41" ht="14.25" hidden="1" customHeight="1" x14ac:dyDescent="0.25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</row>
    <row r="578" spans="1:41" ht="14.25" hidden="1" customHeight="1" x14ac:dyDescent="0.25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</row>
    <row r="579" spans="1:41" ht="14.25" hidden="1" customHeight="1" x14ac:dyDescent="0.25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</row>
    <row r="580" spans="1:41" ht="14.25" hidden="1" customHeight="1" x14ac:dyDescent="0.25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</row>
    <row r="581" spans="1:41" ht="14.25" hidden="1" customHeight="1" x14ac:dyDescent="0.25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</row>
    <row r="582" spans="1:41" ht="14.25" hidden="1" customHeight="1" x14ac:dyDescent="0.25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</row>
    <row r="583" spans="1:41" ht="14.25" hidden="1" customHeight="1" x14ac:dyDescent="0.25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</row>
    <row r="584" spans="1:41" ht="14.25" hidden="1" customHeight="1" x14ac:dyDescent="0.25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</row>
    <row r="585" spans="1:41" ht="14.25" hidden="1" customHeight="1" x14ac:dyDescent="0.25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</row>
    <row r="586" spans="1:41" ht="14.25" hidden="1" customHeight="1" x14ac:dyDescent="0.25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</row>
    <row r="587" spans="1:41" ht="14.25" hidden="1" customHeight="1" x14ac:dyDescent="0.25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</row>
    <row r="588" spans="1:41" ht="14.25" hidden="1" customHeight="1" x14ac:dyDescent="0.25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</row>
    <row r="589" spans="1:41" ht="14.25" hidden="1" customHeight="1" x14ac:dyDescent="0.25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</row>
    <row r="590" spans="1:41" ht="14.25" hidden="1" customHeight="1" x14ac:dyDescent="0.25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</row>
    <row r="591" spans="1:41" ht="14.25" hidden="1" customHeight="1" x14ac:dyDescent="0.25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</row>
    <row r="592" spans="1:41" ht="14.25" hidden="1" customHeight="1" x14ac:dyDescent="0.25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</row>
    <row r="593" spans="1:41" ht="14.25" hidden="1" customHeight="1" x14ac:dyDescent="0.25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</row>
    <row r="594" spans="1:41" ht="14.25" hidden="1" customHeight="1" x14ac:dyDescent="0.25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</row>
    <row r="595" spans="1:41" ht="14.25" hidden="1" customHeight="1" x14ac:dyDescent="0.25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</row>
    <row r="596" spans="1:41" ht="14.25" hidden="1" customHeight="1" x14ac:dyDescent="0.25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</row>
    <row r="597" spans="1:41" ht="14.25" hidden="1" customHeight="1" x14ac:dyDescent="0.25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</row>
    <row r="598" spans="1:41" ht="14.25" hidden="1" customHeight="1" x14ac:dyDescent="0.25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</row>
    <row r="599" spans="1:41" ht="14.25" hidden="1" customHeight="1" x14ac:dyDescent="0.25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</row>
    <row r="600" spans="1:41" ht="14.25" hidden="1" customHeight="1" x14ac:dyDescent="0.2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</row>
    <row r="601" spans="1:41" ht="14.25" hidden="1" customHeight="1" x14ac:dyDescent="0.2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</row>
    <row r="602" spans="1:41" ht="14.25" hidden="1" customHeight="1" x14ac:dyDescent="0.25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</row>
    <row r="603" spans="1:41" ht="14.25" hidden="1" customHeight="1" x14ac:dyDescent="0.25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</row>
    <row r="604" spans="1:41" ht="14.25" hidden="1" customHeight="1" x14ac:dyDescent="0.25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</row>
    <row r="605" spans="1:41" ht="14.25" hidden="1" customHeight="1" x14ac:dyDescent="0.2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</row>
    <row r="606" spans="1:41" ht="14.25" hidden="1" customHeight="1" x14ac:dyDescent="0.25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</row>
    <row r="607" spans="1:41" ht="14.25" hidden="1" customHeight="1" x14ac:dyDescent="0.25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</row>
    <row r="608" spans="1:41" ht="14.25" hidden="1" customHeight="1" x14ac:dyDescent="0.25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</row>
    <row r="609" spans="1:41" ht="14.25" hidden="1" customHeight="1" x14ac:dyDescent="0.25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</row>
    <row r="610" spans="1:41" ht="14.25" hidden="1" customHeight="1" x14ac:dyDescent="0.25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</row>
    <row r="611" spans="1:41" ht="14.25" hidden="1" customHeight="1" x14ac:dyDescent="0.2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</row>
    <row r="612" spans="1:41" ht="14.25" hidden="1" customHeight="1" x14ac:dyDescent="0.25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</row>
    <row r="613" spans="1:41" ht="14.25" hidden="1" customHeight="1" x14ac:dyDescent="0.25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</row>
    <row r="614" spans="1:41" ht="14.25" hidden="1" customHeight="1" x14ac:dyDescent="0.25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</row>
    <row r="615" spans="1:41" ht="14.25" hidden="1" customHeight="1" x14ac:dyDescent="0.25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</row>
    <row r="616" spans="1:41" ht="14.25" hidden="1" customHeight="1" x14ac:dyDescent="0.25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</row>
    <row r="617" spans="1:41" ht="14.25" hidden="1" customHeight="1" x14ac:dyDescent="0.2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</row>
    <row r="618" spans="1:41" ht="14.25" hidden="1" customHeight="1" x14ac:dyDescent="0.25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</row>
    <row r="619" spans="1:41" ht="14.25" hidden="1" customHeight="1" x14ac:dyDescent="0.25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</row>
    <row r="620" spans="1:41" ht="14.25" hidden="1" customHeight="1" x14ac:dyDescent="0.25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</row>
    <row r="621" spans="1:41" ht="14.25" hidden="1" customHeight="1" x14ac:dyDescent="0.25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</row>
    <row r="622" spans="1:41" ht="14.25" hidden="1" customHeight="1" x14ac:dyDescent="0.25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</row>
    <row r="623" spans="1:41" ht="14.25" hidden="1" customHeight="1" x14ac:dyDescent="0.25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</row>
    <row r="624" spans="1:41" ht="14.25" hidden="1" customHeight="1" x14ac:dyDescent="0.25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</row>
    <row r="625" spans="1:41" ht="14.25" hidden="1" customHeight="1" x14ac:dyDescent="0.25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</row>
    <row r="626" spans="1:41" ht="14.25" hidden="1" customHeight="1" x14ac:dyDescent="0.25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</row>
    <row r="627" spans="1:41" ht="14.25" hidden="1" customHeight="1" x14ac:dyDescent="0.25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</row>
    <row r="628" spans="1:41" ht="14.25" hidden="1" customHeight="1" x14ac:dyDescent="0.25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</row>
    <row r="629" spans="1:41" ht="14.25" hidden="1" customHeight="1" x14ac:dyDescent="0.2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</row>
    <row r="630" spans="1:41" ht="14.25" hidden="1" customHeight="1" x14ac:dyDescent="0.25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</row>
    <row r="631" spans="1:41" ht="14.25" hidden="1" customHeight="1" x14ac:dyDescent="0.2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</row>
    <row r="632" spans="1:41" ht="14.25" hidden="1" customHeight="1" x14ac:dyDescent="0.25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</row>
    <row r="633" spans="1:41" ht="14.25" hidden="1" customHeight="1" x14ac:dyDescent="0.25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</row>
    <row r="634" spans="1:41" ht="14.25" hidden="1" customHeight="1" x14ac:dyDescent="0.25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</row>
    <row r="635" spans="1:41" ht="14.25" hidden="1" customHeight="1" x14ac:dyDescent="0.25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</row>
    <row r="636" spans="1:41" ht="14.25" hidden="1" customHeight="1" x14ac:dyDescent="0.25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</row>
    <row r="637" spans="1:41" ht="14.25" hidden="1" customHeight="1" x14ac:dyDescent="0.25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</row>
    <row r="638" spans="1:41" ht="14.25" hidden="1" customHeight="1" x14ac:dyDescent="0.25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</row>
    <row r="639" spans="1:41" ht="14.25" hidden="1" customHeight="1" x14ac:dyDescent="0.25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</row>
    <row r="640" spans="1:41" ht="14.25" hidden="1" customHeight="1" x14ac:dyDescent="0.25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</row>
    <row r="641" spans="1:41" ht="14.25" hidden="1" customHeight="1" x14ac:dyDescent="0.25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</row>
    <row r="642" spans="1:41" ht="14.25" hidden="1" customHeight="1" x14ac:dyDescent="0.25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</row>
    <row r="643" spans="1:41" ht="14.25" hidden="1" customHeight="1" x14ac:dyDescent="0.25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</row>
    <row r="644" spans="1:41" ht="14.25" hidden="1" customHeight="1" x14ac:dyDescent="0.25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</row>
    <row r="645" spans="1:41" ht="14.25" hidden="1" customHeight="1" x14ac:dyDescent="0.25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</row>
    <row r="646" spans="1:41" ht="14.25" hidden="1" customHeight="1" x14ac:dyDescent="0.2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</row>
    <row r="647" spans="1:41" ht="14.25" hidden="1" customHeight="1" x14ac:dyDescent="0.2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</row>
    <row r="648" spans="1:41" ht="14.25" hidden="1" customHeight="1" x14ac:dyDescent="0.2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</row>
    <row r="649" spans="1:41" ht="14.25" hidden="1" customHeight="1" x14ac:dyDescent="0.2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</row>
    <row r="650" spans="1:41" ht="14.25" hidden="1" customHeight="1" x14ac:dyDescent="0.25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</row>
    <row r="651" spans="1:41" ht="14.25" hidden="1" customHeight="1" x14ac:dyDescent="0.25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</row>
    <row r="652" spans="1:41" ht="14.25" hidden="1" customHeight="1" x14ac:dyDescent="0.25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</row>
    <row r="653" spans="1:41" ht="14.25" hidden="1" customHeight="1" x14ac:dyDescent="0.25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</row>
    <row r="654" spans="1:41" ht="14.25" hidden="1" customHeight="1" x14ac:dyDescent="0.25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</row>
    <row r="655" spans="1:41" ht="14.25" hidden="1" customHeight="1" x14ac:dyDescent="0.25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</row>
    <row r="656" spans="1:41" ht="14.25" hidden="1" customHeight="1" x14ac:dyDescent="0.25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spans="1:41" ht="14.25" hidden="1" customHeight="1" x14ac:dyDescent="0.2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</row>
    <row r="658" spans="1:41" ht="14.25" hidden="1" customHeight="1" x14ac:dyDescent="0.2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</row>
    <row r="659" spans="1:41" ht="14.25" hidden="1" customHeight="1" x14ac:dyDescent="0.2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</row>
    <row r="660" spans="1:41" ht="14.25" hidden="1" customHeight="1" x14ac:dyDescent="0.25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</row>
    <row r="661" spans="1:41" ht="14.25" hidden="1" customHeight="1" x14ac:dyDescent="0.25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</row>
    <row r="662" spans="1:41" ht="14.25" hidden="1" customHeight="1" x14ac:dyDescent="0.25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</row>
    <row r="663" spans="1:41" ht="14.25" hidden="1" customHeight="1" x14ac:dyDescent="0.25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</row>
    <row r="664" spans="1:41" ht="14.25" hidden="1" customHeight="1" x14ac:dyDescent="0.25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</row>
    <row r="665" spans="1:41" ht="14.25" hidden="1" customHeight="1" x14ac:dyDescent="0.25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</row>
    <row r="666" spans="1:41" ht="14.25" hidden="1" customHeight="1" x14ac:dyDescent="0.25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</row>
    <row r="667" spans="1:41" ht="14.25" hidden="1" customHeight="1" x14ac:dyDescent="0.25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</row>
    <row r="668" spans="1:41" ht="14.25" hidden="1" customHeight="1" x14ac:dyDescent="0.25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</row>
    <row r="669" spans="1:41" ht="14.25" hidden="1" customHeight="1" x14ac:dyDescent="0.25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</row>
    <row r="670" spans="1:41" ht="14.25" hidden="1" customHeight="1" x14ac:dyDescent="0.25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</row>
    <row r="671" spans="1:41" ht="14.25" hidden="1" customHeight="1" x14ac:dyDescent="0.25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</row>
    <row r="672" spans="1:41" ht="14.25" hidden="1" customHeight="1" x14ac:dyDescent="0.25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</row>
    <row r="673" spans="1:41" ht="14.25" hidden="1" customHeight="1" x14ac:dyDescent="0.25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</row>
    <row r="674" spans="1:41" ht="14.25" hidden="1" customHeight="1" x14ac:dyDescent="0.25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</row>
    <row r="675" spans="1:41" ht="14.25" hidden="1" customHeight="1" x14ac:dyDescent="0.25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</row>
    <row r="676" spans="1:41" ht="14.25" hidden="1" customHeight="1" x14ac:dyDescent="0.25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</row>
    <row r="677" spans="1:41" ht="14.25" hidden="1" customHeight="1" x14ac:dyDescent="0.25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</row>
    <row r="678" spans="1:41" ht="14.25" hidden="1" customHeight="1" x14ac:dyDescent="0.25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</row>
    <row r="679" spans="1:41" ht="14.25" hidden="1" customHeight="1" x14ac:dyDescent="0.25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</row>
    <row r="680" spans="1:41" ht="14.25" hidden="1" customHeight="1" x14ac:dyDescent="0.25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</row>
    <row r="681" spans="1:41" ht="14.25" hidden="1" customHeight="1" x14ac:dyDescent="0.25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</row>
    <row r="682" spans="1:41" ht="14.25" hidden="1" customHeight="1" x14ac:dyDescent="0.25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</row>
    <row r="683" spans="1:41" ht="14.25" hidden="1" customHeight="1" x14ac:dyDescent="0.25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</row>
    <row r="684" spans="1:41" ht="14.25" hidden="1" customHeight="1" x14ac:dyDescent="0.25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</row>
    <row r="685" spans="1:41" ht="14.25" hidden="1" customHeight="1" x14ac:dyDescent="0.25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</row>
    <row r="686" spans="1:41" ht="14.25" hidden="1" customHeight="1" x14ac:dyDescent="0.25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</row>
    <row r="687" spans="1:41" ht="14.25" hidden="1" customHeight="1" x14ac:dyDescent="0.25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</row>
    <row r="688" spans="1:41" ht="14.25" hidden="1" customHeight="1" x14ac:dyDescent="0.25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</row>
    <row r="689" spans="1:41" ht="14.25" hidden="1" customHeight="1" x14ac:dyDescent="0.25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</row>
    <row r="690" spans="1:41" ht="14.25" hidden="1" customHeight="1" x14ac:dyDescent="0.25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</row>
    <row r="691" spans="1:41" ht="14.25" hidden="1" customHeight="1" x14ac:dyDescent="0.25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</row>
    <row r="692" spans="1:41" ht="14.25" hidden="1" customHeight="1" x14ac:dyDescent="0.25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</row>
    <row r="693" spans="1:41" ht="14.25" hidden="1" customHeight="1" x14ac:dyDescent="0.25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</row>
    <row r="694" spans="1:41" ht="14.25" hidden="1" customHeight="1" x14ac:dyDescent="0.25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</row>
    <row r="695" spans="1:41" ht="14.25" hidden="1" customHeight="1" x14ac:dyDescent="0.25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</row>
    <row r="696" spans="1:41" ht="14.25" hidden="1" customHeight="1" x14ac:dyDescent="0.25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</row>
    <row r="697" spans="1:41" ht="14.25" hidden="1" customHeight="1" x14ac:dyDescent="0.25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</row>
    <row r="698" spans="1:41" ht="14.25" hidden="1" customHeight="1" x14ac:dyDescent="0.25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</row>
    <row r="699" spans="1:41" ht="14.25" hidden="1" customHeight="1" x14ac:dyDescent="0.25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</row>
    <row r="700" spans="1:41" ht="14.25" hidden="1" customHeight="1" x14ac:dyDescent="0.25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</row>
    <row r="701" spans="1:41" ht="14.25" hidden="1" customHeight="1" x14ac:dyDescent="0.25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</row>
    <row r="702" spans="1:41" ht="14.25" hidden="1" customHeight="1" x14ac:dyDescent="0.25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</row>
    <row r="703" spans="1:41" ht="14.25" hidden="1" customHeight="1" x14ac:dyDescent="0.25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</row>
    <row r="704" spans="1:41" ht="14.25" hidden="1" customHeight="1" x14ac:dyDescent="0.25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</row>
    <row r="705" spans="1:41" ht="14.25" hidden="1" customHeight="1" x14ac:dyDescent="0.25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</row>
    <row r="706" spans="1:41" ht="14.25" hidden="1" customHeight="1" x14ac:dyDescent="0.25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</row>
    <row r="707" spans="1:41" ht="14.25" hidden="1" customHeight="1" x14ac:dyDescent="0.25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</row>
    <row r="708" spans="1:41" ht="14.25" hidden="1" customHeight="1" x14ac:dyDescent="0.25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</row>
    <row r="709" spans="1:41" ht="14.25" hidden="1" customHeight="1" x14ac:dyDescent="0.25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</row>
    <row r="710" spans="1:41" ht="14.25" hidden="1" customHeight="1" x14ac:dyDescent="0.25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</row>
    <row r="711" spans="1:41" ht="14.25" hidden="1" customHeight="1" x14ac:dyDescent="0.25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</row>
    <row r="712" spans="1:41" ht="14.25" hidden="1" customHeight="1" x14ac:dyDescent="0.25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</row>
    <row r="713" spans="1:41" ht="14.25" hidden="1" customHeight="1" x14ac:dyDescent="0.25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</row>
    <row r="714" spans="1:41" ht="14.25" hidden="1" customHeight="1" x14ac:dyDescent="0.25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</row>
    <row r="715" spans="1:41" ht="14.25" hidden="1" customHeight="1" x14ac:dyDescent="0.25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</row>
    <row r="716" spans="1:41" ht="14.25" hidden="1" customHeight="1" x14ac:dyDescent="0.25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</row>
    <row r="717" spans="1:41" ht="14.25" hidden="1" customHeight="1" x14ac:dyDescent="0.25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</row>
    <row r="718" spans="1:41" ht="14.25" hidden="1" customHeight="1" x14ac:dyDescent="0.25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</row>
    <row r="719" spans="1:41" ht="14.25" hidden="1" customHeight="1" x14ac:dyDescent="0.25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</row>
    <row r="720" spans="1:41" ht="14.25" hidden="1" customHeight="1" x14ac:dyDescent="0.25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</row>
    <row r="721" spans="1:41" ht="14.25" hidden="1" customHeight="1" x14ac:dyDescent="0.25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</row>
    <row r="722" spans="1:41" ht="14.25" hidden="1" customHeight="1" x14ac:dyDescent="0.25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</row>
    <row r="723" spans="1:41" ht="14.25" hidden="1" customHeight="1" x14ac:dyDescent="0.25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</row>
    <row r="724" spans="1:41" ht="14.25" hidden="1" customHeight="1" x14ac:dyDescent="0.25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</row>
    <row r="725" spans="1:41" ht="14.25" hidden="1" customHeight="1" x14ac:dyDescent="0.25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</row>
    <row r="726" spans="1:41" ht="14.25" hidden="1" customHeight="1" x14ac:dyDescent="0.25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</row>
    <row r="727" spans="1:41" ht="14.25" hidden="1" customHeight="1" x14ac:dyDescent="0.25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</row>
    <row r="728" spans="1:41" ht="14.25" hidden="1" customHeight="1" x14ac:dyDescent="0.25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</row>
    <row r="729" spans="1:41" ht="14.25" hidden="1" customHeight="1" x14ac:dyDescent="0.25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</row>
    <row r="730" spans="1:41" ht="14.25" hidden="1" customHeight="1" x14ac:dyDescent="0.25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</row>
    <row r="731" spans="1:41" ht="14.25" hidden="1" customHeight="1" x14ac:dyDescent="0.25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</row>
    <row r="732" spans="1:41" ht="14.25" hidden="1" customHeight="1" x14ac:dyDescent="0.25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</row>
    <row r="733" spans="1:41" ht="14.25" hidden="1" customHeight="1" x14ac:dyDescent="0.25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</row>
    <row r="734" spans="1:41" ht="14.25" hidden="1" customHeight="1" x14ac:dyDescent="0.25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</row>
    <row r="735" spans="1:41" ht="14.25" hidden="1" customHeight="1" x14ac:dyDescent="0.25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</row>
    <row r="736" spans="1:41" ht="14.25" hidden="1" customHeight="1" x14ac:dyDescent="0.25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</row>
    <row r="737" spans="1:41" ht="14.25" hidden="1" customHeight="1" x14ac:dyDescent="0.25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</row>
    <row r="738" spans="1:41" ht="14.25" hidden="1" customHeight="1" x14ac:dyDescent="0.25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</row>
    <row r="739" spans="1:41" ht="14.25" hidden="1" customHeight="1" x14ac:dyDescent="0.25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</row>
    <row r="740" spans="1:41" ht="14.25" hidden="1" customHeight="1" x14ac:dyDescent="0.25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</row>
    <row r="741" spans="1:41" ht="14.25" hidden="1" customHeight="1" x14ac:dyDescent="0.25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</row>
    <row r="742" spans="1:41" ht="14.25" hidden="1" customHeight="1" x14ac:dyDescent="0.25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</row>
    <row r="743" spans="1:41" ht="14.25" hidden="1" customHeight="1" x14ac:dyDescent="0.25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</row>
    <row r="744" spans="1:41" ht="14.25" hidden="1" customHeight="1" x14ac:dyDescent="0.25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</row>
    <row r="745" spans="1:41" ht="14.25" hidden="1" customHeight="1" x14ac:dyDescent="0.25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</row>
    <row r="746" spans="1:41" ht="14.25" hidden="1" customHeight="1" x14ac:dyDescent="0.25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</row>
    <row r="747" spans="1:41" ht="14.25" hidden="1" customHeight="1" x14ac:dyDescent="0.25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</row>
    <row r="748" spans="1:41" ht="14.25" hidden="1" customHeight="1" x14ac:dyDescent="0.25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</row>
    <row r="749" spans="1:41" ht="14.25" hidden="1" customHeight="1" x14ac:dyDescent="0.25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</row>
    <row r="750" spans="1:41" ht="14.25" hidden="1" customHeight="1" x14ac:dyDescent="0.25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</row>
    <row r="751" spans="1:41" ht="14.25" hidden="1" customHeight="1" x14ac:dyDescent="0.25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</row>
    <row r="752" spans="1:41" ht="14.25" hidden="1" customHeight="1" x14ac:dyDescent="0.25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</row>
    <row r="753" spans="1:41" ht="14.25" hidden="1" customHeight="1" x14ac:dyDescent="0.25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</row>
    <row r="754" spans="1:41" ht="14.25" hidden="1" customHeight="1" x14ac:dyDescent="0.25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</row>
    <row r="755" spans="1:41" ht="14.25" hidden="1" customHeight="1" x14ac:dyDescent="0.25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</row>
    <row r="756" spans="1:41" ht="14.25" hidden="1" customHeight="1" x14ac:dyDescent="0.25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</row>
    <row r="757" spans="1:41" ht="14.25" hidden="1" customHeight="1" x14ac:dyDescent="0.25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</row>
    <row r="758" spans="1:41" ht="14.25" hidden="1" customHeight="1" x14ac:dyDescent="0.25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</row>
    <row r="759" spans="1:41" ht="14.25" hidden="1" customHeight="1" x14ac:dyDescent="0.25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</row>
    <row r="760" spans="1:41" ht="14.25" hidden="1" customHeight="1" x14ac:dyDescent="0.25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</row>
    <row r="761" spans="1:41" ht="14.25" hidden="1" customHeight="1" x14ac:dyDescent="0.25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</row>
    <row r="762" spans="1:41" ht="14.25" hidden="1" customHeight="1" x14ac:dyDescent="0.25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</row>
    <row r="763" spans="1:41" ht="14.25" hidden="1" customHeight="1" x14ac:dyDescent="0.25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</row>
    <row r="764" spans="1:41" ht="14.25" hidden="1" customHeight="1" x14ac:dyDescent="0.25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</row>
    <row r="765" spans="1:41" ht="14.25" hidden="1" customHeight="1" x14ac:dyDescent="0.25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</row>
    <row r="766" spans="1:41" ht="14.25" hidden="1" customHeight="1" x14ac:dyDescent="0.25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</row>
    <row r="767" spans="1:41" ht="14.25" hidden="1" customHeight="1" x14ac:dyDescent="0.25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</row>
    <row r="768" spans="1:41" ht="14.25" hidden="1" customHeight="1" x14ac:dyDescent="0.25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</row>
    <row r="769" spans="1:41" ht="14.25" hidden="1" customHeight="1" x14ac:dyDescent="0.25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</row>
    <row r="770" spans="1:41" ht="14.25" hidden="1" customHeight="1" x14ac:dyDescent="0.25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</row>
    <row r="771" spans="1:41" ht="14.25" hidden="1" customHeight="1" x14ac:dyDescent="0.25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</row>
    <row r="772" spans="1:41" ht="14.25" hidden="1" customHeight="1" x14ac:dyDescent="0.25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</row>
    <row r="773" spans="1:41" ht="14.25" hidden="1" customHeight="1" x14ac:dyDescent="0.25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</row>
    <row r="774" spans="1:41" ht="14.25" hidden="1" customHeight="1" x14ac:dyDescent="0.25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</row>
    <row r="775" spans="1:41" ht="14.25" hidden="1" customHeight="1" x14ac:dyDescent="0.25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</row>
    <row r="776" spans="1:41" ht="14.25" hidden="1" customHeight="1" x14ac:dyDescent="0.25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</row>
    <row r="777" spans="1:41" ht="14.25" hidden="1" customHeight="1" x14ac:dyDescent="0.25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</row>
    <row r="778" spans="1:41" ht="14.25" hidden="1" customHeight="1" x14ac:dyDescent="0.25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</row>
    <row r="779" spans="1:41" ht="14.25" hidden="1" customHeight="1" x14ac:dyDescent="0.25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</row>
    <row r="780" spans="1:41" ht="14.25" hidden="1" customHeight="1" x14ac:dyDescent="0.25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</row>
    <row r="781" spans="1:41" ht="14.25" hidden="1" customHeight="1" x14ac:dyDescent="0.25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</row>
    <row r="782" spans="1:41" ht="14.25" hidden="1" customHeight="1" x14ac:dyDescent="0.25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</row>
    <row r="783" spans="1:41" ht="14.25" hidden="1" customHeight="1" x14ac:dyDescent="0.25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</row>
    <row r="784" spans="1:41" ht="14.25" hidden="1" customHeight="1" x14ac:dyDescent="0.25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</row>
    <row r="785" spans="1:41" ht="14.25" hidden="1" customHeight="1" x14ac:dyDescent="0.25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</row>
    <row r="786" spans="1:41" ht="14.25" hidden="1" customHeight="1" x14ac:dyDescent="0.25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</row>
    <row r="787" spans="1:41" ht="14.25" hidden="1" customHeight="1" x14ac:dyDescent="0.25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</row>
    <row r="788" spans="1:41" ht="14.25" hidden="1" customHeight="1" x14ac:dyDescent="0.25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</row>
    <row r="789" spans="1:41" ht="14.25" hidden="1" customHeight="1" x14ac:dyDescent="0.25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</row>
    <row r="790" spans="1:41" ht="14.25" hidden="1" customHeight="1" x14ac:dyDescent="0.25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</row>
    <row r="791" spans="1:41" ht="14.25" hidden="1" customHeight="1" x14ac:dyDescent="0.25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</row>
    <row r="792" spans="1:41" ht="14.25" hidden="1" customHeight="1" x14ac:dyDescent="0.25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</row>
    <row r="793" spans="1:41" ht="14.25" hidden="1" customHeight="1" x14ac:dyDescent="0.25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</row>
    <row r="794" spans="1:41" ht="14.25" hidden="1" customHeight="1" x14ac:dyDescent="0.25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</row>
    <row r="795" spans="1:41" ht="14.25" hidden="1" customHeight="1" x14ac:dyDescent="0.25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</row>
    <row r="796" spans="1:41" ht="14.25" hidden="1" customHeight="1" x14ac:dyDescent="0.25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</row>
    <row r="797" spans="1:41" ht="14.25" hidden="1" customHeight="1" x14ac:dyDescent="0.25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</row>
    <row r="798" spans="1:41" ht="14.25" hidden="1" customHeight="1" x14ac:dyDescent="0.25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</row>
    <row r="799" spans="1:41" ht="14.25" hidden="1" customHeight="1" x14ac:dyDescent="0.25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</row>
    <row r="800" spans="1:41" ht="14.25" hidden="1" customHeight="1" x14ac:dyDescent="0.25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</row>
    <row r="801" spans="1:41" ht="14.25" hidden="1" customHeight="1" x14ac:dyDescent="0.25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</row>
    <row r="802" spans="1:41" ht="14.25" hidden="1" customHeight="1" x14ac:dyDescent="0.25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</row>
    <row r="803" spans="1:41" ht="14.25" hidden="1" customHeight="1" x14ac:dyDescent="0.25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</row>
    <row r="804" spans="1:41" ht="14.25" hidden="1" customHeight="1" x14ac:dyDescent="0.25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</row>
    <row r="805" spans="1:41" ht="14.25" hidden="1" customHeight="1" x14ac:dyDescent="0.25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</row>
    <row r="806" spans="1:41" ht="14.25" hidden="1" customHeight="1" x14ac:dyDescent="0.25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</row>
    <row r="807" spans="1:41" ht="14.25" hidden="1" customHeight="1" x14ac:dyDescent="0.25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</row>
    <row r="808" spans="1:41" ht="14.25" hidden="1" customHeight="1" x14ac:dyDescent="0.25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</row>
    <row r="809" spans="1:41" ht="14.25" hidden="1" customHeight="1" x14ac:dyDescent="0.25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</row>
    <row r="810" spans="1:41" ht="14.25" hidden="1" customHeight="1" x14ac:dyDescent="0.25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</row>
    <row r="811" spans="1:41" ht="14.25" hidden="1" customHeight="1" x14ac:dyDescent="0.25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</row>
    <row r="812" spans="1:41" ht="14.25" hidden="1" customHeight="1" x14ac:dyDescent="0.25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</row>
    <row r="813" spans="1:41" ht="14.25" hidden="1" customHeight="1" x14ac:dyDescent="0.25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</row>
    <row r="814" spans="1:41" ht="14.25" hidden="1" customHeight="1" x14ac:dyDescent="0.25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</row>
    <row r="815" spans="1:41" ht="14.25" hidden="1" customHeight="1" x14ac:dyDescent="0.25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</row>
    <row r="816" spans="1:41" ht="14.25" hidden="1" customHeight="1" x14ac:dyDescent="0.25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</row>
    <row r="817" spans="1:41" ht="14.25" hidden="1" customHeight="1" x14ac:dyDescent="0.25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</row>
    <row r="818" spans="1:41" ht="14.25" hidden="1" customHeight="1" x14ac:dyDescent="0.25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</row>
    <row r="819" spans="1:41" ht="14.25" hidden="1" customHeight="1" x14ac:dyDescent="0.25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</row>
    <row r="820" spans="1:41" ht="14.25" hidden="1" customHeight="1" x14ac:dyDescent="0.25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</row>
    <row r="821" spans="1:41" ht="14.25" hidden="1" customHeight="1" x14ac:dyDescent="0.25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</row>
    <row r="822" spans="1:41" ht="14.25" hidden="1" customHeight="1" x14ac:dyDescent="0.25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</row>
    <row r="823" spans="1:41" ht="14.25" hidden="1" customHeight="1" x14ac:dyDescent="0.25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</row>
    <row r="824" spans="1:41" ht="14.25" hidden="1" customHeight="1" x14ac:dyDescent="0.25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</row>
    <row r="825" spans="1:41" ht="14.25" hidden="1" customHeight="1" x14ac:dyDescent="0.25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</row>
    <row r="826" spans="1:41" ht="14.25" hidden="1" customHeight="1" x14ac:dyDescent="0.25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</row>
    <row r="827" spans="1:41" ht="14.25" hidden="1" customHeight="1" x14ac:dyDescent="0.25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</row>
    <row r="828" spans="1:41" ht="14.25" hidden="1" customHeight="1" x14ac:dyDescent="0.25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</row>
    <row r="829" spans="1:41" ht="14.25" hidden="1" customHeight="1" x14ac:dyDescent="0.25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</row>
    <row r="830" spans="1:41" ht="14.25" hidden="1" customHeight="1" x14ac:dyDescent="0.25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</row>
    <row r="831" spans="1:41" ht="14.25" hidden="1" customHeight="1" x14ac:dyDescent="0.25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</row>
    <row r="832" spans="1:41" ht="14.25" hidden="1" customHeight="1" x14ac:dyDescent="0.25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</row>
    <row r="833" spans="1:41" ht="14.25" hidden="1" customHeight="1" x14ac:dyDescent="0.25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</row>
    <row r="834" spans="1:41" ht="14.25" hidden="1" customHeight="1" x14ac:dyDescent="0.25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</row>
    <row r="835" spans="1:41" ht="14.25" hidden="1" customHeight="1" x14ac:dyDescent="0.25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</row>
    <row r="836" spans="1:41" ht="14.25" hidden="1" customHeight="1" x14ac:dyDescent="0.25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</row>
    <row r="837" spans="1:41" ht="14.25" hidden="1" customHeight="1" x14ac:dyDescent="0.25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</row>
    <row r="838" spans="1:41" ht="14.25" hidden="1" customHeight="1" x14ac:dyDescent="0.25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</row>
    <row r="839" spans="1:41" ht="14.25" hidden="1" customHeight="1" x14ac:dyDescent="0.25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</row>
    <row r="840" spans="1:41" ht="14.25" hidden="1" customHeight="1" x14ac:dyDescent="0.25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</row>
    <row r="841" spans="1:41" ht="14.25" hidden="1" customHeight="1" x14ac:dyDescent="0.25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</row>
    <row r="842" spans="1:41" ht="14.25" hidden="1" customHeight="1" x14ac:dyDescent="0.25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</row>
    <row r="843" spans="1:41" ht="14.25" hidden="1" customHeight="1" x14ac:dyDescent="0.25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</row>
    <row r="844" spans="1:41" ht="14.25" hidden="1" customHeight="1" x14ac:dyDescent="0.25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</row>
    <row r="845" spans="1:41" ht="14.25" hidden="1" customHeight="1" x14ac:dyDescent="0.25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</row>
    <row r="846" spans="1:41" ht="14.25" hidden="1" customHeight="1" x14ac:dyDescent="0.25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</row>
    <row r="847" spans="1:41" ht="14.25" hidden="1" customHeight="1" x14ac:dyDescent="0.25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</row>
    <row r="848" spans="1:41" ht="14.25" hidden="1" customHeight="1" x14ac:dyDescent="0.25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</row>
    <row r="849" spans="1:41" ht="14.25" hidden="1" customHeight="1" x14ac:dyDescent="0.25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</row>
    <row r="850" spans="1:41" ht="14.25" hidden="1" customHeight="1" x14ac:dyDescent="0.25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</row>
    <row r="851" spans="1:41" ht="14.25" hidden="1" customHeight="1" x14ac:dyDescent="0.25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</row>
    <row r="852" spans="1:41" ht="14.25" hidden="1" customHeight="1" x14ac:dyDescent="0.25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</row>
    <row r="853" spans="1:41" ht="14.25" hidden="1" customHeight="1" x14ac:dyDescent="0.25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</row>
    <row r="854" spans="1:41" ht="14.25" hidden="1" customHeight="1" x14ac:dyDescent="0.25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</row>
    <row r="855" spans="1:41" ht="14.25" hidden="1" customHeight="1" x14ac:dyDescent="0.25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</row>
    <row r="856" spans="1:41" ht="14.25" hidden="1" customHeight="1" x14ac:dyDescent="0.25">
      <c r="A856" s="175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</row>
    <row r="857" spans="1:41" ht="14.25" hidden="1" customHeight="1" x14ac:dyDescent="0.25">
      <c r="A857" s="175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</row>
    <row r="858" spans="1:41" ht="14.25" hidden="1" customHeight="1" x14ac:dyDescent="0.25">
      <c r="A858" s="175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</row>
    <row r="859" spans="1:41" ht="14.25" hidden="1" customHeight="1" x14ac:dyDescent="0.25">
      <c r="A859" s="175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</row>
    <row r="860" spans="1:41" ht="14.25" hidden="1" customHeight="1" x14ac:dyDescent="0.25">
      <c r="A860" s="175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</row>
    <row r="861" spans="1:41" ht="14.25" hidden="1" customHeight="1" x14ac:dyDescent="0.25">
      <c r="A861" s="175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</row>
    <row r="862" spans="1:41" ht="14.25" hidden="1" customHeight="1" x14ac:dyDescent="0.25">
      <c r="A862" s="175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</row>
    <row r="863" spans="1:41" ht="14.25" hidden="1" customHeight="1" x14ac:dyDescent="0.25">
      <c r="A863" s="175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</row>
    <row r="864" spans="1:41" ht="14.25" hidden="1" customHeight="1" x14ac:dyDescent="0.25">
      <c r="A864" s="175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</row>
    <row r="865" spans="1:41" ht="14.25" hidden="1" customHeight="1" x14ac:dyDescent="0.25">
      <c r="A865" s="175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</row>
    <row r="866" spans="1:41" ht="14.25" hidden="1" customHeight="1" x14ac:dyDescent="0.25">
      <c r="A866" s="175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</row>
    <row r="867" spans="1:41" ht="14.25" hidden="1" customHeight="1" x14ac:dyDescent="0.25">
      <c r="A867" s="175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</row>
    <row r="868" spans="1:41" ht="14.25" hidden="1" customHeight="1" x14ac:dyDescent="0.25">
      <c r="A868" s="175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</row>
    <row r="869" spans="1:41" ht="14.25" hidden="1" customHeight="1" x14ac:dyDescent="0.25">
      <c r="A869" s="175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</row>
    <row r="870" spans="1:41" ht="14.25" hidden="1" customHeight="1" x14ac:dyDescent="0.25">
      <c r="A870" s="175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</row>
    <row r="871" spans="1:41" ht="14.25" hidden="1" customHeight="1" x14ac:dyDescent="0.25">
      <c r="A871" s="175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</row>
    <row r="872" spans="1:41" ht="14.25" hidden="1" customHeight="1" x14ac:dyDescent="0.25">
      <c r="A872" s="175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</row>
    <row r="873" spans="1:41" ht="14.25" hidden="1" customHeight="1" x14ac:dyDescent="0.25">
      <c r="A873" s="175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</row>
    <row r="874" spans="1:41" ht="14.25" hidden="1" customHeight="1" x14ac:dyDescent="0.25">
      <c r="A874" s="175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</row>
    <row r="875" spans="1:41" ht="14.25" hidden="1" customHeight="1" x14ac:dyDescent="0.25">
      <c r="A875" s="175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</row>
    <row r="876" spans="1:41" ht="14.25" hidden="1" customHeight="1" x14ac:dyDescent="0.25">
      <c r="A876" s="175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</row>
    <row r="877" spans="1:41" ht="14.25" hidden="1" customHeight="1" x14ac:dyDescent="0.25">
      <c r="A877" s="175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</row>
    <row r="878" spans="1:41" ht="14.25" hidden="1" customHeight="1" x14ac:dyDescent="0.25">
      <c r="A878" s="175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</row>
    <row r="879" spans="1:41" ht="14.25" hidden="1" customHeight="1" x14ac:dyDescent="0.25">
      <c r="A879" s="175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</row>
    <row r="880" spans="1:41" ht="14.25" hidden="1" customHeight="1" x14ac:dyDescent="0.25">
      <c r="A880" s="175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</row>
    <row r="881" spans="1:41" ht="14.25" hidden="1" customHeight="1" x14ac:dyDescent="0.25">
      <c r="A881" s="175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</row>
    <row r="882" spans="1:41" ht="14.25" hidden="1" customHeight="1" x14ac:dyDescent="0.25">
      <c r="A882" s="175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</row>
    <row r="883" spans="1:41" ht="14.25" hidden="1" customHeight="1" x14ac:dyDescent="0.25">
      <c r="A883" s="175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</row>
    <row r="884" spans="1:41" ht="14.25" hidden="1" customHeight="1" x14ac:dyDescent="0.25">
      <c r="A884" s="175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</row>
    <row r="885" spans="1:41" ht="14.25" hidden="1" customHeight="1" x14ac:dyDescent="0.25">
      <c r="A885" s="175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</row>
    <row r="886" spans="1:41" ht="14.25" hidden="1" customHeight="1" x14ac:dyDescent="0.25">
      <c r="A886" s="175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</row>
    <row r="887" spans="1:41" ht="14.25" hidden="1" customHeight="1" x14ac:dyDescent="0.25">
      <c r="A887" s="175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</row>
    <row r="888" spans="1:41" ht="14.25" hidden="1" customHeight="1" x14ac:dyDescent="0.25">
      <c r="A888" s="175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</row>
    <row r="889" spans="1:41" ht="14.25" hidden="1" customHeight="1" x14ac:dyDescent="0.25">
      <c r="A889" s="175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</row>
    <row r="890" spans="1:41" ht="14.25" hidden="1" customHeight="1" x14ac:dyDescent="0.25">
      <c r="A890" s="175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</row>
    <row r="891" spans="1:41" ht="14.25" hidden="1" customHeight="1" x14ac:dyDescent="0.25">
      <c r="A891" s="175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</row>
    <row r="892" spans="1:41" ht="14.25" hidden="1" customHeight="1" x14ac:dyDescent="0.25">
      <c r="A892" s="175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</row>
    <row r="893" spans="1:41" ht="14.25" hidden="1" customHeight="1" x14ac:dyDescent="0.25">
      <c r="A893" s="175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</row>
    <row r="894" spans="1:41" ht="14.25" hidden="1" customHeight="1" x14ac:dyDescent="0.25">
      <c r="A894" s="175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</row>
    <row r="895" spans="1:41" ht="14.25" hidden="1" customHeight="1" x14ac:dyDescent="0.25">
      <c r="A895" s="175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</row>
    <row r="896" spans="1:41" ht="14.25" hidden="1" customHeight="1" x14ac:dyDescent="0.25">
      <c r="A896" s="175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</row>
    <row r="897" spans="1:41" ht="14.25" hidden="1" customHeight="1" x14ac:dyDescent="0.25">
      <c r="A897" s="175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</row>
    <row r="898" spans="1:41" ht="14.25" hidden="1" customHeight="1" x14ac:dyDescent="0.25">
      <c r="A898" s="175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</row>
    <row r="899" spans="1:41" ht="14.25" hidden="1" customHeight="1" x14ac:dyDescent="0.25">
      <c r="A899" s="175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</row>
    <row r="900" spans="1:41" ht="14.25" hidden="1" customHeight="1" x14ac:dyDescent="0.25">
      <c r="A900" s="175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</row>
    <row r="901" spans="1:41" ht="14.25" hidden="1" customHeight="1" x14ac:dyDescent="0.25">
      <c r="A901" s="175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</row>
    <row r="902" spans="1:41" ht="14.25" hidden="1" customHeight="1" x14ac:dyDescent="0.25">
      <c r="A902" s="175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</row>
    <row r="903" spans="1:41" ht="14.25" hidden="1" customHeight="1" x14ac:dyDescent="0.25">
      <c r="A903" s="175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</row>
    <row r="904" spans="1:41" ht="14.25" hidden="1" customHeight="1" x14ac:dyDescent="0.25">
      <c r="A904" s="175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</row>
    <row r="905" spans="1:41" ht="14.25" hidden="1" customHeight="1" x14ac:dyDescent="0.25">
      <c r="A905" s="175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</row>
    <row r="906" spans="1:41" ht="14.25" hidden="1" customHeight="1" x14ac:dyDescent="0.25">
      <c r="A906" s="175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</row>
    <row r="907" spans="1:41" ht="14.25" hidden="1" customHeight="1" x14ac:dyDescent="0.25">
      <c r="A907" s="175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</row>
    <row r="908" spans="1:41" ht="14.25" hidden="1" customHeight="1" x14ac:dyDescent="0.25">
      <c r="A908" s="175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</row>
    <row r="909" spans="1:41" ht="14.25" hidden="1" customHeight="1" x14ac:dyDescent="0.25">
      <c r="A909" s="175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</row>
    <row r="910" spans="1:41" ht="14.25" hidden="1" customHeight="1" x14ac:dyDescent="0.25">
      <c r="A910" s="175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</row>
    <row r="911" spans="1:41" ht="14.25" hidden="1" customHeight="1" x14ac:dyDescent="0.25">
      <c r="A911" s="175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</row>
    <row r="912" spans="1:41" ht="14.25" hidden="1" customHeight="1" x14ac:dyDescent="0.25">
      <c r="A912" s="175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</row>
    <row r="913" spans="1:41" ht="14.25" hidden="1" customHeight="1" x14ac:dyDescent="0.25">
      <c r="A913" s="175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</row>
    <row r="914" spans="1:41" ht="14.25" hidden="1" customHeight="1" x14ac:dyDescent="0.25">
      <c r="A914" s="175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</row>
    <row r="915" spans="1:41" ht="14.25" hidden="1" customHeight="1" x14ac:dyDescent="0.25">
      <c r="A915" s="175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</row>
    <row r="916" spans="1:41" ht="14.25" hidden="1" customHeight="1" x14ac:dyDescent="0.25">
      <c r="A916" s="175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</row>
    <row r="917" spans="1:41" ht="14.25" hidden="1" customHeight="1" x14ac:dyDescent="0.25">
      <c r="A917" s="175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</row>
    <row r="918" spans="1:41" ht="14.25" hidden="1" customHeight="1" x14ac:dyDescent="0.25">
      <c r="A918" s="175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</row>
    <row r="919" spans="1:41" ht="14.25" hidden="1" customHeight="1" x14ac:dyDescent="0.25">
      <c r="A919" s="175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</row>
    <row r="920" spans="1:41" ht="14.25" hidden="1" customHeight="1" x14ac:dyDescent="0.25">
      <c r="A920" s="175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</row>
    <row r="921" spans="1:41" ht="14.25" hidden="1" customHeight="1" x14ac:dyDescent="0.25">
      <c r="A921" s="175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</row>
    <row r="922" spans="1:41" ht="14.25" hidden="1" customHeight="1" x14ac:dyDescent="0.25">
      <c r="A922" s="175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</row>
    <row r="923" spans="1:41" ht="14.25" hidden="1" customHeight="1" x14ac:dyDescent="0.25">
      <c r="A923" s="175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</row>
    <row r="924" spans="1:41" ht="14.25" hidden="1" customHeight="1" x14ac:dyDescent="0.25">
      <c r="A924" s="175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</row>
    <row r="925" spans="1:41" ht="14.25" hidden="1" customHeight="1" x14ac:dyDescent="0.25">
      <c r="A925" s="175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</row>
    <row r="926" spans="1:41" ht="14.25" hidden="1" customHeight="1" x14ac:dyDescent="0.25">
      <c r="A926" s="175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</row>
    <row r="927" spans="1:41" ht="14.25" hidden="1" customHeight="1" x14ac:dyDescent="0.25">
      <c r="A927" s="175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</row>
    <row r="928" spans="1:41" ht="14.25" hidden="1" customHeight="1" x14ac:dyDescent="0.25">
      <c r="A928" s="175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</row>
    <row r="929" spans="1:41" ht="14.25" hidden="1" customHeight="1" x14ac:dyDescent="0.25">
      <c r="A929" s="175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</row>
    <row r="930" spans="1:41" ht="14.25" hidden="1" customHeight="1" x14ac:dyDescent="0.25">
      <c r="A930" s="175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</row>
    <row r="931" spans="1:41" ht="14.25" hidden="1" customHeight="1" x14ac:dyDescent="0.25">
      <c r="A931" s="175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</row>
    <row r="932" spans="1:41" ht="14.25" hidden="1" customHeight="1" x14ac:dyDescent="0.25">
      <c r="A932" s="175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</row>
    <row r="933" spans="1:41" ht="14.25" hidden="1" customHeight="1" x14ac:dyDescent="0.25">
      <c r="A933" s="175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</row>
    <row r="934" spans="1:41" ht="14.25" hidden="1" customHeight="1" x14ac:dyDescent="0.25">
      <c r="A934" s="175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</row>
    <row r="935" spans="1:41" ht="14.25" hidden="1" customHeight="1" x14ac:dyDescent="0.25">
      <c r="A935" s="175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</row>
    <row r="936" spans="1:41" ht="14.25" hidden="1" customHeight="1" x14ac:dyDescent="0.25">
      <c r="A936" s="175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</row>
    <row r="937" spans="1:41" ht="14.25" hidden="1" customHeight="1" x14ac:dyDescent="0.25">
      <c r="A937" s="175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</row>
    <row r="938" spans="1:41" ht="14.25" hidden="1" customHeight="1" x14ac:dyDescent="0.25">
      <c r="A938" s="175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</row>
    <row r="939" spans="1:41" ht="14.25" hidden="1" customHeight="1" x14ac:dyDescent="0.25">
      <c r="A939" s="175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</row>
    <row r="940" spans="1:41" ht="14.25" hidden="1" customHeight="1" x14ac:dyDescent="0.25">
      <c r="A940" s="175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</row>
    <row r="941" spans="1:41" ht="14.25" hidden="1" customHeight="1" x14ac:dyDescent="0.25">
      <c r="A941" s="175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</row>
    <row r="942" spans="1:41" ht="14.25" hidden="1" customHeight="1" x14ac:dyDescent="0.25">
      <c r="A942" s="175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</row>
    <row r="943" spans="1:41" ht="14.25" hidden="1" customHeight="1" x14ac:dyDescent="0.25">
      <c r="A943" s="175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</row>
    <row r="944" spans="1:41" ht="14.25" hidden="1" customHeight="1" x14ac:dyDescent="0.25">
      <c r="A944" s="175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</row>
    <row r="945" spans="1:41" ht="14.25" hidden="1" customHeight="1" x14ac:dyDescent="0.25">
      <c r="A945" s="175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</row>
    <row r="946" spans="1:41" ht="14.25" hidden="1" customHeight="1" x14ac:dyDescent="0.25">
      <c r="A946" s="175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</row>
    <row r="947" spans="1:41" ht="14.25" hidden="1" customHeight="1" x14ac:dyDescent="0.25">
      <c r="A947" s="175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</row>
    <row r="948" spans="1:41" ht="14.25" hidden="1" customHeight="1" x14ac:dyDescent="0.25">
      <c r="A948" s="175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</row>
    <row r="949" spans="1:41" ht="14.25" hidden="1" customHeight="1" x14ac:dyDescent="0.25">
      <c r="A949" s="175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</row>
    <row r="950" spans="1:41" ht="14.25" hidden="1" customHeight="1" x14ac:dyDescent="0.25">
      <c r="A950" s="175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</row>
    <row r="951" spans="1:41" ht="14.25" hidden="1" customHeight="1" x14ac:dyDescent="0.25">
      <c r="A951" s="175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</row>
    <row r="952" spans="1:41" ht="14.25" hidden="1" customHeight="1" x14ac:dyDescent="0.25">
      <c r="A952" s="175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</row>
    <row r="953" spans="1:41" ht="14.25" hidden="1" customHeight="1" x14ac:dyDescent="0.25">
      <c r="A953" s="175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</row>
    <row r="954" spans="1:41" ht="14.25" hidden="1" customHeight="1" x14ac:dyDescent="0.25">
      <c r="A954" s="175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</row>
    <row r="955" spans="1:41" ht="14.25" hidden="1" customHeight="1" x14ac:dyDescent="0.25">
      <c r="A955" s="175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</row>
    <row r="956" spans="1:41" ht="14.25" hidden="1" customHeight="1" x14ac:dyDescent="0.25">
      <c r="A956" s="175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</row>
    <row r="957" spans="1:41" ht="14.25" hidden="1" customHeight="1" x14ac:dyDescent="0.25">
      <c r="A957" s="175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</row>
    <row r="958" spans="1:41" ht="14.25" hidden="1" customHeight="1" x14ac:dyDescent="0.25">
      <c r="A958" s="175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</row>
    <row r="959" spans="1:41" ht="14.25" hidden="1" customHeight="1" x14ac:dyDescent="0.25">
      <c r="A959" s="175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</row>
    <row r="960" spans="1:41" ht="14.25" hidden="1" customHeight="1" x14ac:dyDescent="0.25">
      <c r="A960" s="175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</row>
    <row r="961" spans="1:41" ht="14.25" hidden="1" customHeight="1" x14ac:dyDescent="0.25">
      <c r="A961" s="175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</row>
    <row r="962" spans="1:41" ht="14.25" hidden="1" customHeight="1" x14ac:dyDescent="0.25">
      <c r="A962" s="175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</row>
    <row r="963" spans="1:41" ht="14.25" hidden="1" customHeight="1" x14ac:dyDescent="0.25">
      <c r="A963" s="175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</row>
    <row r="964" spans="1:41" ht="14.25" hidden="1" customHeight="1" x14ac:dyDescent="0.25">
      <c r="A964" s="175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</row>
    <row r="965" spans="1:41" ht="14.25" hidden="1" customHeight="1" x14ac:dyDescent="0.25">
      <c r="A965" s="175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</row>
    <row r="966" spans="1:41" ht="14.25" hidden="1" customHeight="1" x14ac:dyDescent="0.25">
      <c r="A966" s="175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</row>
    <row r="967" spans="1:41" ht="14.25" hidden="1" customHeight="1" x14ac:dyDescent="0.25">
      <c r="A967" s="175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</row>
    <row r="968" spans="1:41" ht="14.25" hidden="1" customHeight="1" x14ac:dyDescent="0.25">
      <c r="A968" s="175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</row>
    <row r="969" spans="1:41" ht="14.25" hidden="1" customHeight="1" x14ac:dyDescent="0.25">
      <c r="A969" s="175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</row>
    <row r="970" spans="1:41" ht="14.25" hidden="1" customHeight="1" x14ac:dyDescent="0.25">
      <c r="A970" s="175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</row>
    <row r="971" spans="1:41" ht="14.25" hidden="1" customHeight="1" x14ac:dyDescent="0.25">
      <c r="A971" s="175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</row>
    <row r="972" spans="1:41" ht="14.25" hidden="1" customHeight="1" x14ac:dyDescent="0.25">
      <c r="A972" s="175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</row>
    <row r="973" spans="1:41" ht="14.25" hidden="1" customHeight="1" x14ac:dyDescent="0.25">
      <c r="A973" s="175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</row>
    <row r="974" spans="1:41" ht="14.25" hidden="1" customHeight="1" x14ac:dyDescent="0.25">
      <c r="A974" s="175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</row>
    <row r="975" spans="1:41" ht="14.25" hidden="1" customHeight="1" x14ac:dyDescent="0.25">
      <c r="A975" s="175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</row>
    <row r="976" spans="1:41" ht="14.25" hidden="1" customHeight="1" x14ac:dyDescent="0.25">
      <c r="A976" s="175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</row>
    <row r="977" spans="1:41" ht="14.25" hidden="1" customHeight="1" x14ac:dyDescent="0.25">
      <c r="A977" s="175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</row>
    <row r="978" spans="1:41" ht="14.25" hidden="1" customHeight="1" x14ac:dyDescent="0.25">
      <c r="A978" s="175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</row>
    <row r="979" spans="1:41" ht="14.25" hidden="1" customHeight="1" x14ac:dyDescent="0.25">
      <c r="A979" s="175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</row>
    <row r="980" spans="1:41" ht="14.25" hidden="1" customHeight="1" x14ac:dyDescent="0.25">
      <c r="A980" s="175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</row>
    <row r="981" spans="1:41" ht="14.25" hidden="1" customHeight="1" x14ac:dyDescent="0.25">
      <c r="A981" s="175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</row>
    <row r="982" spans="1:41" ht="14.25" hidden="1" customHeight="1" x14ac:dyDescent="0.25">
      <c r="A982" s="175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</row>
    <row r="983" spans="1:41" ht="14.25" hidden="1" customHeight="1" x14ac:dyDescent="0.25">
      <c r="A983" s="175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</row>
    <row r="984" spans="1:41" ht="14.25" hidden="1" customHeight="1" x14ac:dyDescent="0.25">
      <c r="A984" s="175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</row>
    <row r="985" spans="1:41" ht="14.25" hidden="1" customHeight="1" x14ac:dyDescent="0.25">
      <c r="A985" s="175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</row>
    <row r="986" spans="1:41" ht="14.25" hidden="1" customHeight="1" x14ac:dyDescent="0.25">
      <c r="A986" s="175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</row>
    <row r="987" spans="1:41" ht="14.25" hidden="1" customHeight="1" x14ac:dyDescent="0.25">
      <c r="A987" s="175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</row>
    <row r="988" spans="1:41" ht="14.25" hidden="1" customHeight="1" x14ac:dyDescent="0.25">
      <c r="A988" s="175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</row>
    <row r="989" spans="1:41" ht="14.25" hidden="1" customHeight="1" x14ac:dyDescent="0.25">
      <c r="A989" s="175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</row>
    <row r="990" spans="1:41" ht="14.25" hidden="1" customHeight="1" x14ac:dyDescent="0.25">
      <c r="A990" s="175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</row>
    <row r="991" spans="1:41" ht="14.25" hidden="1" customHeight="1" x14ac:dyDescent="0.25">
      <c r="A991" s="175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</row>
    <row r="992" spans="1:41" ht="14.25" hidden="1" customHeight="1" x14ac:dyDescent="0.25">
      <c r="A992" s="175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</row>
    <row r="993" spans="1:41" ht="14.25" hidden="1" customHeight="1" x14ac:dyDescent="0.25">
      <c r="A993" s="175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</row>
    <row r="994" spans="1:41" ht="14.25" hidden="1" customHeight="1" x14ac:dyDescent="0.25">
      <c r="A994" s="175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</row>
    <row r="995" spans="1:41" ht="14.25" hidden="1" customHeight="1" x14ac:dyDescent="0.25">
      <c r="A995" s="175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</row>
    <row r="996" spans="1:41" ht="14.25" hidden="1" customHeight="1" x14ac:dyDescent="0.25">
      <c r="A996" s="175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</row>
    <row r="997" spans="1:41" ht="14.25" hidden="1" customHeight="1" x14ac:dyDescent="0.25">
      <c r="A997" s="175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</row>
    <row r="998" spans="1:41" ht="14.25" hidden="1" customHeight="1" x14ac:dyDescent="0.25">
      <c r="A998" s="175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</row>
    <row r="999" spans="1:41" ht="14.25" hidden="1" customHeight="1" x14ac:dyDescent="0.25">
      <c r="A999" s="175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</row>
  </sheetData>
  <mergeCells count="1">
    <mergeCell ref="Y4:AJ4"/>
  </mergeCells>
  <conditionalFormatting sqref="Y9:Z10 AC9:AJ10 AA9:AB11">
    <cfRule type="cellIs" dxfId="186" priority="38" operator="greaterThanOrEqual">
      <formula>1</formula>
    </cfRule>
  </conditionalFormatting>
  <conditionalFormatting sqref="Y22:Z22">
    <cfRule type="containsBlanks" dxfId="185" priority="39">
      <formula>LEN(TRIM(Y22))=0</formula>
    </cfRule>
  </conditionalFormatting>
  <conditionalFormatting sqref="Y32:Z33 AB32:AC33 AE32:AF33 AH32:AI33">
    <cfRule type="containsBlanks" dxfId="184" priority="40">
      <formula>LEN(TRIM(Y32))=0</formula>
    </cfRule>
  </conditionalFormatting>
  <conditionalFormatting sqref="Y27:AA27 AG27:AH27 AJ27">
    <cfRule type="cellIs" dxfId="183" priority="41" operator="between">
      <formula>"0,2"</formula>
      <formula>"0,29"</formula>
    </cfRule>
    <cfRule type="cellIs" dxfId="182" priority="42" operator="greaterThanOrEqual">
      <formula>"0,31"</formula>
    </cfRule>
    <cfRule type="cellIs" dxfId="181" priority="43" operator="lessThanOrEqual">
      <formula>0.3</formula>
    </cfRule>
    <cfRule type="containsBlanks" dxfId="180" priority="44">
      <formula>LEN(TRIM(Y27))=0</formula>
    </cfRule>
  </conditionalFormatting>
  <conditionalFormatting sqref="Y29:AB29 AD29:AI29">
    <cfRule type="containsBlanks" dxfId="179" priority="45">
      <formula>LEN(TRIM(Y29))=0</formula>
    </cfRule>
  </conditionalFormatting>
  <conditionalFormatting sqref="Y21:AC21 AE21:AI21">
    <cfRule type="containsBlanks" dxfId="178" priority="46">
      <formula>LEN(TRIM(Y21))=0</formula>
    </cfRule>
  </conditionalFormatting>
  <conditionalFormatting sqref="Y23:AC26 AE23:AI26">
    <cfRule type="containsBlanks" dxfId="177" priority="47">
      <formula>LEN(TRIM(Y23))=0</formula>
    </cfRule>
  </conditionalFormatting>
  <conditionalFormatting sqref="Y18:AI18 AA20 AD21:AD22 AJ21:AJ22 AA22 AG22">
    <cfRule type="cellIs" dxfId="176" priority="54" operator="greaterThanOrEqual">
      <formula>1</formula>
    </cfRule>
  </conditionalFormatting>
  <conditionalFormatting sqref="Y18:AI18 AJ18:AJ19 AA20 AA22 AD22 AG22 AJ22">
    <cfRule type="cellIs" dxfId="175" priority="55" operator="between">
      <formula>0.8</formula>
      <formula>0.99</formula>
    </cfRule>
  </conditionalFormatting>
  <conditionalFormatting sqref="Y18:AI18 AJ18:AJ20 AA20 AA22 AG22 AD22:AD25 AJ22:AJ25">
    <cfRule type="cellIs" dxfId="174" priority="56" operator="lessThanOrEqual">
      <formula>0.79</formula>
    </cfRule>
  </conditionalFormatting>
  <conditionalFormatting sqref="Y6:AJ6">
    <cfRule type="cellIs" dxfId="173" priority="7" operator="greaterThanOrEqual">
      <formula>"0.48%"</formula>
    </cfRule>
    <cfRule type="containsBlanks" dxfId="172" priority="4">
      <formula>LEN(TRIM(Y6))=0</formula>
    </cfRule>
    <cfRule type="cellIs" dxfId="171" priority="5" operator="lessThanOrEqual">
      <formula>"0.40%"</formula>
    </cfRule>
    <cfRule type="cellIs" dxfId="170" priority="6" operator="between">
      <formula>"0.40%"</formula>
      <formula>"0.49%"</formula>
    </cfRule>
  </conditionalFormatting>
  <conditionalFormatting sqref="Y28:AJ28">
    <cfRule type="containsBlanks" dxfId="169" priority="57">
      <formula>LEN(TRIM(Y28))=0</formula>
    </cfRule>
    <cfRule type="cellIs" dxfId="168" priority="58" operator="greaterThanOrEqual">
      <formula>211</formula>
    </cfRule>
    <cfRule type="cellIs" dxfId="167" priority="59" operator="between">
      <formula>180</formula>
      <formula>210</formula>
    </cfRule>
    <cfRule type="cellIs" dxfId="166" priority="60" operator="lessThanOrEqual">
      <formula>179</formula>
    </cfRule>
  </conditionalFormatting>
  <conditionalFormatting sqref="Y30:AJ31 Y34:AI35">
    <cfRule type="containsBlanks" dxfId="165" priority="61">
      <formula>LEN(TRIM(Y30))=0</formula>
    </cfRule>
  </conditionalFormatting>
  <conditionalFormatting sqref="Z6:Z8 Y7:Y8 AA7:AJ8">
    <cfRule type="cellIs" dxfId="164" priority="62" operator="between">
      <formula>0.77</formula>
      <formula>0.79</formula>
    </cfRule>
    <cfRule type="cellIs" dxfId="163" priority="64" operator="greaterThanOrEqual">
      <formula>0.8</formula>
    </cfRule>
  </conditionalFormatting>
  <conditionalFormatting sqref="AA10 AG10 Y10:Z11 AB10:AC11 AE10:AF11 AH10:AI11 Y20:Z20 AB20:AC20 AE20:AF20 AH20:AI20">
    <cfRule type="containsBlanks" dxfId="162" priority="65">
      <formula>LEN(TRIM(Y10))=0</formula>
    </cfRule>
  </conditionalFormatting>
  <conditionalFormatting sqref="AA11 AG11 AJ11 AD11:AD12 AD20 AG20">
    <cfRule type="cellIs" dxfId="161" priority="66" operator="lessThanOrEqual">
      <formula>0.79</formula>
    </cfRule>
  </conditionalFormatting>
  <conditionalFormatting sqref="AA11 AG11 AJ11 AD11:AD12 AJ19:AJ20 AA20 AD20 AG20 AA22 AG22">
    <cfRule type="cellIs" dxfId="160" priority="68" operator="between">
      <formula>0.8</formula>
      <formula>0.89</formula>
    </cfRule>
  </conditionalFormatting>
  <conditionalFormatting sqref="AA11">
    <cfRule type="cellIs" dxfId="159" priority="71" operator="between">
      <formula>0.9</formula>
      <formula>0.94</formula>
    </cfRule>
    <cfRule type="cellIs" dxfId="158" priority="70" operator="greaterThanOrEqual">
      <formula>0.95</formula>
    </cfRule>
    <cfRule type="cellIs" dxfId="157" priority="69" operator="lessThanOrEqual">
      <formula>0.89</formula>
    </cfRule>
  </conditionalFormatting>
  <conditionalFormatting sqref="AA15:AA17">
    <cfRule type="cellIs" dxfId="156" priority="14" operator="greaterThanOrEqual">
      <formula>0.9</formula>
    </cfRule>
    <cfRule type="cellIs" dxfId="155" priority="15" operator="between">
      <formula>0.8</formula>
      <formula>0.89</formula>
    </cfRule>
    <cfRule type="cellIs" dxfId="154" priority="16" operator="lessThanOrEqual">
      <formula>0.59</formula>
    </cfRule>
    <cfRule type="cellIs" dxfId="153" priority="18" operator="greaterThanOrEqual">
      <formula>0.7</formula>
    </cfRule>
    <cfRule type="containsBlanks" dxfId="152" priority="19">
      <formula>LEN(TRIM(AA16))=0</formula>
    </cfRule>
    <cfRule type="cellIs" dxfId="151" priority="17" operator="between">
      <formula>0.6</formula>
      <formula>0.69</formula>
    </cfRule>
    <cfRule type="cellIs" dxfId="150" priority="11" operator="greaterThanOrEqual">
      <formula>1</formula>
    </cfRule>
    <cfRule type="cellIs" dxfId="149" priority="12" operator="between">
      <formula>0.8</formula>
      <formula>0.99</formula>
    </cfRule>
    <cfRule type="cellIs" dxfId="148" priority="13" operator="lessThanOrEqual">
      <formula>0.79</formula>
    </cfRule>
  </conditionalFormatting>
  <conditionalFormatting sqref="AA22 AD22 AG22 AJ22">
    <cfRule type="cellIs" dxfId="147" priority="72" operator="lessThanOrEqual">
      <formula>0.59</formula>
    </cfRule>
    <cfRule type="cellIs" dxfId="146" priority="73" operator="between">
      <formula>0.6</formula>
      <formula>0.69</formula>
    </cfRule>
  </conditionalFormatting>
  <conditionalFormatting sqref="AA22 AG22 AD22 AJ22">
    <cfRule type="cellIs" dxfId="145" priority="74" operator="greaterThanOrEqual">
      <formula>0.7</formula>
    </cfRule>
  </conditionalFormatting>
  <conditionalFormatting sqref="AA32:AA33 AD32:AD33 AG32:AG33 AJ32:AJ35">
    <cfRule type="cellIs" dxfId="144" priority="127" operator="lessThanOrEqual">
      <formula>0.99</formula>
    </cfRule>
    <cfRule type="cellIs" dxfId="143" priority="75" operator="greaterThanOrEqual">
      <formula>1</formula>
    </cfRule>
  </conditionalFormatting>
  <conditionalFormatting sqref="AA9:AB11 Y9:Z10 AC9:AJ10">
    <cfRule type="cellIs" dxfId="142" priority="87" operator="lessThanOrEqual">
      <formula>0.99</formula>
    </cfRule>
  </conditionalFormatting>
  <conditionalFormatting sqref="AA6:AJ6">
    <cfRule type="cellIs" dxfId="141" priority="3" operator="greaterThanOrEqual">
      <formula>0.8</formula>
    </cfRule>
    <cfRule type="cellIs" dxfId="140" priority="2" operator="lessThanOrEqual">
      <formula>0.76</formula>
    </cfRule>
    <cfRule type="cellIs" dxfId="139" priority="1" operator="between">
      <formula>0.77</formula>
      <formula>0.79</formula>
    </cfRule>
  </conditionalFormatting>
  <conditionalFormatting sqref="AA7:AJ8 Z6:Z8 Y7:Y8">
    <cfRule type="cellIs" dxfId="138" priority="63" operator="lessThanOrEqual">
      <formula>0.76</formula>
    </cfRule>
  </conditionalFormatting>
  <conditionalFormatting sqref="AB2">
    <cfRule type="cellIs" dxfId="137" priority="76" operator="between">
      <formula>0.9</formula>
      <formula>0.99</formula>
    </cfRule>
  </conditionalFormatting>
  <conditionalFormatting sqref="AB27">
    <cfRule type="containsBlanks" dxfId="136" priority="77">
      <formula>LEN(TRIM(AB27))=0</formula>
    </cfRule>
  </conditionalFormatting>
  <conditionalFormatting sqref="AB22:AC22 AE22:AF22 AH22:AI22">
    <cfRule type="containsBlanks" dxfId="135" priority="78">
      <formula>LEN(TRIM(AB22))=0</formula>
    </cfRule>
  </conditionalFormatting>
  <conditionalFormatting sqref="AC27">
    <cfRule type="cellIs" dxfId="134" priority="81" operator="lessThanOrEqual">
      <formula>0.3</formula>
    </cfRule>
    <cfRule type="containsBlanks" dxfId="133" priority="82">
      <formula>LEN(TRIM(AC27))=0</formula>
    </cfRule>
    <cfRule type="cellIs" dxfId="132" priority="79" operator="between">
      <formula>"0,2"</formula>
      <formula>"0,29"</formula>
    </cfRule>
    <cfRule type="cellIs" dxfId="131" priority="80" operator="greaterThanOrEqual">
      <formula>"0,31"</formula>
    </cfRule>
  </conditionalFormatting>
  <conditionalFormatting sqref="AC29">
    <cfRule type="cellIs" dxfId="130" priority="86" operator="lessThanOrEqual">
      <formula>"1%"</formula>
    </cfRule>
    <cfRule type="cellIs" dxfId="129" priority="85" operator="between">
      <formula>0.08%</formula>
      <formula>0.09%</formula>
    </cfRule>
    <cfRule type="containsBlanks" dxfId="128" priority="83">
      <formula>LEN(TRIM(AC29))=0</formula>
    </cfRule>
    <cfRule type="cellIs" dxfId="127" priority="84" operator="greaterThanOrEqual">
      <formula>"2%"</formula>
    </cfRule>
  </conditionalFormatting>
  <conditionalFormatting sqref="AD13:AD14">
    <cfRule type="cellIs" dxfId="126" priority="88" operator="greaterThanOrEqual">
      <formula>"65%"</formula>
    </cfRule>
  </conditionalFormatting>
  <conditionalFormatting sqref="AD14">
    <cfRule type="cellIs" dxfId="125" priority="89" operator="lessThanOrEqual">
      <formula>"69.90%"</formula>
    </cfRule>
  </conditionalFormatting>
  <conditionalFormatting sqref="AD15:AD16 AG15:AG18 AJ15:AJ18 AE16:AF16 AH16:AI16 AA18">
    <cfRule type="cellIs" dxfId="124" priority="90" operator="lessThanOrEqual">
      <formula>"89%"</formula>
    </cfRule>
  </conditionalFormatting>
  <conditionalFormatting sqref="AD21 AJ21">
    <cfRule type="cellIs" dxfId="123" priority="91" operator="lessThanOrEqual">
      <formula>0.89</formula>
    </cfRule>
    <cfRule type="cellIs" dxfId="122" priority="92" operator="between">
      <formula>0.9</formula>
      <formula>0.99</formula>
    </cfRule>
  </conditionalFormatting>
  <conditionalFormatting sqref="AD22:AD25 AJ22:AJ25">
    <cfRule type="cellIs" dxfId="121" priority="93" operator="between">
      <formula>0.8</formula>
      <formula>0.89</formula>
    </cfRule>
  </conditionalFormatting>
  <conditionalFormatting sqref="AD22:AD26 AJ22:AJ26">
    <cfRule type="cellIs" dxfId="120" priority="94" operator="greaterThanOrEqual">
      <formula>0.9</formula>
    </cfRule>
  </conditionalFormatting>
  <conditionalFormatting sqref="AD24:AD26 AJ24:AJ26">
    <cfRule type="cellIs" dxfId="119" priority="96" operator="between">
      <formula>0.85</formula>
      <formula>0.89</formula>
    </cfRule>
    <cfRule type="cellIs" dxfId="118" priority="95" operator="lessThanOrEqual">
      <formula>0.84</formula>
    </cfRule>
  </conditionalFormatting>
  <conditionalFormatting sqref="AD27">
    <cfRule type="containsBlanks" dxfId="117" priority="97">
      <formula>LEN(TRIM(AD27))=0</formula>
    </cfRule>
  </conditionalFormatting>
  <conditionalFormatting sqref="AD16:AF17 AH16:AI17 AG16:AG18 AJ16:AJ18 Y17:Z17 AB17:AC17 AA18">
    <cfRule type="cellIs" dxfId="116" priority="98" operator="between">
      <formula>0.9</formula>
      <formula>0.99</formula>
    </cfRule>
  </conditionalFormatting>
  <conditionalFormatting sqref="AD16:AF17 AH16:AI17 AG16:AG18 AJ16:AJ19 Y17:Z17 AB17:AC17">
    <cfRule type="cellIs" dxfId="115" priority="100" operator="greaterThanOrEqual">
      <formula>1</formula>
    </cfRule>
  </conditionalFormatting>
  <conditionalFormatting sqref="AE27">
    <cfRule type="containsBlanks" dxfId="114" priority="104">
      <formula>LEN(TRIM(AE27))=0</formula>
    </cfRule>
    <cfRule type="cellIs" dxfId="113" priority="103" operator="lessThanOrEqual">
      <formula>0.3</formula>
    </cfRule>
    <cfRule type="cellIs" dxfId="112" priority="102" operator="greaterThanOrEqual">
      <formula>"0,31"</formula>
    </cfRule>
    <cfRule type="cellIs" dxfId="111" priority="101" operator="between">
      <formula>"0,2"</formula>
      <formula>"0,29"</formula>
    </cfRule>
  </conditionalFormatting>
  <conditionalFormatting sqref="AE12:AI19 AD13:AD19 Y15:Z17 AB15:AC17 AJ15:AJ19 Y18:AC19 AJ12 Y12:AC14">
    <cfRule type="containsBlanks" dxfId="110" priority="112">
      <formula>LEN(TRIM(Y12))=0</formula>
    </cfRule>
  </conditionalFormatting>
  <conditionalFormatting sqref="AF27">
    <cfRule type="containsBlanks" dxfId="109" priority="105">
      <formula>LEN(TRIM(AF27))=0</formula>
    </cfRule>
  </conditionalFormatting>
  <conditionalFormatting sqref="AG16:AG18 AJ16:AJ18 AA18 AD16:AF17 AH16:AI17 Y17:Z17 AB17:AC17">
    <cfRule type="cellIs" dxfId="108" priority="99" operator="lessThanOrEqual">
      <formula>0.89</formula>
    </cfRule>
  </conditionalFormatting>
  <conditionalFormatting sqref="AG17">
    <cfRule type="cellIs" dxfId="107" priority="109" operator="lessThanOrEqual">
      <formula>"89%"</formula>
    </cfRule>
    <cfRule type="cellIs" dxfId="106" priority="107" operator="greaterThanOrEqual">
      <formula>"71%"</formula>
    </cfRule>
    <cfRule type="cellIs" dxfId="105" priority="106" operator="between">
      <formula>0.69</formula>
      <formula>0.61</formula>
    </cfRule>
    <cfRule type="cellIs" dxfId="104" priority="108" operator="lessThanOrEqual">
      <formula>"60%"</formula>
    </cfRule>
  </conditionalFormatting>
  <conditionalFormatting sqref="AI27">
    <cfRule type="containsBlanks" dxfId="103" priority="110">
      <formula>LEN(TRIM(AI27))=0</formula>
    </cfRule>
  </conditionalFormatting>
  <conditionalFormatting sqref="AJ7:AJ8">
    <cfRule type="cellIs" dxfId="102" priority="49" operator="lessThanOrEqual">
      <formula>"0.40%"</formula>
    </cfRule>
    <cfRule type="cellIs" dxfId="101" priority="51" operator="greaterThanOrEqual">
      <formula>"0.48%"</formula>
    </cfRule>
    <cfRule type="cellIs" dxfId="100" priority="50" operator="between">
      <formula>"0.40%"</formula>
      <formula>"0.49%"</formula>
    </cfRule>
    <cfRule type="containsBlanks" dxfId="99" priority="48">
      <formula>LEN(TRIM(AJ7))=0</formula>
    </cfRule>
  </conditionalFormatting>
  <conditionalFormatting sqref="AJ8:AJ10 Y8:AI8">
    <cfRule type="cellIs" dxfId="98" priority="111" operator="greaterThanOrEqual">
      <formula>1</formula>
    </cfRule>
    <cfRule type="cellIs" dxfId="97" priority="53" operator="lessThanOrEqual">
      <formula>0.89</formula>
    </cfRule>
    <cfRule type="cellIs" dxfId="96" priority="52" operator="between">
      <formula>0.9</formula>
      <formula>0.99</formula>
    </cfRule>
  </conditionalFormatting>
  <conditionalFormatting sqref="AJ12:AJ18 AD13:AD14">
    <cfRule type="cellIs" dxfId="95" priority="113" operator="lessThanOrEqual">
      <formula>0.86</formula>
    </cfRule>
    <cfRule type="cellIs" dxfId="94" priority="114" operator="greaterThanOrEqual">
      <formula>0.95</formula>
    </cfRule>
    <cfRule type="cellIs" dxfId="93" priority="115" operator="between">
      <formula>0.87</formula>
      <formula>0.94</formula>
    </cfRule>
  </conditionalFormatting>
  <conditionalFormatting sqref="AJ15:AJ16 Y16:Z16 AB16:AI16">
    <cfRule type="cellIs" dxfId="92" priority="116" operator="between">
      <formula>0.69</formula>
      <formula>0.61</formula>
    </cfRule>
    <cfRule type="cellIs" dxfId="91" priority="117" operator="greaterThanOrEqual">
      <formula>"71%"</formula>
    </cfRule>
    <cfRule type="cellIs" dxfId="90" priority="118" operator="lessThanOrEqual">
      <formula>"60%"</formula>
    </cfRule>
  </conditionalFormatting>
  <conditionalFormatting sqref="AJ19:AJ20 AA20 AA22 AG22 AA11 AG11 AJ11 AD11:AD12 AD20 AG20">
    <cfRule type="cellIs" dxfId="89" priority="67" operator="greaterThanOrEqual">
      <formula>0.9</formula>
    </cfRule>
  </conditionalFormatting>
  <conditionalFormatting sqref="AJ29 AJ31">
    <cfRule type="cellIs" dxfId="88" priority="123" operator="lessThanOrEqual">
      <formula>0.59</formula>
    </cfRule>
    <cfRule type="cellIs" dxfId="87" priority="124" operator="greaterThanOrEqual">
      <formula>0.7</formula>
    </cfRule>
  </conditionalFormatting>
  <conditionalFormatting sqref="AJ29:AJ31">
    <cfRule type="cellIs" dxfId="86" priority="120" operator="greaterThanOrEqual">
      <formula>"2%"</formula>
    </cfRule>
    <cfRule type="cellIs" dxfId="85" priority="121" operator="between">
      <formula>0.08%</formula>
      <formula>0.09%</formula>
    </cfRule>
    <cfRule type="cellIs" dxfId="84" priority="122" operator="lessThanOrEqual">
      <formula>"1%"</formula>
    </cfRule>
    <cfRule type="containsBlanks" dxfId="83" priority="119">
      <formula>LEN(TRIM(AJ29))=0</formula>
    </cfRule>
  </conditionalFormatting>
  <conditionalFormatting sqref="AJ31">
    <cfRule type="cellIs" dxfId="82" priority="125" operator="between">
      <formula>0.6</formula>
      <formula>0.69</formula>
    </cfRule>
  </conditionalFormatting>
  <conditionalFormatting sqref="AJ31:AJ35 AJ29 AJ19:AJ26 AD20:AD26 AA32:AA33 AD32:AD33 AG32:AG33 AA22 AG22 AA20 AG20">
    <cfRule type="containsBlanks" dxfId="81" priority="126">
      <formula>LEN(TRIM(AA20))=0</formula>
    </cfRule>
  </conditionalFormatting>
  <conditionalFormatting sqref="AJ34:AJ35">
    <cfRule type="cellIs" dxfId="80" priority="128" operator="lessThanOrEqual">
      <formula>0.84</formula>
    </cfRule>
    <cfRule type="cellIs" dxfId="79" priority="129" operator="greaterThanOrEqual">
      <formula>0.85</formula>
    </cfRule>
    <cfRule type="cellIs" dxfId="78" priority="130" operator="lessThanOrEqual">
      <formula>0.79</formula>
    </cfRule>
    <cfRule type="cellIs" dxfId="77" priority="131" operator="greaterThanOrEqual">
      <formula>0.8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00"/>
  </sheetPr>
  <dimension ref="A1:AP1016"/>
  <sheetViews>
    <sheetView showGridLines="0" tabSelected="1" topLeftCell="X1" zoomScale="60" zoomScaleNormal="60" workbookViewId="0">
      <pane ySplit="5" topLeftCell="A30" activePane="bottomLeft" state="frozen"/>
      <selection pane="bottomLeft" activeCell="AN32" sqref="AN32"/>
    </sheetView>
  </sheetViews>
  <sheetFormatPr baseColWidth="10" defaultColWidth="14.42578125" defaultRowHeight="15" customHeight="1" x14ac:dyDescent="0.25"/>
  <cols>
    <col min="1" max="1" width="1.7109375" customWidth="1"/>
    <col min="2" max="2" width="15.28515625" customWidth="1"/>
    <col min="3" max="3" width="21.140625" customWidth="1"/>
    <col min="4" max="4" width="59.28515625" hidden="1" customWidth="1"/>
    <col min="5" max="5" width="41.85546875" hidden="1" customWidth="1"/>
    <col min="6" max="6" width="31.140625" hidden="1" customWidth="1"/>
    <col min="7" max="7" width="41.85546875" customWidth="1"/>
    <col min="8" max="8" width="34.42578125" customWidth="1"/>
    <col min="9" max="9" width="15.7109375" customWidth="1"/>
    <col min="10" max="10" width="28.28515625" customWidth="1"/>
    <col min="11" max="11" width="17.5703125" bestFit="1" customWidth="1"/>
    <col min="12" max="12" width="30" bestFit="1" customWidth="1"/>
    <col min="13" max="13" width="35.42578125" customWidth="1"/>
    <col min="14" max="14" width="39.140625" customWidth="1"/>
    <col min="15" max="15" width="14.5703125" customWidth="1"/>
    <col min="16" max="16" width="61.42578125" customWidth="1"/>
    <col min="17" max="17" width="28" customWidth="1"/>
    <col min="18" max="18" width="7.7109375" hidden="1" customWidth="1"/>
    <col min="19" max="19" width="16" hidden="1" customWidth="1"/>
    <col min="20" max="20" width="21.42578125" hidden="1" customWidth="1"/>
    <col min="21" max="22" width="15.42578125" hidden="1" customWidth="1"/>
    <col min="23" max="23" width="58.85546875" hidden="1" customWidth="1"/>
    <col min="24" max="24" width="1.5703125" customWidth="1"/>
    <col min="25" max="36" width="16.140625" customWidth="1"/>
    <col min="37" max="37" width="3" customWidth="1"/>
    <col min="38" max="38" width="22.42578125" customWidth="1"/>
    <col min="39" max="39" width="3" customWidth="1"/>
    <col min="40" max="40" width="22.42578125" customWidth="1"/>
    <col min="41" max="41" width="3" customWidth="1"/>
    <col min="42" max="42" width="0.140625" hidden="1" customWidth="1"/>
  </cols>
  <sheetData>
    <row r="1" spans="1:42" ht="19.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5"/>
      <c r="AM1" s="206"/>
      <c r="AN1" s="205"/>
      <c r="AO1" s="206"/>
    </row>
    <row r="2" spans="1:42" ht="62.25" customHeight="1" x14ac:dyDescent="0.25">
      <c r="A2" s="204"/>
      <c r="B2" s="207" t="s">
        <v>45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6"/>
      <c r="X2" s="204"/>
      <c r="Y2" s="81"/>
      <c r="Z2" s="208" t="s">
        <v>52</v>
      </c>
      <c r="AA2" s="208"/>
      <c r="AB2" s="209"/>
      <c r="AC2" s="208" t="s">
        <v>53</v>
      </c>
      <c r="AD2" s="208"/>
      <c r="AE2" s="86"/>
      <c r="AF2" s="208" t="s">
        <v>54</v>
      </c>
      <c r="AG2" s="208"/>
      <c r="AH2" s="208"/>
      <c r="AI2" s="87"/>
      <c r="AJ2" s="208" t="s">
        <v>55</v>
      </c>
      <c r="AK2" s="65"/>
      <c r="AL2" s="65"/>
      <c r="AM2" s="204"/>
      <c r="AN2" s="65"/>
      <c r="AO2" s="204"/>
    </row>
    <row r="3" spans="1:42" ht="19.5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6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</row>
    <row r="4" spans="1:42" ht="36" customHeight="1" x14ac:dyDescent="0.25">
      <c r="A4" s="204"/>
      <c r="B4" s="91" t="s">
        <v>56</v>
      </c>
      <c r="C4" s="91" t="s">
        <v>57</v>
      </c>
      <c r="D4" s="91" t="s">
        <v>58</v>
      </c>
      <c r="E4" s="91" t="s">
        <v>59</v>
      </c>
      <c r="F4" s="91" t="s">
        <v>60</v>
      </c>
      <c r="G4" s="91" t="s">
        <v>61</v>
      </c>
      <c r="H4" s="91" t="s">
        <v>62</v>
      </c>
      <c r="I4" s="91" t="s">
        <v>63</v>
      </c>
      <c r="J4" s="91" t="s">
        <v>64</v>
      </c>
      <c r="K4" s="91" t="s">
        <v>65</v>
      </c>
      <c r="L4" s="91" t="s">
        <v>66</v>
      </c>
      <c r="M4" s="91" t="s">
        <v>67</v>
      </c>
      <c r="N4" s="91" t="s">
        <v>68</v>
      </c>
      <c r="O4" s="91" t="s">
        <v>69</v>
      </c>
      <c r="P4" s="91" t="s">
        <v>70</v>
      </c>
      <c r="Q4" s="91" t="s">
        <v>71</v>
      </c>
      <c r="R4" s="91" t="s">
        <v>72</v>
      </c>
      <c r="S4" s="91" t="s">
        <v>73</v>
      </c>
      <c r="T4" s="91" t="s">
        <v>74</v>
      </c>
      <c r="U4" s="91" t="s">
        <v>75</v>
      </c>
      <c r="V4" s="91" t="s">
        <v>76</v>
      </c>
      <c r="W4" s="91" t="s">
        <v>77</v>
      </c>
      <c r="X4" s="204"/>
      <c r="Y4" s="347" t="s">
        <v>78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10"/>
      <c r="AK4" s="204"/>
      <c r="AL4" s="154" t="s">
        <v>79</v>
      </c>
      <c r="AM4" s="204"/>
      <c r="AN4" s="154" t="s">
        <v>80</v>
      </c>
      <c r="AO4" s="204"/>
    </row>
    <row r="5" spans="1:42" ht="19.5" customHeight="1" x14ac:dyDescent="0.25">
      <c r="A5" s="20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204"/>
      <c r="Y5" s="95" t="s">
        <v>81</v>
      </c>
      <c r="Z5" s="95" t="s">
        <v>82</v>
      </c>
      <c r="AA5" s="95" t="s">
        <v>83</v>
      </c>
      <c r="AB5" s="95" t="s">
        <v>84</v>
      </c>
      <c r="AC5" s="95" t="s">
        <v>85</v>
      </c>
      <c r="AD5" s="95" t="s">
        <v>86</v>
      </c>
      <c r="AE5" s="95" t="s">
        <v>87</v>
      </c>
      <c r="AF5" s="95" t="s">
        <v>88</v>
      </c>
      <c r="AG5" s="95" t="s">
        <v>89</v>
      </c>
      <c r="AH5" s="95" t="s">
        <v>90</v>
      </c>
      <c r="AI5" s="95" t="s">
        <v>91</v>
      </c>
      <c r="AJ5" s="95" t="s">
        <v>92</v>
      </c>
      <c r="AK5" s="204"/>
      <c r="AL5" s="155"/>
      <c r="AM5" s="204"/>
      <c r="AN5" s="155"/>
      <c r="AO5" s="204"/>
    </row>
    <row r="6" spans="1:42" ht="87" customHeight="1" x14ac:dyDescent="0.25">
      <c r="A6" s="204"/>
      <c r="B6" s="97">
        <v>1</v>
      </c>
      <c r="C6" s="98" t="s">
        <v>526</v>
      </c>
      <c r="D6" s="99" t="s">
        <v>111</v>
      </c>
      <c r="E6" s="99" t="s">
        <v>527</v>
      </c>
      <c r="F6" s="98" t="s">
        <v>528</v>
      </c>
      <c r="G6" s="100" t="s">
        <v>529</v>
      </c>
      <c r="H6" s="100" t="s">
        <v>98</v>
      </c>
      <c r="I6" s="98" t="s">
        <v>12</v>
      </c>
      <c r="J6" s="98" t="s">
        <v>530</v>
      </c>
      <c r="K6" s="98" t="s">
        <v>205</v>
      </c>
      <c r="L6" s="98" t="s">
        <v>531</v>
      </c>
      <c r="M6" s="98" t="s">
        <v>337</v>
      </c>
      <c r="N6" s="98" t="s">
        <v>532</v>
      </c>
      <c r="O6" s="98" t="s">
        <v>104</v>
      </c>
      <c r="P6" s="98" t="s">
        <v>533</v>
      </c>
      <c r="Q6" s="98" t="s">
        <v>120</v>
      </c>
      <c r="R6" s="102">
        <v>0.85</v>
      </c>
      <c r="S6" s="98" t="s">
        <v>107</v>
      </c>
      <c r="T6" s="98" t="s">
        <v>534</v>
      </c>
      <c r="U6" s="103">
        <v>0.75</v>
      </c>
      <c r="V6" s="103">
        <v>1</v>
      </c>
      <c r="W6" s="98" t="s">
        <v>535</v>
      </c>
      <c r="X6" s="204"/>
      <c r="Y6" s="210"/>
      <c r="Z6" s="210"/>
      <c r="AA6" s="210"/>
      <c r="AB6" s="210"/>
      <c r="AC6" s="210"/>
      <c r="AD6" s="209"/>
      <c r="AE6" s="210"/>
      <c r="AF6" s="210"/>
      <c r="AG6" s="210"/>
      <c r="AH6" s="210"/>
      <c r="AI6" s="210"/>
      <c r="AJ6" s="209"/>
      <c r="AK6" s="204"/>
      <c r="AL6" s="105" t="e">
        <f>AVERAGE(AD6,AJ6)</f>
        <v>#DIV/0!</v>
      </c>
      <c r="AM6" s="204"/>
      <c r="AN6" s="105" t="str">
        <f>IFERROR((AL6/R6),"SEMESTRAL")</f>
        <v>SEMESTRAL</v>
      </c>
      <c r="AO6" s="204"/>
      <c r="AP6" s="106" t="s">
        <v>110</v>
      </c>
    </row>
    <row r="7" spans="1:42" ht="75" customHeight="1" x14ac:dyDescent="0.25">
      <c r="A7" s="204"/>
      <c r="B7" s="97">
        <v>2</v>
      </c>
      <c r="C7" s="98" t="s">
        <v>536</v>
      </c>
      <c r="D7" s="99" t="s">
        <v>94</v>
      </c>
      <c r="E7" s="99" t="s">
        <v>537</v>
      </c>
      <c r="F7" s="98" t="s">
        <v>96</v>
      </c>
      <c r="G7" s="100" t="s">
        <v>769</v>
      </c>
      <c r="H7" s="100" t="s">
        <v>98</v>
      </c>
      <c r="I7" s="98" t="s">
        <v>3</v>
      </c>
      <c r="J7" s="98" t="s">
        <v>538</v>
      </c>
      <c r="K7" s="98" t="s">
        <v>7</v>
      </c>
      <c r="L7" s="98" t="s">
        <v>782</v>
      </c>
      <c r="M7" s="98" t="s">
        <v>539</v>
      </c>
      <c r="N7" s="98" t="s">
        <v>540</v>
      </c>
      <c r="O7" s="98" t="s">
        <v>104</v>
      </c>
      <c r="P7" s="98" t="s">
        <v>541</v>
      </c>
      <c r="Q7" s="98" t="s">
        <v>230</v>
      </c>
      <c r="R7" s="102">
        <v>0.95</v>
      </c>
      <c r="S7" s="103">
        <v>0.9</v>
      </c>
      <c r="T7" s="98" t="s">
        <v>108</v>
      </c>
      <c r="U7" s="103">
        <v>0.9</v>
      </c>
      <c r="V7" s="103">
        <v>1</v>
      </c>
      <c r="W7" s="98" t="s">
        <v>542</v>
      </c>
      <c r="X7" s="204"/>
      <c r="Y7" s="209"/>
      <c r="Z7" s="209"/>
      <c r="AA7" s="302">
        <v>0.62</v>
      </c>
      <c r="AB7" s="209"/>
      <c r="AC7" s="209"/>
      <c r="AD7" s="302"/>
      <c r="AE7" s="209"/>
      <c r="AF7" s="209"/>
      <c r="AG7" s="294"/>
      <c r="AH7" s="209"/>
      <c r="AI7" s="209"/>
      <c r="AJ7" s="294"/>
      <c r="AK7" s="204"/>
      <c r="AL7" s="105">
        <f>IF(AA7&gt;0,AA7,IF(AND(AA7&gt;0,AD7&gt;0,AG7&gt;0,AJ7,0),AVERAGE(AA7,AD7,AG7,AJ7),IF(AND(AA7&gt;0,AD7&gt;0,AG7&gt;0),AVERAGE(AA7,AD7,AG7),IF(AND(AA7&gt;0,AD7&gt;0),AVERAGE((AA7,AD7))))))</f>
        <v>0.62</v>
      </c>
      <c r="AM7" s="204"/>
      <c r="AN7" s="105">
        <f t="shared" ref="AN7" si="0">+AL7/R7</f>
        <v>0.65263157894736845</v>
      </c>
      <c r="AO7" s="204"/>
    </row>
    <row r="8" spans="1:42" ht="87" customHeight="1" x14ac:dyDescent="0.25">
      <c r="A8" s="204"/>
      <c r="B8" s="97">
        <v>3</v>
      </c>
      <c r="C8" s="98" t="s">
        <v>543</v>
      </c>
      <c r="D8" s="99" t="s">
        <v>111</v>
      </c>
      <c r="E8" s="99" t="s">
        <v>544</v>
      </c>
      <c r="F8" s="98" t="s">
        <v>416</v>
      </c>
      <c r="G8" s="100" t="s">
        <v>545</v>
      </c>
      <c r="H8" s="100" t="s">
        <v>98</v>
      </c>
      <c r="I8" s="98" t="s">
        <v>3</v>
      </c>
      <c r="J8" s="98" t="s">
        <v>546</v>
      </c>
      <c r="K8" s="98" t="s">
        <v>205</v>
      </c>
      <c r="L8" s="98" t="s">
        <v>547</v>
      </c>
      <c r="M8" s="98" t="s">
        <v>548</v>
      </c>
      <c r="N8" s="98" t="s">
        <v>549</v>
      </c>
      <c r="O8" s="98" t="s">
        <v>104</v>
      </c>
      <c r="P8" s="98" t="s">
        <v>550</v>
      </c>
      <c r="Q8" s="98" t="s">
        <v>551</v>
      </c>
      <c r="R8" s="102">
        <v>1</v>
      </c>
      <c r="S8" s="103">
        <v>0.85</v>
      </c>
      <c r="T8" s="98" t="s">
        <v>108</v>
      </c>
      <c r="U8" s="103">
        <v>0.85</v>
      </c>
      <c r="V8" s="103">
        <v>1</v>
      </c>
      <c r="W8" s="98" t="s">
        <v>552</v>
      </c>
      <c r="X8" s="204"/>
      <c r="Y8" s="138"/>
      <c r="Z8" s="209"/>
      <c r="AA8" s="109"/>
      <c r="AB8" s="109"/>
      <c r="AC8" s="109"/>
      <c r="AD8" s="109"/>
      <c r="AE8" s="109"/>
      <c r="AF8" s="109"/>
      <c r="AG8" s="109"/>
      <c r="AH8" s="109"/>
      <c r="AI8" s="109"/>
      <c r="AJ8" s="138"/>
      <c r="AK8" s="204"/>
      <c r="AL8" s="105">
        <f>AJ8</f>
        <v>0</v>
      </c>
      <c r="AM8" s="204"/>
      <c r="AN8" s="105" t="str">
        <f>IF(AL8/R8=0," ")</f>
        <v xml:space="preserve"> </v>
      </c>
      <c r="AO8" s="204"/>
    </row>
    <row r="9" spans="1:42" ht="101.25" customHeight="1" x14ac:dyDescent="0.25">
      <c r="A9" s="204"/>
      <c r="B9" s="97">
        <v>4</v>
      </c>
      <c r="C9" s="98" t="s">
        <v>543</v>
      </c>
      <c r="D9" s="99" t="s">
        <v>111</v>
      </c>
      <c r="E9" s="99" t="s">
        <v>112</v>
      </c>
      <c r="F9" s="98" t="s">
        <v>124</v>
      </c>
      <c r="G9" s="100" t="s">
        <v>553</v>
      </c>
      <c r="H9" s="100" t="s">
        <v>98</v>
      </c>
      <c r="I9" s="98" t="s">
        <v>12</v>
      </c>
      <c r="J9" s="98" t="s">
        <v>554</v>
      </c>
      <c r="K9" s="98" t="s">
        <v>100</v>
      </c>
      <c r="L9" s="98" t="s">
        <v>555</v>
      </c>
      <c r="M9" s="98" t="s">
        <v>556</v>
      </c>
      <c r="N9" s="98" t="s">
        <v>557</v>
      </c>
      <c r="O9" s="98" t="s">
        <v>104</v>
      </c>
      <c r="P9" s="98" t="s">
        <v>558</v>
      </c>
      <c r="Q9" s="98" t="s">
        <v>120</v>
      </c>
      <c r="R9" s="102">
        <v>0.95</v>
      </c>
      <c r="S9" s="103">
        <v>0.9</v>
      </c>
      <c r="T9" s="98" t="s">
        <v>108</v>
      </c>
      <c r="U9" s="103">
        <v>0.7</v>
      </c>
      <c r="V9" s="103">
        <v>1</v>
      </c>
      <c r="W9" s="98" t="s">
        <v>559</v>
      </c>
      <c r="X9" s="204"/>
      <c r="Y9" s="210"/>
      <c r="Z9" s="210"/>
      <c r="AA9" s="210"/>
      <c r="AB9" s="210"/>
      <c r="AC9" s="210"/>
      <c r="AD9" s="209"/>
      <c r="AE9" s="210"/>
      <c r="AF9" s="210"/>
      <c r="AG9" s="210"/>
      <c r="AH9" s="210"/>
      <c r="AI9" s="210"/>
      <c r="AJ9" s="209"/>
      <c r="AK9" s="204"/>
      <c r="AL9" s="105" t="e">
        <f>AVERAGE(AD9:AJ9)</f>
        <v>#DIV/0!</v>
      </c>
      <c r="AM9" s="204"/>
      <c r="AN9" s="105" t="str">
        <f>IFERROR(AL9/R9," ")</f>
        <v xml:space="preserve"> </v>
      </c>
      <c r="AO9" s="204"/>
      <c r="AP9" s="196" t="s">
        <v>110</v>
      </c>
    </row>
    <row r="10" spans="1:42" ht="75" customHeight="1" x14ac:dyDescent="0.25">
      <c r="A10" s="204"/>
      <c r="B10" s="97">
        <v>5</v>
      </c>
      <c r="C10" s="98" t="s">
        <v>543</v>
      </c>
      <c r="D10" s="99" t="s">
        <v>94</v>
      </c>
      <c r="E10" s="99" t="s">
        <v>560</v>
      </c>
      <c r="F10" s="98" t="s">
        <v>124</v>
      </c>
      <c r="G10" s="100" t="s">
        <v>561</v>
      </c>
      <c r="H10" s="100" t="s">
        <v>98</v>
      </c>
      <c r="I10" s="98" t="s">
        <v>3</v>
      </c>
      <c r="J10" s="137" t="s">
        <v>562</v>
      </c>
      <c r="K10" s="98" t="s">
        <v>100</v>
      </c>
      <c r="L10" s="98" t="s">
        <v>555</v>
      </c>
      <c r="M10" s="98" t="s">
        <v>117</v>
      </c>
      <c r="N10" s="98" t="s">
        <v>563</v>
      </c>
      <c r="O10" s="98" t="s">
        <v>104</v>
      </c>
      <c r="P10" s="98" t="s">
        <v>564</v>
      </c>
      <c r="Q10" s="98" t="s">
        <v>230</v>
      </c>
      <c r="R10" s="102">
        <v>0.9</v>
      </c>
      <c r="S10" s="98" t="s">
        <v>107</v>
      </c>
      <c r="T10" s="98" t="s">
        <v>108</v>
      </c>
      <c r="U10" s="103">
        <v>0.8</v>
      </c>
      <c r="V10" s="103">
        <v>1</v>
      </c>
      <c r="W10" s="98" t="s">
        <v>565</v>
      </c>
      <c r="X10" s="204"/>
      <c r="Y10" s="210"/>
      <c r="Z10" s="210"/>
      <c r="AA10" s="209">
        <v>0</v>
      </c>
      <c r="AB10" s="210"/>
      <c r="AC10" s="210"/>
      <c r="AD10" s="209"/>
      <c r="AE10" s="210"/>
      <c r="AF10" s="210"/>
      <c r="AG10" s="209"/>
      <c r="AH10" s="210"/>
      <c r="AI10" s="210"/>
      <c r="AJ10" s="209"/>
      <c r="AK10" s="204"/>
      <c r="AL10" s="164">
        <f t="shared" ref="AL10" si="1">AVERAGE(AA10,AD10,AG10,AJ10)</f>
        <v>0</v>
      </c>
      <c r="AM10" s="204"/>
      <c r="AN10" s="164" t="str">
        <f>IF(AL10/R10=0," ")</f>
        <v xml:space="preserve"> </v>
      </c>
      <c r="AO10" s="204"/>
    </row>
    <row r="11" spans="1:42" ht="75" customHeight="1" x14ac:dyDescent="0.25">
      <c r="A11" s="204"/>
      <c r="B11" s="97">
        <v>6</v>
      </c>
      <c r="C11" s="98" t="s">
        <v>543</v>
      </c>
      <c r="D11" s="99" t="s">
        <v>94</v>
      </c>
      <c r="E11" s="99" t="s">
        <v>566</v>
      </c>
      <c r="F11" s="98" t="s">
        <v>124</v>
      </c>
      <c r="G11" s="296" t="s">
        <v>765</v>
      </c>
      <c r="H11" s="100" t="s">
        <v>98</v>
      </c>
      <c r="I11" s="98" t="s">
        <v>3</v>
      </c>
      <c r="J11" s="98" t="s">
        <v>567</v>
      </c>
      <c r="K11" s="98" t="s">
        <v>100</v>
      </c>
      <c r="L11" s="98" t="s">
        <v>555</v>
      </c>
      <c r="M11" s="98" t="s">
        <v>117</v>
      </c>
      <c r="N11" s="98" t="s">
        <v>568</v>
      </c>
      <c r="O11" s="98" t="s">
        <v>104</v>
      </c>
      <c r="P11" s="98" t="s">
        <v>569</v>
      </c>
      <c r="Q11" s="98" t="s">
        <v>230</v>
      </c>
      <c r="R11" s="102">
        <v>0.9</v>
      </c>
      <c r="S11" s="103">
        <v>0.8</v>
      </c>
      <c r="T11" s="98" t="s">
        <v>108</v>
      </c>
      <c r="U11" s="103">
        <v>0.8</v>
      </c>
      <c r="V11" s="103">
        <v>1</v>
      </c>
      <c r="W11" s="98" t="s">
        <v>570</v>
      </c>
      <c r="X11" s="204"/>
      <c r="Y11" s="210"/>
      <c r="Z11" s="210"/>
      <c r="AA11" s="212">
        <v>0.85709999999999997</v>
      </c>
      <c r="AB11" s="210"/>
      <c r="AC11" s="210"/>
      <c r="AD11" s="212"/>
      <c r="AE11" s="210"/>
      <c r="AF11" s="210"/>
      <c r="AG11" s="212"/>
      <c r="AH11" s="210"/>
      <c r="AI11" s="210"/>
      <c r="AJ11" s="212"/>
      <c r="AK11" s="204"/>
      <c r="AL11" s="164">
        <f>AVERAGE(AA11,AD11,AG11,AJ11)</f>
        <v>0.85709999999999997</v>
      </c>
      <c r="AM11" s="204"/>
      <c r="AN11" s="164">
        <f>+AL11/R11</f>
        <v>0.95233333333333325</v>
      </c>
      <c r="AO11" s="204"/>
      <c r="AP11" s="211" t="s">
        <v>571</v>
      </c>
    </row>
    <row r="12" spans="1:42" ht="87" customHeight="1" x14ac:dyDescent="0.25">
      <c r="A12" s="204"/>
      <c r="B12" s="97">
        <v>7</v>
      </c>
      <c r="C12" s="98" t="s">
        <v>543</v>
      </c>
      <c r="D12" s="99" t="s">
        <v>111</v>
      </c>
      <c r="E12" s="99" t="s">
        <v>544</v>
      </c>
      <c r="F12" s="98" t="s">
        <v>416</v>
      </c>
      <c r="G12" s="143" t="s">
        <v>572</v>
      </c>
      <c r="H12" s="100" t="s">
        <v>115</v>
      </c>
      <c r="I12" s="98" t="s">
        <v>3</v>
      </c>
      <c r="J12" s="98" t="s">
        <v>573</v>
      </c>
      <c r="K12" s="98" t="s">
        <v>205</v>
      </c>
      <c r="L12" s="98" t="s">
        <v>547</v>
      </c>
      <c r="M12" s="98" t="s">
        <v>548</v>
      </c>
      <c r="N12" s="98" t="s">
        <v>574</v>
      </c>
      <c r="O12" s="98" t="s">
        <v>104</v>
      </c>
      <c r="P12" s="98" t="s">
        <v>575</v>
      </c>
      <c r="Q12" s="98" t="s">
        <v>172</v>
      </c>
      <c r="R12" s="102">
        <v>1</v>
      </c>
      <c r="S12" s="103">
        <v>1</v>
      </c>
      <c r="T12" s="98" t="s">
        <v>108</v>
      </c>
      <c r="U12" s="103">
        <v>1</v>
      </c>
      <c r="V12" s="103">
        <v>1</v>
      </c>
      <c r="W12" s="98" t="s">
        <v>576</v>
      </c>
      <c r="X12" s="204"/>
      <c r="Y12" s="210"/>
      <c r="Z12" s="210"/>
      <c r="AA12" s="210"/>
      <c r="AB12" s="210"/>
      <c r="AC12" s="212"/>
      <c r="AD12" s="210"/>
      <c r="AE12" s="209"/>
      <c r="AF12" s="210"/>
      <c r="AG12" s="209"/>
      <c r="AH12" s="210"/>
      <c r="AI12" s="210"/>
      <c r="AJ12" s="209"/>
      <c r="AK12" s="204"/>
      <c r="AL12" s="164" t="e">
        <f t="shared" ref="AL12:AL14" si="2">AVERAGE(Y12:AJ12)</f>
        <v>#DIV/0!</v>
      </c>
      <c r="AM12" s="204"/>
      <c r="AN12" s="105" t="str">
        <f>IFERROR(AL12/R12," ")</f>
        <v xml:space="preserve"> </v>
      </c>
      <c r="AO12" s="204"/>
    </row>
    <row r="13" spans="1:42" ht="87" customHeight="1" x14ac:dyDescent="0.25">
      <c r="A13" s="204"/>
      <c r="B13" s="97">
        <v>8</v>
      </c>
      <c r="C13" s="98" t="s">
        <v>543</v>
      </c>
      <c r="D13" s="99" t="s">
        <v>111</v>
      </c>
      <c r="E13" s="99" t="s">
        <v>544</v>
      </c>
      <c r="F13" s="98" t="s">
        <v>416</v>
      </c>
      <c r="G13" s="143" t="s">
        <v>577</v>
      </c>
      <c r="H13" s="100" t="s">
        <v>115</v>
      </c>
      <c r="I13" s="98" t="s">
        <v>3</v>
      </c>
      <c r="J13" s="98" t="s">
        <v>578</v>
      </c>
      <c r="K13" s="98" t="s">
        <v>205</v>
      </c>
      <c r="L13" s="98" t="s">
        <v>547</v>
      </c>
      <c r="M13" s="98" t="s">
        <v>548</v>
      </c>
      <c r="N13" s="98" t="s">
        <v>579</v>
      </c>
      <c r="O13" s="98" t="s">
        <v>208</v>
      </c>
      <c r="P13" s="98" t="s">
        <v>580</v>
      </c>
      <c r="Q13" s="98" t="s">
        <v>152</v>
      </c>
      <c r="R13" s="102">
        <v>1</v>
      </c>
      <c r="S13" s="103">
        <v>1</v>
      </c>
      <c r="T13" s="98" t="s">
        <v>108</v>
      </c>
      <c r="U13" s="103">
        <v>1</v>
      </c>
      <c r="V13" s="103">
        <v>1</v>
      </c>
      <c r="W13" s="98" t="s">
        <v>581</v>
      </c>
      <c r="X13" s="204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1"/>
      <c r="AK13" s="204"/>
      <c r="AL13" s="164" t="e">
        <f t="shared" si="2"/>
        <v>#DIV/0!</v>
      </c>
      <c r="AM13" s="213"/>
      <c r="AN13" s="105" t="str">
        <f>IFERROR(AL13/R13,"ANUAL")</f>
        <v>ANUAL</v>
      </c>
      <c r="AO13" s="213"/>
    </row>
    <row r="14" spans="1:42" ht="87" customHeight="1" x14ac:dyDescent="0.25">
      <c r="A14" s="204"/>
      <c r="B14" s="97">
        <v>9</v>
      </c>
      <c r="C14" s="98" t="s">
        <v>543</v>
      </c>
      <c r="D14" s="99" t="s">
        <v>111</v>
      </c>
      <c r="E14" s="99" t="s">
        <v>544</v>
      </c>
      <c r="F14" s="98" t="s">
        <v>416</v>
      </c>
      <c r="G14" s="143" t="s">
        <v>582</v>
      </c>
      <c r="H14" s="100" t="s">
        <v>115</v>
      </c>
      <c r="I14" s="98" t="s">
        <v>234</v>
      </c>
      <c r="J14" s="98" t="s">
        <v>583</v>
      </c>
      <c r="K14" s="98" t="s">
        <v>205</v>
      </c>
      <c r="L14" s="98" t="s">
        <v>547</v>
      </c>
      <c r="M14" s="98" t="s">
        <v>548</v>
      </c>
      <c r="N14" s="98" t="s">
        <v>584</v>
      </c>
      <c r="O14" s="98" t="s">
        <v>104</v>
      </c>
      <c r="P14" s="98" t="s">
        <v>585</v>
      </c>
      <c r="Q14" s="98" t="s">
        <v>165</v>
      </c>
      <c r="R14" s="102">
        <v>0.02</v>
      </c>
      <c r="S14" s="103">
        <v>0.02</v>
      </c>
      <c r="T14" s="98" t="s">
        <v>121</v>
      </c>
      <c r="U14" s="103">
        <v>0.01</v>
      </c>
      <c r="V14" s="103">
        <v>0.04</v>
      </c>
      <c r="W14" s="98" t="s">
        <v>586</v>
      </c>
      <c r="X14" s="204"/>
      <c r="Y14" s="84">
        <v>1.7379209999999999E-2</v>
      </c>
      <c r="Z14" s="84">
        <v>0</v>
      </c>
      <c r="AA14" s="84">
        <v>3.095844E-2</v>
      </c>
      <c r="AB14" s="84"/>
      <c r="AC14" s="84"/>
      <c r="AD14" s="214"/>
      <c r="AE14" s="214"/>
      <c r="AF14" s="214"/>
      <c r="AG14" s="214"/>
      <c r="AH14" s="84"/>
      <c r="AI14" s="84"/>
      <c r="AJ14" s="84"/>
      <c r="AK14" s="204"/>
      <c r="AL14" s="164">
        <f t="shared" si="2"/>
        <v>1.611255E-2</v>
      </c>
      <c r="AM14" s="204"/>
      <c r="AN14" s="105">
        <f>(+AL14/R14)</f>
        <v>0.80562749999999994</v>
      </c>
      <c r="AO14" s="204"/>
    </row>
    <row r="15" spans="1:42" ht="87" customHeight="1" x14ac:dyDescent="0.25">
      <c r="A15" s="204"/>
      <c r="B15" s="97">
        <v>10</v>
      </c>
      <c r="C15" s="98" t="s">
        <v>543</v>
      </c>
      <c r="D15" s="99" t="s">
        <v>111</v>
      </c>
      <c r="E15" s="99" t="s">
        <v>544</v>
      </c>
      <c r="F15" s="98" t="s">
        <v>416</v>
      </c>
      <c r="G15" s="143" t="s">
        <v>587</v>
      </c>
      <c r="H15" s="100" t="s">
        <v>115</v>
      </c>
      <c r="I15" s="98" t="s">
        <v>3</v>
      </c>
      <c r="J15" s="98" t="s">
        <v>588</v>
      </c>
      <c r="K15" s="98" t="s">
        <v>205</v>
      </c>
      <c r="L15" s="98" t="s">
        <v>547</v>
      </c>
      <c r="M15" s="98" t="s">
        <v>548</v>
      </c>
      <c r="N15" s="98" t="s">
        <v>589</v>
      </c>
      <c r="O15" s="98" t="s">
        <v>104</v>
      </c>
      <c r="P15" s="98" t="s">
        <v>590</v>
      </c>
      <c r="Q15" s="98" t="s">
        <v>120</v>
      </c>
      <c r="R15" s="102">
        <v>1</v>
      </c>
      <c r="S15" s="103">
        <v>0.98</v>
      </c>
      <c r="T15" s="98" t="s">
        <v>108</v>
      </c>
      <c r="U15" s="103">
        <v>0.98</v>
      </c>
      <c r="V15" s="103">
        <v>1</v>
      </c>
      <c r="W15" s="98" t="s">
        <v>591</v>
      </c>
      <c r="X15" s="204"/>
      <c r="Y15" s="210"/>
      <c r="Z15" s="210"/>
      <c r="AA15" s="210"/>
      <c r="AB15" s="210"/>
      <c r="AC15" s="210"/>
      <c r="AD15" s="209"/>
      <c r="AE15" s="210"/>
      <c r="AF15" s="210"/>
      <c r="AG15" s="210"/>
      <c r="AH15" s="210"/>
      <c r="AI15" s="210"/>
      <c r="AJ15" s="209"/>
      <c r="AK15" s="204"/>
      <c r="AL15" s="105" t="e">
        <f t="shared" ref="AL15:AL16" si="3">AVERAGE(AD15,AJ15)</f>
        <v>#DIV/0!</v>
      </c>
      <c r="AM15" s="213"/>
      <c r="AN15" s="105" t="str">
        <f>IFERROR(AL15/R15,"SEMESTRAL")</f>
        <v>SEMESTRAL</v>
      </c>
      <c r="AO15" s="213"/>
    </row>
    <row r="16" spans="1:42" ht="87" customHeight="1" x14ac:dyDescent="0.25">
      <c r="A16" s="204"/>
      <c r="B16" s="97">
        <v>11</v>
      </c>
      <c r="C16" s="98" t="s">
        <v>543</v>
      </c>
      <c r="D16" s="99" t="s">
        <v>111</v>
      </c>
      <c r="E16" s="99" t="s">
        <v>544</v>
      </c>
      <c r="F16" s="98" t="s">
        <v>497</v>
      </c>
      <c r="G16" s="143" t="s">
        <v>592</v>
      </c>
      <c r="H16" s="100" t="s">
        <v>115</v>
      </c>
      <c r="I16" s="98" t="s">
        <v>3</v>
      </c>
      <c r="J16" s="98" t="s">
        <v>593</v>
      </c>
      <c r="K16" s="98" t="s">
        <v>205</v>
      </c>
      <c r="L16" s="98" t="s">
        <v>547</v>
      </c>
      <c r="M16" s="98" t="s">
        <v>548</v>
      </c>
      <c r="N16" s="98" t="s">
        <v>594</v>
      </c>
      <c r="O16" s="98" t="s">
        <v>104</v>
      </c>
      <c r="P16" s="98" t="s">
        <v>550</v>
      </c>
      <c r="Q16" s="98" t="s">
        <v>152</v>
      </c>
      <c r="R16" s="102">
        <v>1</v>
      </c>
      <c r="S16" s="103">
        <v>0.85</v>
      </c>
      <c r="T16" s="98" t="s">
        <v>108</v>
      </c>
      <c r="U16" s="103">
        <v>0.85</v>
      </c>
      <c r="V16" s="103">
        <v>1</v>
      </c>
      <c r="W16" s="98" t="s">
        <v>595</v>
      </c>
      <c r="X16" s="204"/>
      <c r="Y16" s="138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11"/>
      <c r="AK16" s="204"/>
      <c r="AL16" s="105" t="e">
        <f t="shared" si="3"/>
        <v>#DIV/0!</v>
      </c>
      <c r="AM16" s="204"/>
      <c r="AN16" s="105" t="str">
        <f>IFERROR(AL16/R16,"ANUAL")</f>
        <v>ANUAL</v>
      </c>
      <c r="AO16" s="204"/>
    </row>
    <row r="17" spans="1:42" ht="87" customHeight="1" x14ac:dyDescent="0.25">
      <c r="A17" s="204"/>
      <c r="B17" s="97">
        <v>12</v>
      </c>
      <c r="C17" s="98" t="s">
        <v>543</v>
      </c>
      <c r="D17" s="99" t="s">
        <v>111</v>
      </c>
      <c r="E17" s="99" t="s">
        <v>544</v>
      </c>
      <c r="F17" s="98" t="s">
        <v>416</v>
      </c>
      <c r="G17" s="143" t="s">
        <v>596</v>
      </c>
      <c r="H17" s="100" t="s">
        <v>115</v>
      </c>
      <c r="I17" s="98" t="s">
        <v>3</v>
      </c>
      <c r="J17" s="98" t="s">
        <v>597</v>
      </c>
      <c r="K17" s="98" t="s">
        <v>205</v>
      </c>
      <c r="L17" s="98" t="s">
        <v>547</v>
      </c>
      <c r="M17" s="98" t="s">
        <v>548</v>
      </c>
      <c r="N17" s="98" t="s">
        <v>598</v>
      </c>
      <c r="O17" s="98" t="s">
        <v>104</v>
      </c>
      <c r="P17" s="98" t="s">
        <v>599</v>
      </c>
      <c r="Q17" s="98" t="s">
        <v>230</v>
      </c>
      <c r="R17" s="102">
        <v>1</v>
      </c>
      <c r="S17" s="103">
        <v>0.9</v>
      </c>
      <c r="T17" s="98" t="s">
        <v>108</v>
      </c>
      <c r="U17" s="103">
        <v>0.9</v>
      </c>
      <c r="V17" s="103">
        <v>1</v>
      </c>
      <c r="W17" s="98" t="s">
        <v>600</v>
      </c>
      <c r="X17" s="204"/>
      <c r="Y17" s="210"/>
      <c r="Z17" s="215"/>
      <c r="AA17" s="216">
        <v>0.89855072000000002</v>
      </c>
      <c r="AB17" s="210"/>
      <c r="AC17" s="210"/>
      <c r="AD17" s="212"/>
      <c r="AE17" s="210"/>
      <c r="AF17" s="210"/>
      <c r="AG17" s="212"/>
      <c r="AH17" s="210"/>
      <c r="AI17" s="210"/>
      <c r="AJ17" s="209"/>
      <c r="AK17" s="204"/>
      <c r="AL17" s="164">
        <f>AVERAGE(AA17,AD17,AG17,AJ17)</f>
        <v>0.89855072000000002</v>
      </c>
      <c r="AM17" s="204"/>
      <c r="AN17" s="164">
        <f t="shared" ref="AN17" si="4">+AL17/R17</f>
        <v>0.89855072000000002</v>
      </c>
      <c r="AO17" s="204"/>
    </row>
    <row r="18" spans="1:42" ht="75" customHeight="1" x14ac:dyDescent="0.25">
      <c r="A18" s="204"/>
      <c r="B18" s="97">
        <v>13</v>
      </c>
      <c r="C18" s="98" t="s">
        <v>543</v>
      </c>
      <c r="D18" s="99" t="s">
        <v>94</v>
      </c>
      <c r="E18" s="99" t="s">
        <v>601</v>
      </c>
      <c r="F18" s="98" t="s">
        <v>124</v>
      </c>
      <c r="G18" s="100" t="s">
        <v>602</v>
      </c>
      <c r="H18" s="100" t="s">
        <v>98</v>
      </c>
      <c r="I18" s="98" t="s">
        <v>3</v>
      </c>
      <c r="J18" s="98" t="s">
        <v>603</v>
      </c>
      <c r="K18" s="98" t="s">
        <v>100</v>
      </c>
      <c r="L18" s="98" t="s">
        <v>604</v>
      </c>
      <c r="M18" s="98" t="s">
        <v>605</v>
      </c>
      <c r="N18" s="98" t="s">
        <v>606</v>
      </c>
      <c r="O18" s="98" t="s">
        <v>104</v>
      </c>
      <c r="P18" s="98" t="s">
        <v>607</v>
      </c>
      <c r="Q18" s="98" t="s">
        <v>152</v>
      </c>
      <c r="R18" s="102">
        <v>1</v>
      </c>
      <c r="S18" s="103">
        <v>0.9</v>
      </c>
      <c r="T18" s="98" t="s">
        <v>108</v>
      </c>
      <c r="U18" s="103">
        <v>0.9</v>
      </c>
      <c r="V18" s="103">
        <v>1</v>
      </c>
      <c r="W18" s="98" t="s">
        <v>608</v>
      </c>
      <c r="X18" s="204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209"/>
      <c r="AK18" s="204"/>
      <c r="AL18" s="164">
        <f>AJ18</f>
        <v>0</v>
      </c>
      <c r="AM18" s="204"/>
      <c r="AN18" s="164" t="str">
        <f>IF(AL18/R18=0," ")</f>
        <v xml:space="preserve"> </v>
      </c>
      <c r="AO18" s="204"/>
    </row>
    <row r="19" spans="1:42" ht="87" customHeight="1" x14ac:dyDescent="0.25">
      <c r="A19" s="204"/>
      <c r="B19" s="97">
        <v>14</v>
      </c>
      <c r="C19" s="98" t="s">
        <v>543</v>
      </c>
      <c r="D19" s="99" t="s">
        <v>111</v>
      </c>
      <c r="E19" s="99" t="s">
        <v>544</v>
      </c>
      <c r="F19" s="98" t="s">
        <v>416</v>
      </c>
      <c r="G19" s="100" t="s">
        <v>609</v>
      </c>
      <c r="H19" s="100" t="s">
        <v>115</v>
      </c>
      <c r="I19" s="98" t="s">
        <v>234</v>
      </c>
      <c r="J19" s="98" t="s">
        <v>610</v>
      </c>
      <c r="K19" s="98" t="s">
        <v>205</v>
      </c>
      <c r="L19" s="98" t="s">
        <v>611</v>
      </c>
      <c r="M19" s="98" t="s">
        <v>548</v>
      </c>
      <c r="N19" s="98" t="s">
        <v>612</v>
      </c>
      <c r="O19" s="98" t="s">
        <v>104</v>
      </c>
      <c r="P19" s="98" t="s">
        <v>613</v>
      </c>
      <c r="Q19" s="98" t="s">
        <v>165</v>
      </c>
      <c r="R19" s="102">
        <v>0</v>
      </c>
      <c r="S19" s="103">
        <v>0.02</v>
      </c>
      <c r="T19" s="98" t="s">
        <v>121</v>
      </c>
      <c r="U19" s="103">
        <v>0</v>
      </c>
      <c r="V19" s="103">
        <v>0.02</v>
      </c>
      <c r="W19" s="98" t="s">
        <v>576</v>
      </c>
      <c r="X19" s="204"/>
      <c r="Y19" s="216">
        <v>0</v>
      </c>
      <c r="Z19" s="216">
        <v>0</v>
      </c>
      <c r="AA19" s="216">
        <v>0</v>
      </c>
      <c r="AB19" s="216"/>
      <c r="AC19" s="182"/>
      <c r="AD19" s="216"/>
      <c r="AE19" s="209"/>
      <c r="AF19" s="216"/>
      <c r="AG19" s="209"/>
      <c r="AH19" s="216"/>
      <c r="AI19" s="182"/>
      <c r="AJ19" s="216"/>
      <c r="AK19" s="204"/>
      <c r="AL19" s="164">
        <f>AVERAGE(Y19:AJ19)</f>
        <v>0</v>
      </c>
      <c r="AM19" s="204"/>
      <c r="AN19" s="164">
        <v>1</v>
      </c>
      <c r="AO19" s="204"/>
    </row>
    <row r="20" spans="1:42" ht="87" customHeight="1" x14ac:dyDescent="0.25">
      <c r="A20" s="204"/>
      <c r="B20" s="97">
        <v>15</v>
      </c>
      <c r="C20" s="98" t="s">
        <v>543</v>
      </c>
      <c r="D20" s="99" t="s">
        <v>111</v>
      </c>
      <c r="E20" s="99" t="s">
        <v>544</v>
      </c>
      <c r="F20" s="98" t="s">
        <v>416</v>
      </c>
      <c r="G20" s="100" t="s">
        <v>614</v>
      </c>
      <c r="H20" s="100" t="s">
        <v>115</v>
      </c>
      <c r="I20" s="98" t="s">
        <v>234</v>
      </c>
      <c r="J20" s="98" t="s">
        <v>615</v>
      </c>
      <c r="K20" s="98" t="s">
        <v>205</v>
      </c>
      <c r="L20" s="98" t="s">
        <v>547</v>
      </c>
      <c r="M20" s="98" t="s">
        <v>548</v>
      </c>
      <c r="N20" s="98" t="s">
        <v>616</v>
      </c>
      <c r="O20" s="98" t="s">
        <v>208</v>
      </c>
      <c r="P20" s="98" t="s">
        <v>617</v>
      </c>
      <c r="Q20" s="98" t="s">
        <v>152</v>
      </c>
      <c r="R20" s="102">
        <v>0</v>
      </c>
      <c r="S20" s="132">
        <v>0</v>
      </c>
      <c r="T20" s="98" t="s">
        <v>121</v>
      </c>
      <c r="U20" s="132">
        <v>0</v>
      </c>
      <c r="V20" s="132">
        <v>0</v>
      </c>
      <c r="W20" s="98" t="s">
        <v>591</v>
      </c>
      <c r="X20" s="204"/>
      <c r="Y20" s="216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216"/>
      <c r="AK20" s="204"/>
      <c r="AL20" s="164">
        <f t="shared" ref="AL20:AL22" si="5">AJ20</f>
        <v>0</v>
      </c>
      <c r="AM20" s="204"/>
      <c r="AN20" s="164">
        <v>1</v>
      </c>
      <c r="AO20" s="204"/>
    </row>
    <row r="21" spans="1:42" ht="87" customHeight="1" x14ac:dyDescent="0.25">
      <c r="A21" s="204"/>
      <c r="B21" s="97">
        <v>16</v>
      </c>
      <c r="C21" s="98" t="s">
        <v>543</v>
      </c>
      <c r="D21" s="99" t="s">
        <v>111</v>
      </c>
      <c r="E21" s="99" t="s">
        <v>544</v>
      </c>
      <c r="F21" s="98" t="s">
        <v>416</v>
      </c>
      <c r="G21" s="100" t="s">
        <v>618</v>
      </c>
      <c r="H21" s="100" t="s">
        <v>115</v>
      </c>
      <c r="I21" s="98" t="s">
        <v>234</v>
      </c>
      <c r="J21" s="98" t="s">
        <v>619</v>
      </c>
      <c r="K21" s="98" t="s">
        <v>205</v>
      </c>
      <c r="L21" s="98" t="s">
        <v>611</v>
      </c>
      <c r="M21" s="98" t="s">
        <v>548</v>
      </c>
      <c r="N21" s="98" t="s">
        <v>620</v>
      </c>
      <c r="O21" s="98" t="s">
        <v>208</v>
      </c>
      <c r="P21" s="98" t="s">
        <v>621</v>
      </c>
      <c r="Q21" s="98" t="s">
        <v>152</v>
      </c>
      <c r="R21" s="102">
        <v>0</v>
      </c>
      <c r="S21" s="103">
        <v>0</v>
      </c>
      <c r="T21" s="98" t="s">
        <v>121</v>
      </c>
      <c r="U21" s="132">
        <v>0</v>
      </c>
      <c r="V21" s="132">
        <v>0</v>
      </c>
      <c r="W21" s="98" t="s">
        <v>591</v>
      </c>
      <c r="X21" s="204"/>
      <c r="Y21" s="111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216"/>
      <c r="AK21" s="204"/>
      <c r="AL21" s="164">
        <f t="shared" si="5"/>
        <v>0</v>
      </c>
      <c r="AM21" s="204"/>
      <c r="AN21" s="164">
        <v>1</v>
      </c>
      <c r="AO21" s="204"/>
    </row>
    <row r="22" spans="1:42" ht="87" customHeight="1" x14ac:dyDescent="0.25">
      <c r="A22" s="204"/>
      <c r="B22" s="97">
        <v>17</v>
      </c>
      <c r="C22" s="98" t="s">
        <v>543</v>
      </c>
      <c r="D22" s="99" t="s">
        <v>111</v>
      </c>
      <c r="E22" s="99" t="s">
        <v>544</v>
      </c>
      <c r="F22" s="98" t="s">
        <v>416</v>
      </c>
      <c r="G22" s="100" t="s">
        <v>622</v>
      </c>
      <c r="H22" s="100" t="s">
        <v>115</v>
      </c>
      <c r="I22" s="98" t="s">
        <v>234</v>
      </c>
      <c r="J22" s="98" t="s">
        <v>623</v>
      </c>
      <c r="K22" s="98" t="s">
        <v>205</v>
      </c>
      <c r="L22" s="98" t="s">
        <v>547</v>
      </c>
      <c r="M22" s="98" t="s">
        <v>548</v>
      </c>
      <c r="N22" s="98" t="s">
        <v>624</v>
      </c>
      <c r="O22" s="98" t="s">
        <v>104</v>
      </c>
      <c r="P22" s="98" t="s">
        <v>625</v>
      </c>
      <c r="Q22" s="98" t="s">
        <v>152</v>
      </c>
      <c r="R22" s="102">
        <v>0</v>
      </c>
      <c r="S22" s="103">
        <v>0</v>
      </c>
      <c r="T22" s="98" t="s">
        <v>121</v>
      </c>
      <c r="U22" s="103">
        <v>0</v>
      </c>
      <c r="V22" s="103">
        <v>0</v>
      </c>
      <c r="W22" s="98" t="s">
        <v>576</v>
      </c>
      <c r="X22" s="204"/>
      <c r="Y22" s="111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216"/>
      <c r="AK22" s="204"/>
      <c r="AL22" s="164">
        <f t="shared" si="5"/>
        <v>0</v>
      </c>
      <c r="AM22" s="213"/>
      <c r="AN22" s="105">
        <v>1</v>
      </c>
      <c r="AO22" s="213"/>
    </row>
    <row r="23" spans="1:42" ht="87" customHeight="1" x14ac:dyDescent="0.25">
      <c r="A23" s="204"/>
      <c r="B23" s="97">
        <v>18</v>
      </c>
      <c r="C23" s="98" t="s">
        <v>543</v>
      </c>
      <c r="D23" s="99" t="s">
        <v>111</v>
      </c>
      <c r="E23" s="99" t="s">
        <v>544</v>
      </c>
      <c r="F23" s="98" t="s">
        <v>416</v>
      </c>
      <c r="G23" s="100" t="s">
        <v>626</v>
      </c>
      <c r="H23" s="100" t="s">
        <v>115</v>
      </c>
      <c r="I23" s="98" t="s">
        <v>234</v>
      </c>
      <c r="J23" s="98" t="s">
        <v>627</v>
      </c>
      <c r="K23" s="98" t="s">
        <v>205</v>
      </c>
      <c r="L23" s="98" t="s">
        <v>547</v>
      </c>
      <c r="M23" s="98" t="s">
        <v>548</v>
      </c>
      <c r="N23" s="98" t="s">
        <v>628</v>
      </c>
      <c r="O23" s="98" t="s">
        <v>104</v>
      </c>
      <c r="P23" s="98" t="s">
        <v>629</v>
      </c>
      <c r="Q23" s="98" t="s">
        <v>165</v>
      </c>
      <c r="R23" s="102">
        <v>0</v>
      </c>
      <c r="S23" s="103">
        <v>0.09</v>
      </c>
      <c r="T23" s="98" t="s">
        <v>121</v>
      </c>
      <c r="U23" s="103">
        <v>0</v>
      </c>
      <c r="V23" s="103">
        <v>0.09</v>
      </c>
      <c r="W23" s="98" t="s">
        <v>576</v>
      </c>
      <c r="X23" s="204"/>
      <c r="Y23" s="111">
        <v>0</v>
      </c>
      <c r="Z23" s="111">
        <v>0</v>
      </c>
      <c r="AA23" s="111">
        <v>0</v>
      </c>
      <c r="AB23" s="111"/>
      <c r="AC23" s="138"/>
      <c r="AD23" s="111"/>
      <c r="AE23" s="138"/>
      <c r="AF23" s="111"/>
      <c r="AG23" s="209"/>
      <c r="AH23" s="111"/>
      <c r="AI23" s="111"/>
      <c r="AJ23" s="139"/>
      <c r="AK23" s="204"/>
      <c r="AL23" s="105">
        <f>AVERAGE(Y23:AJ23)</f>
        <v>0</v>
      </c>
      <c r="AM23" s="204"/>
      <c r="AN23" s="105">
        <v>1</v>
      </c>
      <c r="AO23" s="204"/>
    </row>
    <row r="24" spans="1:42" ht="87" customHeight="1" x14ac:dyDescent="0.25">
      <c r="A24" s="204"/>
      <c r="B24" s="97">
        <v>19</v>
      </c>
      <c r="C24" s="98" t="s">
        <v>543</v>
      </c>
      <c r="D24" s="99" t="s">
        <v>111</v>
      </c>
      <c r="E24" s="99" t="s">
        <v>544</v>
      </c>
      <c r="F24" s="98" t="s">
        <v>630</v>
      </c>
      <c r="G24" s="100" t="s">
        <v>631</v>
      </c>
      <c r="H24" s="100" t="s">
        <v>115</v>
      </c>
      <c r="I24" s="98" t="s">
        <v>3</v>
      </c>
      <c r="J24" s="98" t="s">
        <v>632</v>
      </c>
      <c r="K24" s="98" t="s">
        <v>205</v>
      </c>
      <c r="L24" s="98" t="s">
        <v>547</v>
      </c>
      <c r="M24" s="98" t="s">
        <v>548</v>
      </c>
      <c r="N24" s="98" t="s">
        <v>633</v>
      </c>
      <c r="O24" s="98" t="s">
        <v>104</v>
      </c>
      <c r="P24" s="98" t="s">
        <v>634</v>
      </c>
      <c r="Q24" s="98" t="s">
        <v>152</v>
      </c>
      <c r="R24" s="102">
        <v>1</v>
      </c>
      <c r="S24" s="103">
        <v>0.9</v>
      </c>
      <c r="T24" s="98" t="s">
        <v>108</v>
      </c>
      <c r="U24" s="103">
        <v>0.9</v>
      </c>
      <c r="V24" s="103">
        <v>1</v>
      </c>
      <c r="W24" s="98" t="s">
        <v>635</v>
      </c>
      <c r="X24" s="204"/>
      <c r="Y24" s="138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1"/>
      <c r="AK24" s="204"/>
      <c r="AL24" s="105">
        <f>AJ24</f>
        <v>0</v>
      </c>
      <c r="AM24" s="204"/>
      <c r="AN24" s="164" t="str">
        <f>IF(AL24=0,"ANUAL")</f>
        <v>ANUAL</v>
      </c>
      <c r="AO24" s="204"/>
    </row>
    <row r="25" spans="1:42" ht="87" customHeight="1" x14ac:dyDescent="0.25">
      <c r="A25" s="204"/>
      <c r="B25" s="97">
        <v>20</v>
      </c>
      <c r="C25" s="98" t="s">
        <v>543</v>
      </c>
      <c r="D25" s="99" t="s">
        <v>111</v>
      </c>
      <c r="E25" s="99" t="s">
        <v>544</v>
      </c>
      <c r="F25" s="98" t="s">
        <v>630</v>
      </c>
      <c r="G25" s="100" t="s">
        <v>636</v>
      </c>
      <c r="H25" s="100" t="s">
        <v>115</v>
      </c>
      <c r="I25" s="98" t="s">
        <v>23</v>
      </c>
      <c r="J25" s="98" t="s">
        <v>637</v>
      </c>
      <c r="K25" s="98" t="s">
        <v>205</v>
      </c>
      <c r="L25" s="98" t="s">
        <v>547</v>
      </c>
      <c r="M25" s="98" t="s">
        <v>337</v>
      </c>
      <c r="N25" s="98" t="s">
        <v>638</v>
      </c>
      <c r="O25" s="98" t="s">
        <v>104</v>
      </c>
      <c r="P25" s="98" t="s">
        <v>639</v>
      </c>
      <c r="Q25" s="98" t="s">
        <v>120</v>
      </c>
      <c r="R25" s="102">
        <v>0.8</v>
      </c>
      <c r="S25" s="98" t="s">
        <v>135</v>
      </c>
      <c r="T25" s="98" t="s">
        <v>108</v>
      </c>
      <c r="U25" s="103">
        <v>0.7</v>
      </c>
      <c r="V25" s="103">
        <v>0.9</v>
      </c>
      <c r="W25" s="98"/>
      <c r="X25" s="204"/>
      <c r="Y25" s="109"/>
      <c r="Z25" s="109"/>
      <c r="AA25" s="109"/>
      <c r="AB25" s="109"/>
      <c r="AC25" s="109"/>
      <c r="AD25" s="111"/>
      <c r="AE25" s="109"/>
      <c r="AF25" s="109"/>
      <c r="AG25" s="109"/>
      <c r="AH25" s="109"/>
      <c r="AI25" s="109"/>
      <c r="AJ25" s="111"/>
      <c r="AK25" s="204"/>
      <c r="AL25" s="164" t="e">
        <f>AVERAGE(AD25,AJ25)</f>
        <v>#DIV/0!</v>
      </c>
      <c r="AM25" s="204"/>
      <c r="AN25" s="105" t="str">
        <f>IFERROR(AL25/R25,"SEMESTRAL")</f>
        <v>SEMESTRAL</v>
      </c>
      <c r="AO25" s="204"/>
    </row>
    <row r="26" spans="1:42" ht="87" customHeight="1" x14ac:dyDescent="0.25">
      <c r="A26" s="204"/>
      <c r="B26" s="97">
        <v>21</v>
      </c>
      <c r="C26" s="98" t="s">
        <v>543</v>
      </c>
      <c r="D26" s="99" t="s">
        <v>111</v>
      </c>
      <c r="E26" s="99" t="s">
        <v>544</v>
      </c>
      <c r="F26" s="98" t="s">
        <v>630</v>
      </c>
      <c r="G26" s="100" t="s">
        <v>640</v>
      </c>
      <c r="H26" s="100" t="s">
        <v>115</v>
      </c>
      <c r="I26" s="98" t="s">
        <v>641</v>
      </c>
      <c r="J26" s="98" t="s">
        <v>642</v>
      </c>
      <c r="K26" s="98" t="s">
        <v>205</v>
      </c>
      <c r="L26" s="98" t="s">
        <v>547</v>
      </c>
      <c r="M26" s="98" t="s">
        <v>337</v>
      </c>
      <c r="N26" s="98" t="s">
        <v>643</v>
      </c>
      <c r="O26" s="98" t="s">
        <v>104</v>
      </c>
      <c r="P26" s="98" t="s">
        <v>644</v>
      </c>
      <c r="Q26" s="98" t="s">
        <v>120</v>
      </c>
      <c r="R26" s="102">
        <v>0.8</v>
      </c>
      <c r="S26" s="98" t="s">
        <v>135</v>
      </c>
      <c r="T26" s="98" t="s">
        <v>108</v>
      </c>
      <c r="U26" s="103">
        <v>0.7</v>
      </c>
      <c r="V26" s="103">
        <v>0.9</v>
      </c>
      <c r="W26" s="98"/>
      <c r="X26" s="204"/>
      <c r="Y26" s="138"/>
      <c r="Z26" s="109"/>
      <c r="AA26" s="109"/>
      <c r="AB26" s="109"/>
      <c r="AC26" s="109"/>
      <c r="AD26" s="111"/>
      <c r="AE26" s="109"/>
      <c r="AF26" s="109"/>
      <c r="AG26" s="217"/>
      <c r="AH26" s="109"/>
      <c r="AI26" s="109"/>
      <c r="AJ26" s="111"/>
      <c r="AK26" s="204"/>
      <c r="AL26" s="164" t="e">
        <f>AVERAGE(AD26:AJ26)</f>
        <v>#DIV/0!</v>
      </c>
      <c r="AM26" s="204"/>
      <c r="AN26" s="105" t="str">
        <f>IFERROR(AL26/R26,"SEMESTRAL")</f>
        <v>SEMESTRAL</v>
      </c>
      <c r="AO26" s="204"/>
    </row>
    <row r="27" spans="1:42" ht="87" customHeight="1" x14ac:dyDescent="0.25">
      <c r="A27" s="204"/>
      <c r="B27" s="97">
        <v>22</v>
      </c>
      <c r="C27" s="98" t="s">
        <v>543</v>
      </c>
      <c r="D27" s="99" t="s">
        <v>111</v>
      </c>
      <c r="E27" s="99" t="s">
        <v>544</v>
      </c>
      <c r="F27" s="98" t="s">
        <v>630</v>
      </c>
      <c r="G27" s="100" t="s">
        <v>645</v>
      </c>
      <c r="H27" s="100" t="s">
        <v>115</v>
      </c>
      <c r="I27" s="98" t="s">
        <v>3</v>
      </c>
      <c r="J27" s="98" t="s">
        <v>646</v>
      </c>
      <c r="K27" s="98" t="s">
        <v>205</v>
      </c>
      <c r="L27" s="98" t="s">
        <v>547</v>
      </c>
      <c r="M27" s="98" t="s">
        <v>647</v>
      </c>
      <c r="N27" s="98" t="s">
        <v>648</v>
      </c>
      <c r="O27" s="98" t="s">
        <v>104</v>
      </c>
      <c r="P27" s="98" t="s">
        <v>575</v>
      </c>
      <c r="Q27" s="98" t="s">
        <v>649</v>
      </c>
      <c r="R27" s="102">
        <v>1</v>
      </c>
      <c r="S27" s="103">
        <v>1</v>
      </c>
      <c r="T27" s="98" t="s">
        <v>108</v>
      </c>
      <c r="U27" s="103">
        <v>1</v>
      </c>
      <c r="V27" s="103">
        <v>1</v>
      </c>
      <c r="W27" s="98"/>
      <c r="X27" s="204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204"/>
      <c r="AL27" s="168" t="s">
        <v>107</v>
      </c>
      <c r="AM27" s="204"/>
      <c r="AN27" s="168" t="s">
        <v>107</v>
      </c>
      <c r="AO27" s="204"/>
      <c r="AP27" s="141" t="s">
        <v>650</v>
      </c>
    </row>
    <row r="28" spans="1:42" ht="87" customHeight="1" x14ac:dyDescent="0.25">
      <c r="A28" s="204"/>
      <c r="B28" s="97">
        <v>23</v>
      </c>
      <c r="C28" s="98" t="s">
        <v>543</v>
      </c>
      <c r="D28" s="99" t="s">
        <v>111</v>
      </c>
      <c r="E28" s="99" t="s">
        <v>544</v>
      </c>
      <c r="F28" s="98" t="s">
        <v>630</v>
      </c>
      <c r="G28" s="100" t="s">
        <v>651</v>
      </c>
      <c r="H28" s="100" t="s">
        <v>115</v>
      </c>
      <c r="I28" s="98" t="s">
        <v>3</v>
      </c>
      <c r="J28" s="98" t="s">
        <v>652</v>
      </c>
      <c r="K28" s="98" t="s">
        <v>205</v>
      </c>
      <c r="L28" s="98" t="s">
        <v>781</v>
      </c>
      <c r="M28" s="98" t="s">
        <v>647</v>
      </c>
      <c r="N28" s="98" t="s">
        <v>653</v>
      </c>
      <c r="O28" s="98" t="s">
        <v>140</v>
      </c>
      <c r="P28" s="98" t="s">
        <v>654</v>
      </c>
      <c r="Q28" s="98" t="s">
        <v>649</v>
      </c>
      <c r="R28" s="102">
        <v>0.8</v>
      </c>
      <c r="S28" s="98" t="s">
        <v>655</v>
      </c>
      <c r="T28" s="98" t="s">
        <v>108</v>
      </c>
      <c r="U28" s="103">
        <v>0.7</v>
      </c>
      <c r="V28" s="103">
        <v>1</v>
      </c>
      <c r="W28" s="98"/>
      <c r="X28" s="204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204"/>
      <c r="AL28" s="164" t="e">
        <f>AVERAGE(Z28:AJ28)</f>
        <v>#DIV/0!</v>
      </c>
      <c r="AM28" s="204"/>
      <c r="AN28" s="105" t="str">
        <f>IFERROR(AL28/R28,"SEMESTRAL")</f>
        <v>SEMESTRAL</v>
      </c>
      <c r="AO28" s="204"/>
      <c r="AP28" s="141" t="s">
        <v>656</v>
      </c>
    </row>
    <row r="29" spans="1:42" ht="87" customHeight="1" x14ac:dyDescent="0.25">
      <c r="A29" s="204"/>
      <c r="B29" s="97">
        <v>24</v>
      </c>
      <c r="C29" s="98" t="s">
        <v>543</v>
      </c>
      <c r="D29" s="99" t="s">
        <v>111</v>
      </c>
      <c r="E29" s="99" t="s">
        <v>544</v>
      </c>
      <c r="F29" s="98" t="s">
        <v>630</v>
      </c>
      <c r="G29" s="100" t="s">
        <v>764</v>
      </c>
      <c r="H29" s="100" t="s">
        <v>115</v>
      </c>
      <c r="I29" s="98" t="s">
        <v>641</v>
      </c>
      <c r="J29" s="98" t="s">
        <v>657</v>
      </c>
      <c r="K29" s="98" t="s">
        <v>205</v>
      </c>
      <c r="L29" s="98" t="s">
        <v>611</v>
      </c>
      <c r="M29" s="98" t="s">
        <v>647</v>
      </c>
      <c r="N29" s="98" t="s">
        <v>658</v>
      </c>
      <c r="O29" s="98" t="s">
        <v>140</v>
      </c>
      <c r="P29" s="98" t="s">
        <v>659</v>
      </c>
      <c r="Q29" s="98" t="s">
        <v>230</v>
      </c>
      <c r="R29" s="102">
        <v>0.9</v>
      </c>
      <c r="S29" s="98" t="s">
        <v>135</v>
      </c>
      <c r="T29" s="98" t="s">
        <v>108</v>
      </c>
      <c r="U29" s="103">
        <v>0.85</v>
      </c>
      <c r="V29" s="103">
        <v>1</v>
      </c>
      <c r="W29" s="98"/>
      <c r="X29" s="204"/>
      <c r="Y29" s="109"/>
      <c r="Z29" s="109"/>
      <c r="AA29" s="111">
        <v>0</v>
      </c>
      <c r="AB29" s="109"/>
      <c r="AC29" s="109"/>
      <c r="AD29" s="217"/>
      <c r="AE29" s="109"/>
      <c r="AF29" s="109"/>
      <c r="AG29" s="217"/>
      <c r="AH29" s="109"/>
      <c r="AI29" s="109"/>
      <c r="AJ29" s="111"/>
      <c r="AK29" s="204"/>
      <c r="AL29" s="164">
        <f t="shared" ref="AL29:AL30" si="6">AVERAGE(AA29,AD29,AG29,AJ29)</f>
        <v>0</v>
      </c>
      <c r="AM29" s="204"/>
      <c r="AN29" s="164">
        <v>1</v>
      </c>
      <c r="AO29" s="204"/>
    </row>
    <row r="30" spans="1:42" ht="87" customHeight="1" x14ac:dyDescent="0.25">
      <c r="A30" s="204"/>
      <c r="B30" s="97">
        <v>25</v>
      </c>
      <c r="C30" s="98" t="s">
        <v>543</v>
      </c>
      <c r="D30" s="99" t="s">
        <v>111</v>
      </c>
      <c r="E30" s="99" t="s">
        <v>544</v>
      </c>
      <c r="F30" s="98" t="s">
        <v>630</v>
      </c>
      <c r="G30" s="100" t="s">
        <v>660</v>
      </c>
      <c r="H30" s="100" t="s">
        <v>115</v>
      </c>
      <c r="I30" s="98" t="s">
        <v>641</v>
      </c>
      <c r="J30" s="98" t="s">
        <v>661</v>
      </c>
      <c r="K30" s="98" t="s">
        <v>205</v>
      </c>
      <c r="L30" s="98" t="s">
        <v>547</v>
      </c>
      <c r="M30" s="98" t="s">
        <v>647</v>
      </c>
      <c r="N30" s="98" t="s">
        <v>662</v>
      </c>
      <c r="O30" s="98" t="s">
        <v>140</v>
      </c>
      <c r="P30" s="98" t="s">
        <v>663</v>
      </c>
      <c r="Q30" s="98" t="s">
        <v>230</v>
      </c>
      <c r="R30" s="102">
        <v>0.9</v>
      </c>
      <c r="S30" s="98" t="s">
        <v>135</v>
      </c>
      <c r="T30" s="98" t="s">
        <v>108</v>
      </c>
      <c r="U30" s="103">
        <v>0.8</v>
      </c>
      <c r="V30" s="103">
        <v>1</v>
      </c>
      <c r="W30" s="98"/>
      <c r="X30" s="204"/>
      <c r="Y30" s="109"/>
      <c r="Z30" s="109"/>
      <c r="AA30" s="111">
        <v>0.89855072000000002</v>
      </c>
      <c r="AB30" s="109"/>
      <c r="AC30" s="109"/>
      <c r="AD30" s="111"/>
      <c r="AE30" s="109"/>
      <c r="AF30" s="109"/>
      <c r="AG30" s="111"/>
      <c r="AH30" s="109"/>
      <c r="AI30" s="109"/>
      <c r="AJ30" s="111"/>
      <c r="AK30" s="204"/>
      <c r="AL30" s="164">
        <f t="shared" si="6"/>
        <v>0.89855072000000002</v>
      </c>
      <c r="AM30" s="204"/>
      <c r="AN30" s="164">
        <f>+AL30/R30</f>
        <v>0.9983896888888889</v>
      </c>
      <c r="AO30" s="204"/>
    </row>
    <row r="31" spans="1:42" ht="87" customHeight="1" x14ac:dyDescent="0.25">
      <c r="A31" s="204"/>
      <c r="B31" s="97">
        <v>26</v>
      </c>
      <c r="C31" s="98" t="s">
        <v>543</v>
      </c>
      <c r="D31" s="99" t="s">
        <v>111</v>
      </c>
      <c r="E31" s="99" t="s">
        <v>544</v>
      </c>
      <c r="F31" s="98" t="s">
        <v>630</v>
      </c>
      <c r="G31" s="100" t="s">
        <v>664</v>
      </c>
      <c r="H31" s="100" t="s">
        <v>665</v>
      </c>
      <c r="I31" s="98" t="s">
        <v>641</v>
      </c>
      <c r="J31" s="98" t="s">
        <v>666</v>
      </c>
      <c r="K31" s="98" t="s">
        <v>205</v>
      </c>
      <c r="L31" s="98" t="s">
        <v>547</v>
      </c>
      <c r="M31" s="98" t="s">
        <v>647</v>
      </c>
      <c r="N31" s="98" t="s">
        <v>667</v>
      </c>
      <c r="O31" s="98" t="s">
        <v>140</v>
      </c>
      <c r="P31" s="98" t="s">
        <v>668</v>
      </c>
      <c r="Q31" s="98" t="s">
        <v>120</v>
      </c>
      <c r="R31" s="102">
        <v>0.8</v>
      </c>
      <c r="S31" s="98" t="s">
        <v>135</v>
      </c>
      <c r="T31" s="98" t="s">
        <v>108</v>
      </c>
      <c r="U31" s="103">
        <v>0.7</v>
      </c>
      <c r="V31" s="103">
        <v>0.9</v>
      </c>
      <c r="W31" s="98"/>
      <c r="X31" s="204"/>
      <c r="Y31" s="109"/>
      <c r="Z31" s="109"/>
      <c r="AA31" s="109"/>
      <c r="AB31" s="109"/>
      <c r="AC31" s="109"/>
      <c r="AD31" s="111"/>
      <c r="AE31" s="109"/>
      <c r="AF31" s="109"/>
      <c r="AG31" s="109"/>
      <c r="AH31" s="109"/>
      <c r="AI31" s="109"/>
      <c r="AJ31" s="111"/>
      <c r="AK31" s="204"/>
      <c r="AL31" s="164" t="e">
        <f>AVERAGE(AD31,AJ31)</f>
        <v>#DIV/0!</v>
      </c>
      <c r="AM31" s="204"/>
      <c r="AN31" s="105" t="str">
        <f>IFERROR(AL31/R31,"SEMESTRAL")</f>
        <v>SEMESTRAL</v>
      </c>
      <c r="AO31" s="204"/>
    </row>
    <row r="32" spans="1:42" ht="87" customHeight="1" x14ac:dyDescent="0.25">
      <c r="A32" s="204"/>
      <c r="B32" s="97">
        <v>27</v>
      </c>
      <c r="C32" s="98" t="s">
        <v>543</v>
      </c>
      <c r="D32" s="99" t="s">
        <v>111</v>
      </c>
      <c r="E32" s="99" t="s">
        <v>544</v>
      </c>
      <c r="F32" s="98" t="s">
        <v>630</v>
      </c>
      <c r="G32" s="100" t="s">
        <v>669</v>
      </c>
      <c r="H32" s="100" t="s">
        <v>665</v>
      </c>
      <c r="I32" s="98" t="s">
        <v>3</v>
      </c>
      <c r="J32" s="98" t="s">
        <v>670</v>
      </c>
      <c r="K32" s="98" t="s">
        <v>205</v>
      </c>
      <c r="L32" s="98" t="s">
        <v>611</v>
      </c>
      <c r="M32" s="98" t="s">
        <v>647</v>
      </c>
      <c r="N32" s="98" t="s">
        <v>653</v>
      </c>
      <c r="O32" s="98" t="s">
        <v>140</v>
      </c>
      <c r="P32" s="98" t="s">
        <v>671</v>
      </c>
      <c r="Q32" s="98" t="s">
        <v>230</v>
      </c>
      <c r="R32" s="102">
        <v>0.8</v>
      </c>
      <c r="S32" s="98" t="s">
        <v>135</v>
      </c>
      <c r="T32" s="98" t="s">
        <v>108</v>
      </c>
      <c r="U32" s="103">
        <v>1</v>
      </c>
      <c r="V32" s="103">
        <v>0.7</v>
      </c>
      <c r="W32" s="98"/>
      <c r="X32" s="204"/>
      <c r="Y32" s="109"/>
      <c r="Z32" s="109"/>
      <c r="AA32" s="139">
        <v>1</v>
      </c>
      <c r="AB32" s="109"/>
      <c r="AC32" s="109"/>
      <c r="AD32" s="139"/>
      <c r="AE32" s="109"/>
      <c r="AF32" s="109"/>
      <c r="AG32" s="111"/>
      <c r="AH32" s="109"/>
      <c r="AI32" s="109"/>
      <c r="AJ32" s="111"/>
      <c r="AK32" s="204"/>
      <c r="AL32" s="164">
        <f>AVERAGE(AA32,AD32,AG32,AJ32)</f>
        <v>1</v>
      </c>
      <c r="AM32" s="204"/>
      <c r="AN32" s="164">
        <f>+AL32/R32</f>
        <v>1.25</v>
      </c>
      <c r="AO32" s="204"/>
    </row>
    <row r="33" spans="1:41" ht="100.5" customHeight="1" x14ac:dyDescent="0.25">
      <c r="A33" s="204"/>
      <c r="B33" s="97">
        <v>28</v>
      </c>
      <c r="C33" s="98" t="s">
        <v>543</v>
      </c>
      <c r="D33" s="99" t="s">
        <v>111</v>
      </c>
      <c r="E33" s="99" t="s">
        <v>544</v>
      </c>
      <c r="F33" s="98" t="s">
        <v>630</v>
      </c>
      <c r="G33" s="100" t="s">
        <v>672</v>
      </c>
      <c r="H33" s="100" t="s">
        <v>665</v>
      </c>
      <c r="I33" s="98" t="s">
        <v>673</v>
      </c>
      <c r="J33" s="98" t="s">
        <v>674</v>
      </c>
      <c r="K33" s="98" t="s">
        <v>205</v>
      </c>
      <c r="L33" s="98" t="s">
        <v>547</v>
      </c>
      <c r="M33" s="98" t="s">
        <v>647</v>
      </c>
      <c r="N33" s="98" t="s">
        <v>675</v>
      </c>
      <c r="O33" s="98" t="s">
        <v>676</v>
      </c>
      <c r="P33" s="98" t="s">
        <v>677</v>
      </c>
      <c r="Q33" s="98" t="s">
        <v>649</v>
      </c>
      <c r="R33" s="100" t="s">
        <v>135</v>
      </c>
      <c r="S33" s="98" t="s">
        <v>135</v>
      </c>
      <c r="T33" s="98" t="s">
        <v>121</v>
      </c>
      <c r="U33" s="98" t="s">
        <v>135</v>
      </c>
      <c r="V33" s="98" t="s">
        <v>135</v>
      </c>
      <c r="W33" s="98"/>
      <c r="X33" s="204"/>
      <c r="Y33" s="109"/>
      <c r="Z33" s="109"/>
      <c r="AA33" s="109"/>
      <c r="AB33" s="109"/>
      <c r="AC33" s="109"/>
      <c r="AD33" s="111"/>
      <c r="AE33" s="109"/>
      <c r="AF33" s="109"/>
      <c r="AG33" s="109"/>
      <c r="AH33" s="109"/>
      <c r="AI33" s="109"/>
      <c r="AJ33" s="111"/>
      <c r="AK33" s="204"/>
      <c r="AL33" s="168" t="s">
        <v>107</v>
      </c>
      <c r="AM33" s="204"/>
      <c r="AN33" s="168" t="s">
        <v>107</v>
      </c>
      <c r="AO33" s="204"/>
    </row>
    <row r="34" spans="1:41" ht="19.5" customHeight="1" x14ac:dyDescent="0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5"/>
      <c r="AM34" s="206"/>
      <c r="AN34" s="205"/>
      <c r="AO34" s="206"/>
    </row>
    <row r="35" spans="1:41" ht="19.5" customHeight="1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5"/>
      <c r="AM35" s="206"/>
      <c r="AN35" s="205"/>
      <c r="AO35" s="206"/>
    </row>
    <row r="36" spans="1:41" ht="19.5" hidden="1" customHeight="1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5"/>
      <c r="AM36" s="206"/>
      <c r="AN36" s="205"/>
      <c r="AO36" s="206"/>
    </row>
    <row r="37" spans="1:41" ht="19.5" hidden="1" customHeight="1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5"/>
      <c r="AM37" s="206"/>
      <c r="AN37" s="205"/>
      <c r="AO37" s="206"/>
    </row>
    <row r="38" spans="1:41" ht="19.5" hidden="1" customHeight="1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5"/>
      <c r="AM38" s="206"/>
      <c r="AN38" s="205"/>
      <c r="AO38" s="206"/>
    </row>
    <row r="39" spans="1:41" ht="19.5" hidden="1" customHeight="1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5"/>
      <c r="AM39" s="206"/>
      <c r="AN39" s="205"/>
      <c r="AO39" s="206"/>
    </row>
    <row r="40" spans="1:41" ht="19.5" hidden="1" customHeight="1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5"/>
      <c r="AM40" s="206"/>
      <c r="AN40" s="205"/>
      <c r="AO40" s="206"/>
    </row>
    <row r="41" spans="1:41" ht="19.5" hidden="1" customHeight="1" x14ac:dyDescent="0.2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5"/>
      <c r="AM41" s="206"/>
      <c r="AN41" s="205"/>
      <c r="AO41" s="206"/>
    </row>
    <row r="42" spans="1:41" ht="19.5" hidden="1" customHeight="1" x14ac:dyDescent="0.2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5"/>
      <c r="AM42" s="206"/>
      <c r="AN42" s="205"/>
      <c r="AO42" s="206"/>
    </row>
    <row r="43" spans="1:41" ht="19.5" hidden="1" customHeight="1" x14ac:dyDescent="0.2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5"/>
      <c r="AM43" s="206"/>
      <c r="AN43" s="205"/>
      <c r="AO43" s="206"/>
    </row>
    <row r="44" spans="1:41" ht="19.5" hidden="1" customHeight="1" x14ac:dyDescent="0.2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5"/>
      <c r="AM44" s="206"/>
      <c r="AN44" s="205"/>
      <c r="AO44" s="206"/>
    </row>
    <row r="45" spans="1:41" ht="19.5" hidden="1" customHeight="1" x14ac:dyDescent="0.2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5"/>
      <c r="AM45" s="206"/>
      <c r="AN45" s="205"/>
      <c r="AO45" s="206"/>
    </row>
    <row r="46" spans="1:41" ht="19.5" hidden="1" customHeight="1" x14ac:dyDescent="0.2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5"/>
      <c r="AM46" s="206"/>
      <c r="AN46" s="205"/>
      <c r="AO46" s="206"/>
    </row>
    <row r="47" spans="1:41" ht="19.5" hidden="1" customHeight="1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5"/>
      <c r="AM47" s="206"/>
      <c r="AN47" s="205"/>
      <c r="AO47" s="206"/>
    </row>
    <row r="48" spans="1:41" ht="19.5" hidden="1" customHeight="1" x14ac:dyDescent="0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5"/>
      <c r="AM48" s="206"/>
      <c r="AN48" s="205"/>
      <c r="AO48" s="206"/>
    </row>
    <row r="49" spans="1:41" ht="19.5" hidden="1" customHeight="1" x14ac:dyDescent="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5"/>
      <c r="AM49" s="206"/>
      <c r="AN49" s="205"/>
      <c r="AO49" s="206"/>
    </row>
    <row r="50" spans="1:41" ht="19.5" hidden="1" customHeight="1" x14ac:dyDescent="0.2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5"/>
      <c r="AM50" s="206"/>
      <c r="AN50" s="205"/>
      <c r="AO50" s="206"/>
    </row>
    <row r="51" spans="1:41" ht="19.5" hidden="1" customHeight="1" x14ac:dyDescent="0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5"/>
      <c r="AM51" s="206"/>
      <c r="AN51" s="205"/>
      <c r="AO51" s="206"/>
    </row>
    <row r="52" spans="1:41" ht="19.5" hidden="1" customHeight="1" x14ac:dyDescent="0.2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5"/>
      <c r="AM52" s="206"/>
      <c r="AN52" s="205"/>
      <c r="AO52" s="206"/>
    </row>
    <row r="53" spans="1:41" ht="19.5" hidden="1" customHeight="1" x14ac:dyDescent="0.2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5"/>
      <c r="AM53" s="206"/>
      <c r="AN53" s="205"/>
      <c r="AO53" s="206"/>
    </row>
    <row r="54" spans="1:41" ht="19.5" hidden="1" customHeight="1" x14ac:dyDescent="0.2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5"/>
      <c r="AM54" s="206"/>
      <c r="AN54" s="205"/>
      <c r="AO54" s="206"/>
    </row>
    <row r="55" spans="1:41" ht="19.5" hidden="1" customHeight="1" x14ac:dyDescent="0.2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5"/>
      <c r="AM55" s="206"/>
      <c r="AN55" s="205"/>
      <c r="AO55" s="206"/>
    </row>
    <row r="56" spans="1:41" ht="19.5" hidden="1" customHeight="1" x14ac:dyDescent="0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5"/>
      <c r="AM56" s="206"/>
      <c r="AN56" s="205"/>
      <c r="AO56" s="206"/>
    </row>
    <row r="57" spans="1:41" ht="19.5" hidden="1" customHeight="1" x14ac:dyDescent="0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  <c r="AM57" s="206"/>
      <c r="AN57" s="205"/>
      <c r="AO57" s="206"/>
    </row>
    <row r="58" spans="1:41" ht="19.5" hidden="1" customHeight="1" x14ac:dyDescent="0.2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5"/>
      <c r="AM58" s="206"/>
      <c r="AN58" s="205"/>
      <c r="AO58" s="206"/>
    </row>
    <row r="59" spans="1:41" ht="19.5" hidden="1" customHeight="1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18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13"/>
      <c r="AK59" s="204"/>
      <c r="AL59" s="205"/>
      <c r="AM59" s="206"/>
      <c r="AN59" s="205"/>
      <c r="AO59" s="206"/>
    </row>
    <row r="60" spans="1:41" ht="19.5" hidden="1" customHeight="1" x14ac:dyDescent="0.25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18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13"/>
      <c r="AK60" s="204"/>
      <c r="AL60" s="205"/>
      <c r="AM60" s="206"/>
      <c r="AN60" s="205"/>
      <c r="AO60" s="206"/>
    </row>
    <row r="61" spans="1:41" ht="19.5" hidden="1" customHeight="1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18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13"/>
      <c r="AK61" s="204"/>
      <c r="AL61" s="205"/>
      <c r="AM61" s="206"/>
      <c r="AN61" s="205"/>
      <c r="AO61" s="206"/>
    </row>
    <row r="62" spans="1:41" ht="19.5" hidden="1" customHeight="1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18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13"/>
      <c r="AK62" s="204"/>
      <c r="AL62" s="205"/>
      <c r="AM62" s="206"/>
      <c r="AN62" s="205"/>
      <c r="AO62" s="206"/>
    </row>
    <row r="63" spans="1:41" ht="19.5" hidden="1" customHeight="1" x14ac:dyDescent="0.25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18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13"/>
      <c r="AK63" s="204"/>
      <c r="AL63" s="205"/>
      <c r="AM63" s="206"/>
      <c r="AN63" s="205"/>
      <c r="AO63" s="206"/>
    </row>
    <row r="64" spans="1:41" ht="19.5" hidden="1" customHeight="1" x14ac:dyDescent="0.25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18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13"/>
      <c r="AK64" s="204"/>
      <c r="AL64" s="205"/>
      <c r="AM64" s="206"/>
      <c r="AN64" s="205"/>
      <c r="AO64" s="206"/>
    </row>
    <row r="65" spans="1:41" ht="19.5" hidden="1" customHeight="1" x14ac:dyDescent="0.25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18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13"/>
      <c r="AK65" s="204"/>
      <c r="AL65" s="205"/>
      <c r="AM65" s="206"/>
      <c r="AN65" s="205"/>
      <c r="AO65" s="206"/>
    </row>
    <row r="66" spans="1:41" ht="19.5" hidden="1" customHeight="1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18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13"/>
      <c r="AK66" s="204"/>
      <c r="AL66" s="205"/>
      <c r="AM66" s="206"/>
      <c r="AN66" s="205"/>
      <c r="AO66" s="206"/>
    </row>
    <row r="67" spans="1:41" ht="19.5" hidden="1" customHeight="1" x14ac:dyDescent="0.2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18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13"/>
      <c r="AK67" s="204"/>
      <c r="AL67" s="205"/>
      <c r="AM67" s="206"/>
      <c r="AN67" s="205"/>
      <c r="AO67" s="206"/>
    </row>
    <row r="68" spans="1:41" ht="19.5" hidden="1" customHeight="1" x14ac:dyDescent="0.2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18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13"/>
      <c r="AK68" s="204"/>
      <c r="AL68" s="205"/>
      <c r="AM68" s="206"/>
      <c r="AN68" s="205"/>
      <c r="AO68" s="206"/>
    </row>
    <row r="69" spans="1:41" ht="19.5" hidden="1" customHeight="1" x14ac:dyDescent="0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18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13"/>
      <c r="AK69" s="204"/>
      <c r="AL69" s="205"/>
      <c r="AM69" s="206"/>
      <c r="AN69" s="205"/>
      <c r="AO69" s="206"/>
    </row>
    <row r="70" spans="1:41" ht="19.5" hidden="1" customHeight="1" x14ac:dyDescent="0.2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18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13"/>
      <c r="AK70" s="204"/>
      <c r="AL70" s="205"/>
      <c r="AM70" s="206"/>
      <c r="AN70" s="205"/>
      <c r="AO70" s="206"/>
    </row>
    <row r="71" spans="1:41" ht="19.5" hidden="1" customHeight="1" x14ac:dyDescent="0.2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18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13"/>
      <c r="AK71" s="204"/>
      <c r="AL71" s="205"/>
      <c r="AM71" s="206"/>
      <c r="AN71" s="205"/>
      <c r="AO71" s="206"/>
    </row>
    <row r="72" spans="1:41" ht="19.5" hidden="1" customHeight="1" x14ac:dyDescent="0.2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18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13"/>
      <c r="AK72" s="204"/>
      <c r="AL72" s="205"/>
      <c r="AM72" s="206"/>
      <c r="AN72" s="205"/>
      <c r="AO72" s="206"/>
    </row>
    <row r="73" spans="1:41" ht="19.5" hidden="1" customHeight="1" x14ac:dyDescent="0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18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13"/>
      <c r="AK73" s="204"/>
      <c r="AL73" s="205"/>
      <c r="AM73" s="206"/>
      <c r="AN73" s="205"/>
      <c r="AO73" s="206"/>
    </row>
    <row r="74" spans="1:41" ht="19.5" hidden="1" customHeight="1" x14ac:dyDescent="0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18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13"/>
      <c r="AK74" s="204"/>
      <c r="AL74" s="205"/>
      <c r="AM74" s="206"/>
      <c r="AN74" s="205"/>
      <c r="AO74" s="206"/>
    </row>
    <row r="75" spans="1:41" ht="19.5" hidden="1" customHeight="1" x14ac:dyDescent="0.2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18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13"/>
      <c r="AK75" s="204"/>
      <c r="AL75" s="205"/>
      <c r="AM75" s="206"/>
      <c r="AN75" s="205"/>
      <c r="AO75" s="206"/>
    </row>
    <row r="76" spans="1:41" ht="19.5" hidden="1" customHeight="1" x14ac:dyDescent="0.2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18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13"/>
      <c r="AK76" s="204"/>
      <c r="AL76" s="205"/>
      <c r="AM76" s="206"/>
      <c r="AN76" s="205"/>
      <c r="AO76" s="206"/>
    </row>
    <row r="77" spans="1:41" ht="19.5" hidden="1" customHeight="1" x14ac:dyDescent="0.2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18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13"/>
      <c r="AK77" s="204"/>
      <c r="AL77" s="205"/>
      <c r="AM77" s="206"/>
      <c r="AN77" s="205"/>
      <c r="AO77" s="206"/>
    </row>
    <row r="78" spans="1:41" ht="19.5" hidden="1" customHeight="1" x14ac:dyDescent="0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18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13"/>
      <c r="AK78" s="204"/>
      <c r="AL78" s="205"/>
      <c r="AM78" s="206"/>
      <c r="AN78" s="205"/>
      <c r="AO78" s="206"/>
    </row>
    <row r="79" spans="1:41" ht="19.5" hidden="1" customHeight="1" x14ac:dyDescent="0.2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18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13"/>
      <c r="AK79" s="204"/>
      <c r="AL79" s="205"/>
      <c r="AM79" s="206"/>
      <c r="AN79" s="205"/>
      <c r="AO79" s="206"/>
    </row>
    <row r="80" spans="1:41" ht="19.5" hidden="1" customHeight="1" x14ac:dyDescent="0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18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13"/>
      <c r="AK80" s="204"/>
      <c r="AL80" s="205"/>
      <c r="AM80" s="206"/>
      <c r="AN80" s="205"/>
      <c r="AO80" s="206"/>
    </row>
    <row r="81" spans="1:41" ht="19.5" hidden="1" customHeight="1" x14ac:dyDescent="0.2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18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13"/>
      <c r="AK81" s="204"/>
      <c r="AL81" s="205"/>
      <c r="AM81" s="206"/>
      <c r="AN81" s="205"/>
      <c r="AO81" s="206"/>
    </row>
    <row r="82" spans="1:41" ht="19.5" hidden="1" customHeight="1" x14ac:dyDescent="0.2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18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13"/>
      <c r="AK82" s="204"/>
      <c r="AL82" s="205"/>
      <c r="AM82" s="206"/>
      <c r="AN82" s="205"/>
      <c r="AO82" s="206"/>
    </row>
    <row r="83" spans="1:41" ht="19.5" hidden="1" customHeight="1" x14ac:dyDescent="0.2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18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13"/>
      <c r="AK83" s="204"/>
      <c r="AL83" s="205"/>
      <c r="AM83" s="206"/>
      <c r="AN83" s="205"/>
      <c r="AO83" s="206"/>
    </row>
    <row r="84" spans="1:41" ht="19.5" hidden="1" customHeight="1" x14ac:dyDescent="0.2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18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13"/>
      <c r="AK84" s="204"/>
      <c r="AL84" s="205"/>
      <c r="AM84" s="206"/>
      <c r="AN84" s="205"/>
      <c r="AO84" s="206"/>
    </row>
    <row r="85" spans="1:41" ht="19.5" hidden="1" customHeight="1" x14ac:dyDescent="0.2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18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13"/>
      <c r="AK85" s="204"/>
      <c r="AL85" s="205"/>
      <c r="AM85" s="206"/>
      <c r="AN85" s="205"/>
      <c r="AO85" s="206"/>
    </row>
    <row r="86" spans="1:41" ht="19.5" hidden="1" customHeight="1" x14ac:dyDescent="0.2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18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13"/>
      <c r="AK86" s="204"/>
      <c r="AL86" s="205"/>
      <c r="AM86" s="206"/>
      <c r="AN86" s="205"/>
      <c r="AO86" s="206"/>
    </row>
    <row r="87" spans="1:41" ht="19.5" hidden="1" customHeight="1" x14ac:dyDescent="0.2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18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13"/>
      <c r="AK87" s="204"/>
      <c r="AL87" s="205"/>
      <c r="AM87" s="206"/>
      <c r="AN87" s="205"/>
      <c r="AO87" s="206"/>
    </row>
    <row r="88" spans="1:41" ht="19.5" hidden="1" customHeight="1" x14ac:dyDescent="0.2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18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13"/>
      <c r="AK88" s="204"/>
      <c r="AL88" s="205"/>
      <c r="AM88" s="206"/>
      <c r="AN88" s="205"/>
      <c r="AO88" s="206"/>
    </row>
    <row r="89" spans="1:41" ht="19.5" hidden="1" customHeight="1" x14ac:dyDescent="0.2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18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13"/>
      <c r="AK89" s="204"/>
      <c r="AL89" s="205"/>
      <c r="AM89" s="206"/>
      <c r="AN89" s="205"/>
      <c r="AO89" s="206"/>
    </row>
    <row r="90" spans="1:41" ht="19.5" hidden="1" customHeight="1" x14ac:dyDescent="0.2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18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13"/>
      <c r="AK90" s="204"/>
      <c r="AL90" s="205"/>
      <c r="AM90" s="206"/>
      <c r="AN90" s="205"/>
      <c r="AO90" s="206"/>
    </row>
    <row r="91" spans="1:41" ht="19.5" hidden="1" customHeight="1" x14ac:dyDescent="0.2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18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13"/>
      <c r="AK91" s="204"/>
      <c r="AL91" s="205"/>
      <c r="AM91" s="206"/>
      <c r="AN91" s="205"/>
      <c r="AO91" s="206"/>
    </row>
    <row r="92" spans="1:41" ht="19.5" hidden="1" customHeight="1" x14ac:dyDescent="0.2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18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13"/>
      <c r="AK92" s="204"/>
      <c r="AL92" s="205"/>
      <c r="AM92" s="206"/>
      <c r="AN92" s="205"/>
      <c r="AO92" s="206"/>
    </row>
    <row r="93" spans="1:41" ht="19.5" hidden="1" customHeight="1" x14ac:dyDescent="0.2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18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13"/>
      <c r="AK93" s="204"/>
      <c r="AL93" s="205"/>
      <c r="AM93" s="206"/>
      <c r="AN93" s="205"/>
      <c r="AO93" s="206"/>
    </row>
    <row r="94" spans="1:41" ht="19.5" hidden="1" customHeight="1" x14ac:dyDescent="0.2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18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13"/>
      <c r="AK94" s="204"/>
      <c r="AL94" s="205"/>
      <c r="AM94" s="206"/>
      <c r="AN94" s="205"/>
      <c r="AO94" s="206"/>
    </row>
    <row r="95" spans="1:41" ht="19.5" hidden="1" customHeight="1" x14ac:dyDescent="0.2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18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13"/>
      <c r="AK95" s="204"/>
      <c r="AL95" s="205"/>
      <c r="AM95" s="206"/>
      <c r="AN95" s="205"/>
      <c r="AO95" s="206"/>
    </row>
    <row r="96" spans="1:41" ht="19.5" hidden="1" customHeight="1" x14ac:dyDescent="0.2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18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13"/>
      <c r="AK96" s="204"/>
      <c r="AL96" s="205"/>
      <c r="AM96" s="206"/>
      <c r="AN96" s="205"/>
      <c r="AO96" s="206"/>
    </row>
    <row r="97" spans="1:41" ht="19.5" hidden="1" customHeight="1" x14ac:dyDescent="0.2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18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13"/>
      <c r="AK97" s="204"/>
      <c r="AL97" s="205"/>
      <c r="AM97" s="206"/>
      <c r="AN97" s="205"/>
      <c r="AO97" s="206"/>
    </row>
    <row r="98" spans="1:41" ht="19.5" hidden="1" customHeight="1" x14ac:dyDescent="0.2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18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13"/>
      <c r="AK98" s="204"/>
      <c r="AL98" s="205"/>
      <c r="AM98" s="206"/>
      <c r="AN98" s="205"/>
      <c r="AO98" s="206"/>
    </row>
    <row r="99" spans="1:41" ht="19.5" hidden="1" customHeight="1" x14ac:dyDescent="0.2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18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13"/>
      <c r="AK99" s="204"/>
      <c r="AL99" s="205"/>
      <c r="AM99" s="206"/>
      <c r="AN99" s="205"/>
      <c r="AO99" s="206"/>
    </row>
    <row r="100" spans="1:41" ht="19.5" hidden="1" customHeight="1" x14ac:dyDescent="0.2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18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13"/>
      <c r="AK100" s="204"/>
      <c r="AL100" s="205"/>
      <c r="AM100" s="206"/>
      <c r="AN100" s="205"/>
      <c r="AO100" s="206"/>
    </row>
    <row r="101" spans="1:41" ht="19.5" hidden="1" customHeight="1" x14ac:dyDescent="0.2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18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13"/>
      <c r="AK101" s="204"/>
      <c r="AL101" s="205"/>
      <c r="AM101" s="206"/>
      <c r="AN101" s="205"/>
      <c r="AO101" s="206"/>
    </row>
    <row r="102" spans="1:41" ht="19.5" hidden="1" customHeight="1" x14ac:dyDescent="0.2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18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13"/>
      <c r="AK102" s="204"/>
      <c r="AL102" s="205"/>
      <c r="AM102" s="206"/>
      <c r="AN102" s="205"/>
      <c r="AO102" s="206"/>
    </row>
    <row r="103" spans="1:41" ht="19.5" hidden="1" customHeight="1" x14ac:dyDescent="0.2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18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13"/>
      <c r="AK103" s="204"/>
      <c r="AL103" s="205"/>
      <c r="AM103" s="206"/>
      <c r="AN103" s="205"/>
      <c r="AO103" s="206"/>
    </row>
    <row r="104" spans="1:41" ht="19.5" hidden="1" customHeight="1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18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13"/>
      <c r="AK104" s="204"/>
      <c r="AL104" s="205"/>
      <c r="AM104" s="206"/>
      <c r="AN104" s="205"/>
      <c r="AO104" s="206"/>
    </row>
    <row r="105" spans="1:41" ht="19.5" hidden="1" customHeight="1" x14ac:dyDescent="0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18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13"/>
      <c r="AK105" s="204"/>
      <c r="AL105" s="205"/>
      <c r="AM105" s="206"/>
      <c r="AN105" s="205"/>
      <c r="AO105" s="206"/>
    </row>
    <row r="106" spans="1:41" ht="19.5" hidden="1" customHeight="1" x14ac:dyDescent="0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18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13"/>
      <c r="AK106" s="204"/>
      <c r="AL106" s="205"/>
      <c r="AM106" s="206"/>
      <c r="AN106" s="205"/>
      <c r="AO106" s="206"/>
    </row>
    <row r="107" spans="1:41" ht="19.5" hidden="1" customHeight="1" x14ac:dyDescent="0.2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18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13"/>
      <c r="AK107" s="204"/>
      <c r="AL107" s="205"/>
      <c r="AM107" s="206"/>
      <c r="AN107" s="205"/>
      <c r="AO107" s="206"/>
    </row>
    <row r="108" spans="1:41" ht="19.5" hidden="1" customHeight="1" x14ac:dyDescent="0.2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18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13"/>
      <c r="AK108" s="204"/>
      <c r="AL108" s="205"/>
      <c r="AM108" s="206"/>
      <c r="AN108" s="205"/>
      <c r="AO108" s="206"/>
    </row>
    <row r="109" spans="1:41" ht="19.5" hidden="1" customHeight="1" x14ac:dyDescent="0.2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18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13"/>
      <c r="AK109" s="204"/>
      <c r="AL109" s="205"/>
      <c r="AM109" s="206"/>
      <c r="AN109" s="205"/>
      <c r="AO109" s="206"/>
    </row>
    <row r="110" spans="1:41" ht="19.5" hidden="1" customHeight="1" x14ac:dyDescent="0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18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13"/>
      <c r="AK110" s="204"/>
      <c r="AL110" s="205"/>
      <c r="AM110" s="206"/>
      <c r="AN110" s="205"/>
      <c r="AO110" s="206"/>
    </row>
    <row r="111" spans="1:41" ht="19.5" hidden="1" customHeight="1" x14ac:dyDescent="0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18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13"/>
      <c r="AK111" s="204"/>
      <c r="AL111" s="205"/>
      <c r="AM111" s="206"/>
      <c r="AN111" s="205"/>
      <c r="AO111" s="206"/>
    </row>
    <row r="112" spans="1:41" ht="19.5" hidden="1" customHeight="1" x14ac:dyDescent="0.2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18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13"/>
      <c r="AK112" s="204"/>
      <c r="AL112" s="205"/>
      <c r="AM112" s="206"/>
      <c r="AN112" s="205"/>
      <c r="AO112" s="206"/>
    </row>
    <row r="113" spans="1:41" ht="19.5" hidden="1" customHeight="1" x14ac:dyDescent="0.2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18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13"/>
      <c r="AK113" s="204"/>
      <c r="AL113" s="205"/>
      <c r="AM113" s="206"/>
      <c r="AN113" s="205"/>
      <c r="AO113" s="206"/>
    </row>
    <row r="114" spans="1:41" ht="19.5" hidden="1" customHeight="1" x14ac:dyDescent="0.2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18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13"/>
      <c r="AK114" s="204"/>
      <c r="AL114" s="205"/>
      <c r="AM114" s="206"/>
      <c r="AN114" s="205"/>
      <c r="AO114" s="206"/>
    </row>
    <row r="115" spans="1:41" ht="19.5" hidden="1" customHeight="1" x14ac:dyDescent="0.25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18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13"/>
      <c r="AK115" s="204"/>
      <c r="AL115" s="205"/>
      <c r="AM115" s="206"/>
      <c r="AN115" s="205"/>
      <c r="AO115" s="206"/>
    </row>
    <row r="116" spans="1:41" ht="19.5" hidden="1" customHeight="1" x14ac:dyDescent="0.2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18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13"/>
      <c r="AK116" s="204"/>
      <c r="AL116" s="205"/>
      <c r="AM116" s="206"/>
      <c r="AN116" s="205"/>
      <c r="AO116" s="206"/>
    </row>
    <row r="117" spans="1:41" ht="19.5" hidden="1" customHeight="1" x14ac:dyDescent="0.25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18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13"/>
      <c r="AK117" s="204"/>
      <c r="AL117" s="205"/>
      <c r="AM117" s="206"/>
      <c r="AN117" s="205"/>
      <c r="AO117" s="206"/>
    </row>
    <row r="118" spans="1:41" ht="19.5" hidden="1" customHeight="1" x14ac:dyDescent="0.2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18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13"/>
      <c r="AK118" s="204"/>
      <c r="AL118" s="205"/>
      <c r="AM118" s="206"/>
      <c r="AN118" s="205"/>
      <c r="AO118" s="206"/>
    </row>
    <row r="119" spans="1:41" ht="19.5" hidden="1" customHeight="1" x14ac:dyDescent="0.2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18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13"/>
      <c r="AK119" s="204"/>
      <c r="AL119" s="205"/>
      <c r="AM119" s="206"/>
      <c r="AN119" s="205"/>
      <c r="AO119" s="206"/>
    </row>
    <row r="120" spans="1:41" ht="19.5" hidden="1" customHeight="1" x14ac:dyDescent="0.2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18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13"/>
      <c r="AK120" s="204"/>
      <c r="AL120" s="205"/>
      <c r="AM120" s="206"/>
      <c r="AN120" s="205"/>
      <c r="AO120" s="206"/>
    </row>
    <row r="121" spans="1:41" ht="19.5" hidden="1" customHeight="1" x14ac:dyDescent="0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18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13"/>
      <c r="AK121" s="204"/>
      <c r="AL121" s="205"/>
      <c r="AM121" s="206"/>
      <c r="AN121" s="205"/>
      <c r="AO121" s="206"/>
    </row>
    <row r="122" spans="1:41" ht="19.5" hidden="1" customHeight="1" x14ac:dyDescent="0.25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18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13"/>
      <c r="AK122" s="204"/>
      <c r="AL122" s="205"/>
      <c r="AM122" s="206"/>
      <c r="AN122" s="205"/>
      <c r="AO122" s="206"/>
    </row>
    <row r="123" spans="1:41" ht="19.5" hidden="1" customHeight="1" x14ac:dyDescent="0.2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18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13"/>
      <c r="AK123" s="204"/>
      <c r="AL123" s="205"/>
      <c r="AM123" s="206"/>
      <c r="AN123" s="205"/>
      <c r="AO123" s="206"/>
    </row>
    <row r="124" spans="1:41" ht="19.5" hidden="1" customHeight="1" x14ac:dyDescent="0.25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18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13"/>
      <c r="AK124" s="204"/>
      <c r="AL124" s="205"/>
      <c r="AM124" s="206"/>
      <c r="AN124" s="205"/>
      <c r="AO124" s="206"/>
    </row>
    <row r="125" spans="1:41" ht="19.5" hidden="1" customHeight="1" x14ac:dyDescent="0.25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18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13"/>
      <c r="AK125" s="204"/>
      <c r="AL125" s="205"/>
      <c r="AM125" s="206"/>
      <c r="AN125" s="205"/>
      <c r="AO125" s="206"/>
    </row>
    <row r="126" spans="1:41" ht="19.5" hidden="1" customHeight="1" x14ac:dyDescent="0.25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18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13"/>
      <c r="AK126" s="204"/>
      <c r="AL126" s="205"/>
      <c r="AM126" s="206"/>
      <c r="AN126" s="205"/>
      <c r="AO126" s="206"/>
    </row>
    <row r="127" spans="1:41" ht="19.5" hidden="1" customHeight="1" x14ac:dyDescent="0.2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18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13"/>
      <c r="AK127" s="204"/>
      <c r="AL127" s="205"/>
      <c r="AM127" s="206"/>
      <c r="AN127" s="205"/>
      <c r="AO127" s="206"/>
    </row>
    <row r="128" spans="1:41" ht="19.5" hidden="1" customHeight="1" x14ac:dyDescent="0.25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18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13"/>
      <c r="AK128" s="204"/>
      <c r="AL128" s="205"/>
      <c r="AM128" s="206"/>
      <c r="AN128" s="205"/>
      <c r="AO128" s="206"/>
    </row>
    <row r="129" spans="1:41" ht="19.5" hidden="1" customHeight="1" x14ac:dyDescent="0.25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18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13"/>
      <c r="AK129" s="204"/>
      <c r="AL129" s="205"/>
      <c r="AM129" s="206"/>
      <c r="AN129" s="205"/>
      <c r="AO129" s="206"/>
    </row>
    <row r="130" spans="1:41" ht="19.5" hidden="1" customHeight="1" x14ac:dyDescent="0.25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18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13"/>
      <c r="AK130" s="204"/>
      <c r="AL130" s="205"/>
      <c r="AM130" s="206"/>
      <c r="AN130" s="205"/>
      <c r="AO130" s="206"/>
    </row>
    <row r="131" spans="1:41" ht="19.5" hidden="1" customHeight="1" x14ac:dyDescent="0.2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18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13"/>
      <c r="AK131" s="204"/>
      <c r="AL131" s="205"/>
      <c r="AM131" s="206"/>
      <c r="AN131" s="205"/>
      <c r="AO131" s="206"/>
    </row>
    <row r="132" spans="1:41" ht="19.5" hidden="1" customHeight="1" x14ac:dyDescent="0.25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18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13"/>
      <c r="AK132" s="204"/>
      <c r="AL132" s="205"/>
      <c r="AM132" s="206"/>
      <c r="AN132" s="205"/>
      <c r="AO132" s="206"/>
    </row>
    <row r="133" spans="1:41" ht="19.5" hidden="1" customHeight="1" x14ac:dyDescent="0.2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18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13"/>
      <c r="AK133" s="204"/>
      <c r="AL133" s="205"/>
      <c r="AM133" s="206"/>
      <c r="AN133" s="205"/>
      <c r="AO133" s="206"/>
    </row>
    <row r="134" spans="1:41" ht="19.5" hidden="1" customHeight="1" x14ac:dyDescent="0.25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18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13"/>
      <c r="AK134" s="204"/>
      <c r="AL134" s="205"/>
      <c r="AM134" s="206"/>
      <c r="AN134" s="205"/>
      <c r="AO134" s="206"/>
    </row>
    <row r="135" spans="1:41" ht="19.5" hidden="1" customHeight="1" x14ac:dyDescent="0.25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18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13"/>
      <c r="AK135" s="204"/>
      <c r="AL135" s="205"/>
      <c r="AM135" s="206"/>
      <c r="AN135" s="205"/>
      <c r="AO135" s="206"/>
    </row>
    <row r="136" spans="1:41" ht="19.5" hidden="1" customHeight="1" x14ac:dyDescent="0.25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18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13"/>
      <c r="AK136" s="204"/>
      <c r="AL136" s="205"/>
      <c r="AM136" s="206"/>
      <c r="AN136" s="205"/>
      <c r="AO136" s="206"/>
    </row>
    <row r="137" spans="1:41" ht="19.5" hidden="1" customHeight="1" x14ac:dyDescent="0.25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18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13"/>
      <c r="AK137" s="204"/>
      <c r="AL137" s="205"/>
      <c r="AM137" s="206"/>
      <c r="AN137" s="205"/>
      <c r="AO137" s="206"/>
    </row>
    <row r="138" spans="1:41" ht="19.5" hidden="1" customHeight="1" x14ac:dyDescent="0.25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18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13"/>
      <c r="AK138" s="204"/>
      <c r="AL138" s="205"/>
      <c r="AM138" s="206"/>
      <c r="AN138" s="205"/>
      <c r="AO138" s="206"/>
    </row>
    <row r="139" spans="1:41" ht="19.5" hidden="1" customHeight="1" x14ac:dyDescent="0.25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18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13"/>
      <c r="AK139" s="204"/>
      <c r="AL139" s="205"/>
      <c r="AM139" s="206"/>
      <c r="AN139" s="205"/>
      <c r="AO139" s="206"/>
    </row>
    <row r="140" spans="1:41" ht="19.5" hidden="1" customHeight="1" x14ac:dyDescent="0.25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18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13"/>
      <c r="AK140" s="204"/>
      <c r="AL140" s="205"/>
      <c r="AM140" s="206"/>
      <c r="AN140" s="205"/>
      <c r="AO140" s="206"/>
    </row>
    <row r="141" spans="1:41" ht="19.5" hidden="1" customHeight="1" x14ac:dyDescent="0.2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18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13"/>
      <c r="AK141" s="204"/>
      <c r="AL141" s="205"/>
      <c r="AM141" s="206"/>
      <c r="AN141" s="205"/>
      <c r="AO141" s="206"/>
    </row>
    <row r="142" spans="1:41" ht="19.5" hidden="1" customHeight="1" x14ac:dyDescent="0.2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18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13"/>
      <c r="AK142" s="204"/>
      <c r="AL142" s="205"/>
      <c r="AM142" s="206"/>
      <c r="AN142" s="205"/>
      <c r="AO142" s="206"/>
    </row>
    <row r="143" spans="1:41" ht="19.5" hidden="1" customHeight="1" x14ac:dyDescent="0.25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18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13"/>
      <c r="AK143" s="204"/>
      <c r="AL143" s="205"/>
      <c r="AM143" s="206"/>
      <c r="AN143" s="205"/>
      <c r="AO143" s="206"/>
    </row>
    <row r="144" spans="1:41" ht="19.5" hidden="1" customHeight="1" x14ac:dyDescent="0.25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18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13"/>
      <c r="AK144" s="204"/>
      <c r="AL144" s="205"/>
      <c r="AM144" s="206"/>
      <c r="AN144" s="205"/>
      <c r="AO144" s="206"/>
    </row>
    <row r="145" spans="1:41" ht="19.5" hidden="1" customHeight="1" x14ac:dyDescent="0.25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18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13"/>
      <c r="AK145" s="204"/>
      <c r="AL145" s="205"/>
      <c r="AM145" s="206"/>
      <c r="AN145" s="205"/>
      <c r="AO145" s="206"/>
    </row>
    <row r="146" spans="1:41" ht="19.5" hidden="1" customHeight="1" x14ac:dyDescent="0.25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18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13"/>
      <c r="AK146" s="204"/>
      <c r="AL146" s="205"/>
      <c r="AM146" s="206"/>
      <c r="AN146" s="205"/>
      <c r="AO146" s="206"/>
    </row>
    <row r="147" spans="1:41" ht="19.5" hidden="1" customHeight="1" x14ac:dyDescent="0.25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18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13"/>
      <c r="AK147" s="204"/>
      <c r="AL147" s="205"/>
      <c r="AM147" s="206"/>
      <c r="AN147" s="205"/>
      <c r="AO147" s="206"/>
    </row>
    <row r="148" spans="1:41" ht="19.5" hidden="1" customHeight="1" x14ac:dyDescent="0.2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18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13"/>
      <c r="AK148" s="204"/>
      <c r="AL148" s="205"/>
      <c r="AM148" s="206"/>
      <c r="AN148" s="205"/>
      <c r="AO148" s="206"/>
    </row>
    <row r="149" spans="1:41" ht="19.5" hidden="1" customHeight="1" x14ac:dyDescent="0.25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18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13"/>
      <c r="AK149" s="204"/>
      <c r="AL149" s="205"/>
      <c r="AM149" s="206"/>
      <c r="AN149" s="205"/>
      <c r="AO149" s="206"/>
    </row>
    <row r="150" spans="1:41" ht="19.5" hidden="1" customHeight="1" x14ac:dyDescent="0.25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18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13"/>
      <c r="AK150" s="204"/>
      <c r="AL150" s="205"/>
      <c r="AM150" s="206"/>
      <c r="AN150" s="205"/>
      <c r="AO150" s="206"/>
    </row>
    <row r="151" spans="1:41" ht="19.5" hidden="1" customHeight="1" x14ac:dyDescent="0.25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18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13"/>
      <c r="AK151" s="204"/>
      <c r="AL151" s="205"/>
      <c r="AM151" s="206"/>
      <c r="AN151" s="205"/>
      <c r="AO151" s="206"/>
    </row>
    <row r="152" spans="1:41" ht="19.5" hidden="1" customHeight="1" x14ac:dyDescent="0.25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18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13"/>
      <c r="AK152" s="204"/>
      <c r="AL152" s="205"/>
      <c r="AM152" s="206"/>
      <c r="AN152" s="205"/>
      <c r="AO152" s="206"/>
    </row>
    <row r="153" spans="1:41" ht="19.5" hidden="1" customHeight="1" x14ac:dyDescent="0.2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18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13"/>
      <c r="AK153" s="204"/>
      <c r="AL153" s="205"/>
      <c r="AM153" s="206"/>
      <c r="AN153" s="205"/>
      <c r="AO153" s="206"/>
    </row>
    <row r="154" spans="1:41" ht="19.5" hidden="1" customHeight="1" x14ac:dyDescent="0.25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18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13"/>
      <c r="AK154" s="204"/>
      <c r="AL154" s="205"/>
      <c r="AM154" s="206"/>
      <c r="AN154" s="205"/>
      <c r="AO154" s="206"/>
    </row>
    <row r="155" spans="1:41" ht="19.5" hidden="1" customHeight="1" x14ac:dyDescent="0.25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18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13"/>
      <c r="AK155" s="204"/>
      <c r="AL155" s="205"/>
      <c r="AM155" s="206"/>
      <c r="AN155" s="205"/>
      <c r="AO155" s="206"/>
    </row>
    <row r="156" spans="1:41" ht="19.5" hidden="1" customHeight="1" x14ac:dyDescent="0.25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18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13"/>
      <c r="AK156" s="204"/>
      <c r="AL156" s="205"/>
      <c r="AM156" s="206"/>
      <c r="AN156" s="205"/>
      <c r="AO156" s="206"/>
    </row>
    <row r="157" spans="1:41" ht="19.5" hidden="1" customHeight="1" x14ac:dyDescent="0.25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18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13"/>
      <c r="AK157" s="204"/>
      <c r="AL157" s="205"/>
      <c r="AM157" s="206"/>
      <c r="AN157" s="205"/>
      <c r="AO157" s="206"/>
    </row>
    <row r="158" spans="1:41" ht="19.5" hidden="1" customHeight="1" x14ac:dyDescent="0.25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18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13"/>
      <c r="AK158" s="204"/>
      <c r="AL158" s="205"/>
      <c r="AM158" s="206"/>
      <c r="AN158" s="205"/>
      <c r="AO158" s="206"/>
    </row>
    <row r="159" spans="1:41" ht="19.5" hidden="1" customHeight="1" x14ac:dyDescent="0.25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18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13"/>
      <c r="AK159" s="204"/>
      <c r="AL159" s="205"/>
      <c r="AM159" s="206"/>
      <c r="AN159" s="205"/>
      <c r="AO159" s="206"/>
    </row>
    <row r="160" spans="1:41" ht="19.5" hidden="1" customHeight="1" x14ac:dyDescent="0.25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18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13"/>
      <c r="AK160" s="204"/>
      <c r="AL160" s="205"/>
      <c r="AM160" s="206"/>
      <c r="AN160" s="205"/>
      <c r="AO160" s="206"/>
    </row>
    <row r="161" spans="1:41" ht="19.5" hidden="1" customHeight="1" x14ac:dyDescent="0.25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18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13"/>
      <c r="AK161" s="204"/>
      <c r="AL161" s="205"/>
      <c r="AM161" s="206"/>
      <c r="AN161" s="205"/>
      <c r="AO161" s="206"/>
    </row>
    <row r="162" spans="1:41" ht="19.5" hidden="1" customHeight="1" x14ac:dyDescent="0.25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18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13"/>
      <c r="AK162" s="204"/>
      <c r="AL162" s="205"/>
      <c r="AM162" s="206"/>
      <c r="AN162" s="205"/>
      <c r="AO162" s="206"/>
    </row>
    <row r="163" spans="1:41" ht="19.5" hidden="1" customHeight="1" x14ac:dyDescent="0.25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18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13"/>
      <c r="AK163" s="204"/>
      <c r="AL163" s="205"/>
      <c r="AM163" s="206"/>
      <c r="AN163" s="205"/>
      <c r="AO163" s="206"/>
    </row>
    <row r="164" spans="1:41" ht="19.5" hidden="1" customHeight="1" x14ac:dyDescent="0.25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18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13"/>
      <c r="AK164" s="204"/>
      <c r="AL164" s="205"/>
      <c r="AM164" s="206"/>
      <c r="AN164" s="205"/>
      <c r="AO164" s="206"/>
    </row>
    <row r="165" spans="1:41" ht="19.5" hidden="1" customHeight="1" x14ac:dyDescent="0.25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18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13"/>
      <c r="AK165" s="204"/>
      <c r="AL165" s="205"/>
      <c r="AM165" s="206"/>
      <c r="AN165" s="205"/>
      <c r="AO165" s="206"/>
    </row>
    <row r="166" spans="1:41" ht="19.5" hidden="1" customHeight="1" x14ac:dyDescent="0.25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18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13"/>
      <c r="AK166" s="204"/>
      <c r="AL166" s="205"/>
      <c r="AM166" s="206"/>
      <c r="AN166" s="205"/>
      <c r="AO166" s="206"/>
    </row>
    <row r="167" spans="1:41" ht="19.5" hidden="1" customHeight="1" x14ac:dyDescent="0.25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18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13"/>
      <c r="AK167" s="204"/>
      <c r="AL167" s="205"/>
      <c r="AM167" s="206"/>
      <c r="AN167" s="205"/>
      <c r="AO167" s="206"/>
    </row>
    <row r="168" spans="1:41" ht="19.5" hidden="1" customHeight="1" x14ac:dyDescent="0.2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18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13"/>
      <c r="AK168" s="204"/>
      <c r="AL168" s="205"/>
      <c r="AM168" s="206"/>
      <c r="AN168" s="205"/>
      <c r="AO168" s="206"/>
    </row>
    <row r="169" spans="1:41" ht="19.5" hidden="1" customHeight="1" x14ac:dyDescent="0.25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18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13"/>
      <c r="AK169" s="204"/>
      <c r="AL169" s="205"/>
      <c r="AM169" s="206"/>
      <c r="AN169" s="205"/>
      <c r="AO169" s="206"/>
    </row>
    <row r="170" spans="1:41" ht="19.5" hidden="1" customHeight="1" x14ac:dyDescent="0.25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18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13"/>
      <c r="AK170" s="204"/>
      <c r="AL170" s="205"/>
      <c r="AM170" s="206"/>
      <c r="AN170" s="205"/>
      <c r="AO170" s="206"/>
    </row>
    <row r="171" spans="1:41" ht="19.5" hidden="1" customHeight="1" x14ac:dyDescent="0.2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18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13"/>
      <c r="AK171" s="204"/>
      <c r="AL171" s="205"/>
      <c r="AM171" s="206"/>
      <c r="AN171" s="205"/>
      <c r="AO171" s="206"/>
    </row>
    <row r="172" spans="1:41" ht="19.5" hidden="1" customHeight="1" x14ac:dyDescent="0.2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18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13"/>
      <c r="AK172" s="204"/>
      <c r="AL172" s="205"/>
      <c r="AM172" s="206"/>
      <c r="AN172" s="205"/>
      <c r="AO172" s="206"/>
    </row>
    <row r="173" spans="1:41" ht="19.5" hidden="1" customHeight="1" x14ac:dyDescent="0.2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18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13"/>
      <c r="AK173" s="204"/>
      <c r="AL173" s="205"/>
      <c r="AM173" s="206"/>
      <c r="AN173" s="205"/>
      <c r="AO173" s="206"/>
    </row>
    <row r="174" spans="1:41" ht="19.5" hidden="1" customHeight="1" x14ac:dyDescent="0.25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18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13"/>
      <c r="AK174" s="204"/>
      <c r="AL174" s="205"/>
      <c r="AM174" s="206"/>
      <c r="AN174" s="205"/>
      <c r="AO174" s="206"/>
    </row>
    <row r="175" spans="1:41" ht="19.5" hidden="1" customHeight="1" x14ac:dyDescent="0.25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18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13"/>
      <c r="AK175" s="204"/>
      <c r="AL175" s="205"/>
      <c r="AM175" s="206"/>
      <c r="AN175" s="205"/>
      <c r="AO175" s="206"/>
    </row>
    <row r="176" spans="1:41" ht="19.5" hidden="1" customHeight="1" x14ac:dyDescent="0.25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18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13"/>
      <c r="AK176" s="204"/>
      <c r="AL176" s="205"/>
      <c r="AM176" s="206"/>
      <c r="AN176" s="205"/>
      <c r="AO176" s="206"/>
    </row>
    <row r="177" spans="1:41" ht="19.5" hidden="1" customHeight="1" x14ac:dyDescent="0.25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18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13"/>
      <c r="AK177" s="204"/>
      <c r="AL177" s="205"/>
      <c r="AM177" s="206"/>
      <c r="AN177" s="205"/>
      <c r="AO177" s="206"/>
    </row>
    <row r="178" spans="1:41" ht="19.5" hidden="1" customHeight="1" x14ac:dyDescent="0.25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18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13"/>
      <c r="AK178" s="204"/>
      <c r="AL178" s="205"/>
      <c r="AM178" s="206"/>
      <c r="AN178" s="205"/>
      <c r="AO178" s="206"/>
    </row>
    <row r="179" spans="1:41" ht="19.5" hidden="1" customHeight="1" x14ac:dyDescent="0.25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18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13"/>
      <c r="AK179" s="204"/>
      <c r="AL179" s="205"/>
      <c r="AM179" s="206"/>
      <c r="AN179" s="205"/>
      <c r="AO179" s="206"/>
    </row>
    <row r="180" spans="1:41" ht="19.5" hidden="1" customHeight="1" x14ac:dyDescent="0.25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18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13"/>
      <c r="AK180" s="204"/>
      <c r="AL180" s="205"/>
      <c r="AM180" s="206"/>
      <c r="AN180" s="205"/>
      <c r="AO180" s="206"/>
    </row>
    <row r="181" spans="1:41" ht="19.5" hidden="1" customHeight="1" x14ac:dyDescent="0.25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18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13"/>
      <c r="AK181" s="204"/>
      <c r="AL181" s="205"/>
      <c r="AM181" s="206"/>
      <c r="AN181" s="205"/>
      <c r="AO181" s="206"/>
    </row>
    <row r="182" spans="1:41" ht="19.5" hidden="1" customHeight="1" x14ac:dyDescent="0.25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18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13"/>
      <c r="AK182" s="204"/>
      <c r="AL182" s="205"/>
      <c r="AM182" s="206"/>
      <c r="AN182" s="205"/>
      <c r="AO182" s="206"/>
    </row>
    <row r="183" spans="1:41" ht="19.5" hidden="1" customHeight="1" x14ac:dyDescent="0.25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18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13"/>
      <c r="AK183" s="204"/>
      <c r="AL183" s="205"/>
      <c r="AM183" s="206"/>
      <c r="AN183" s="205"/>
      <c r="AO183" s="206"/>
    </row>
    <row r="184" spans="1:41" ht="19.5" hidden="1" customHeight="1" x14ac:dyDescent="0.25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18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13"/>
      <c r="AK184" s="204"/>
      <c r="AL184" s="205"/>
      <c r="AM184" s="206"/>
      <c r="AN184" s="205"/>
      <c r="AO184" s="206"/>
    </row>
    <row r="185" spans="1:41" ht="19.5" hidden="1" customHeight="1" x14ac:dyDescent="0.25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18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13"/>
      <c r="AK185" s="204"/>
      <c r="AL185" s="205"/>
      <c r="AM185" s="206"/>
      <c r="AN185" s="205"/>
      <c r="AO185" s="206"/>
    </row>
    <row r="186" spans="1:41" ht="19.5" hidden="1" customHeight="1" x14ac:dyDescent="0.2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18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13"/>
      <c r="AK186" s="204"/>
      <c r="AL186" s="205"/>
      <c r="AM186" s="206"/>
      <c r="AN186" s="205"/>
      <c r="AO186" s="206"/>
    </row>
    <row r="187" spans="1:41" ht="19.5" hidden="1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18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13"/>
      <c r="AK187" s="204"/>
      <c r="AL187" s="205"/>
      <c r="AM187" s="206"/>
      <c r="AN187" s="205"/>
      <c r="AO187" s="206"/>
    </row>
    <row r="188" spans="1:41" ht="19.5" hidden="1" customHeight="1" x14ac:dyDescent="0.2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18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13"/>
      <c r="AK188" s="204"/>
      <c r="AL188" s="205"/>
      <c r="AM188" s="206"/>
      <c r="AN188" s="205"/>
      <c r="AO188" s="206"/>
    </row>
    <row r="189" spans="1:41" ht="19.5" hidden="1" customHeight="1" x14ac:dyDescent="0.2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18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13"/>
      <c r="AK189" s="204"/>
      <c r="AL189" s="205"/>
      <c r="AM189" s="206"/>
      <c r="AN189" s="205"/>
      <c r="AO189" s="206"/>
    </row>
    <row r="190" spans="1:41" ht="19.5" hidden="1" customHeight="1" x14ac:dyDescent="0.25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18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13"/>
      <c r="AK190" s="204"/>
      <c r="AL190" s="205"/>
      <c r="AM190" s="206"/>
      <c r="AN190" s="205"/>
      <c r="AO190" s="206"/>
    </row>
    <row r="191" spans="1:41" ht="19.5" hidden="1" customHeight="1" x14ac:dyDescent="0.25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18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13"/>
      <c r="AK191" s="204"/>
      <c r="AL191" s="205"/>
      <c r="AM191" s="206"/>
      <c r="AN191" s="205"/>
      <c r="AO191" s="206"/>
    </row>
    <row r="192" spans="1:41" ht="19.5" hidden="1" customHeight="1" x14ac:dyDescent="0.25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18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13"/>
      <c r="AK192" s="204"/>
      <c r="AL192" s="205"/>
      <c r="AM192" s="206"/>
      <c r="AN192" s="205"/>
      <c r="AO192" s="206"/>
    </row>
    <row r="193" spans="1:41" ht="19.5" hidden="1" customHeight="1" x14ac:dyDescent="0.25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18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13"/>
      <c r="AK193" s="204"/>
      <c r="AL193" s="205"/>
      <c r="AM193" s="206"/>
      <c r="AN193" s="205"/>
      <c r="AO193" s="206"/>
    </row>
    <row r="194" spans="1:41" ht="19.5" hidden="1" customHeight="1" x14ac:dyDescent="0.25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18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13"/>
      <c r="AK194" s="204"/>
      <c r="AL194" s="205"/>
      <c r="AM194" s="206"/>
      <c r="AN194" s="205"/>
      <c r="AO194" s="206"/>
    </row>
    <row r="195" spans="1:41" ht="19.5" hidden="1" customHeight="1" x14ac:dyDescent="0.25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18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13"/>
      <c r="AK195" s="204"/>
      <c r="AL195" s="205"/>
      <c r="AM195" s="206"/>
      <c r="AN195" s="205"/>
      <c r="AO195" s="206"/>
    </row>
    <row r="196" spans="1:41" ht="19.5" hidden="1" customHeight="1" x14ac:dyDescent="0.25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18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13"/>
      <c r="AK196" s="204"/>
      <c r="AL196" s="205"/>
      <c r="AM196" s="206"/>
      <c r="AN196" s="205"/>
      <c r="AO196" s="206"/>
    </row>
    <row r="197" spans="1:41" ht="19.5" hidden="1" customHeight="1" x14ac:dyDescent="0.25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18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13"/>
      <c r="AK197" s="204"/>
      <c r="AL197" s="205"/>
      <c r="AM197" s="206"/>
      <c r="AN197" s="205"/>
      <c r="AO197" s="206"/>
    </row>
    <row r="198" spans="1:41" ht="19.5" hidden="1" customHeight="1" x14ac:dyDescent="0.25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18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13"/>
      <c r="AK198" s="204"/>
      <c r="AL198" s="205"/>
      <c r="AM198" s="206"/>
      <c r="AN198" s="205"/>
      <c r="AO198" s="206"/>
    </row>
    <row r="199" spans="1:41" ht="19.5" hidden="1" customHeight="1" x14ac:dyDescent="0.25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18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13"/>
      <c r="AK199" s="204"/>
      <c r="AL199" s="205"/>
      <c r="AM199" s="206"/>
      <c r="AN199" s="205"/>
      <c r="AO199" s="206"/>
    </row>
    <row r="200" spans="1:41" ht="19.5" hidden="1" customHeight="1" x14ac:dyDescent="0.25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18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13"/>
      <c r="AK200" s="204"/>
      <c r="AL200" s="205"/>
      <c r="AM200" s="206"/>
      <c r="AN200" s="205"/>
      <c r="AO200" s="206"/>
    </row>
    <row r="201" spans="1:41" ht="19.5" hidden="1" customHeight="1" x14ac:dyDescent="0.25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18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13"/>
      <c r="AK201" s="204"/>
      <c r="AL201" s="205"/>
      <c r="AM201" s="206"/>
      <c r="AN201" s="205"/>
      <c r="AO201" s="206"/>
    </row>
    <row r="202" spans="1:41" ht="19.5" hidden="1" customHeight="1" x14ac:dyDescent="0.25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18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13"/>
      <c r="AK202" s="204"/>
      <c r="AL202" s="205"/>
      <c r="AM202" s="206"/>
      <c r="AN202" s="205"/>
      <c r="AO202" s="206"/>
    </row>
    <row r="203" spans="1:41" ht="19.5" hidden="1" customHeight="1" x14ac:dyDescent="0.25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18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13"/>
      <c r="AK203" s="204"/>
      <c r="AL203" s="205"/>
      <c r="AM203" s="206"/>
      <c r="AN203" s="205"/>
      <c r="AO203" s="206"/>
    </row>
    <row r="204" spans="1:41" ht="19.5" hidden="1" customHeight="1" x14ac:dyDescent="0.25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18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13"/>
      <c r="AK204" s="204"/>
      <c r="AL204" s="205"/>
      <c r="AM204" s="206"/>
      <c r="AN204" s="205"/>
      <c r="AO204" s="206"/>
    </row>
    <row r="205" spans="1:41" ht="19.5" hidden="1" customHeight="1" x14ac:dyDescent="0.25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18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13"/>
      <c r="AK205" s="204"/>
      <c r="AL205" s="205"/>
      <c r="AM205" s="206"/>
      <c r="AN205" s="205"/>
      <c r="AO205" s="206"/>
    </row>
    <row r="206" spans="1:41" ht="19.5" hidden="1" customHeight="1" x14ac:dyDescent="0.25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18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13"/>
      <c r="AK206" s="204"/>
      <c r="AL206" s="205"/>
      <c r="AM206" s="206"/>
      <c r="AN206" s="205"/>
      <c r="AO206" s="206"/>
    </row>
    <row r="207" spans="1:41" ht="19.5" hidden="1" customHeight="1" x14ac:dyDescent="0.25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18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13"/>
      <c r="AK207" s="204"/>
      <c r="AL207" s="205"/>
      <c r="AM207" s="206"/>
      <c r="AN207" s="205"/>
      <c r="AO207" s="206"/>
    </row>
    <row r="208" spans="1:41" ht="19.5" hidden="1" customHeight="1" x14ac:dyDescent="0.25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18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13"/>
      <c r="AK208" s="204"/>
      <c r="AL208" s="205"/>
      <c r="AM208" s="206"/>
      <c r="AN208" s="205"/>
      <c r="AO208" s="206"/>
    </row>
    <row r="209" spans="1:41" ht="19.5" hidden="1" customHeight="1" x14ac:dyDescent="0.25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18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13"/>
      <c r="AK209" s="204"/>
      <c r="AL209" s="205"/>
      <c r="AM209" s="206"/>
      <c r="AN209" s="205"/>
      <c r="AO209" s="206"/>
    </row>
    <row r="210" spans="1:41" ht="19.5" hidden="1" customHeight="1" x14ac:dyDescent="0.25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18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13"/>
      <c r="AK210" s="204"/>
      <c r="AL210" s="205"/>
      <c r="AM210" s="206"/>
      <c r="AN210" s="205"/>
      <c r="AO210" s="206"/>
    </row>
    <row r="211" spans="1:41" ht="19.5" hidden="1" customHeight="1" x14ac:dyDescent="0.25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18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13"/>
      <c r="AK211" s="204"/>
      <c r="AL211" s="205"/>
      <c r="AM211" s="206"/>
      <c r="AN211" s="205"/>
      <c r="AO211" s="206"/>
    </row>
    <row r="212" spans="1:41" ht="19.5" hidden="1" customHeight="1" x14ac:dyDescent="0.25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18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13"/>
      <c r="AK212" s="204"/>
      <c r="AL212" s="205"/>
      <c r="AM212" s="206"/>
      <c r="AN212" s="205"/>
      <c r="AO212" s="206"/>
    </row>
    <row r="213" spans="1:41" ht="19.5" hidden="1" customHeight="1" x14ac:dyDescent="0.25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18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13"/>
      <c r="AK213" s="204"/>
      <c r="AL213" s="205"/>
      <c r="AM213" s="206"/>
      <c r="AN213" s="205"/>
      <c r="AO213" s="206"/>
    </row>
    <row r="214" spans="1:41" ht="19.5" hidden="1" customHeight="1" x14ac:dyDescent="0.25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18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13"/>
      <c r="AK214" s="204"/>
      <c r="AL214" s="205"/>
      <c r="AM214" s="206"/>
      <c r="AN214" s="205"/>
      <c r="AO214" s="206"/>
    </row>
    <row r="215" spans="1:41" ht="19.5" hidden="1" customHeight="1" x14ac:dyDescent="0.25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18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13"/>
      <c r="AK215" s="204"/>
      <c r="AL215" s="205"/>
      <c r="AM215" s="206"/>
      <c r="AN215" s="205"/>
      <c r="AO215" s="206"/>
    </row>
    <row r="216" spans="1:41" ht="19.5" hidden="1" customHeight="1" x14ac:dyDescent="0.25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18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13"/>
      <c r="AK216" s="204"/>
      <c r="AL216" s="205"/>
      <c r="AM216" s="206"/>
      <c r="AN216" s="205"/>
      <c r="AO216" s="206"/>
    </row>
    <row r="217" spans="1:41" ht="19.5" hidden="1" customHeight="1" x14ac:dyDescent="0.25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18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13"/>
      <c r="AK217" s="204"/>
      <c r="AL217" s="205"/>
      <c r="AM217" s="206"/>
      <c r="AN217" s="205"/>
      <c r="AO217" s="206"/>
    </row>
    <row r="218" spans="1:41" ht="19.5" hidden="1" customHeight="1" x14ac:dyDescent="0.25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18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13"/>
      <c r="AK218" s="204"/>
      <c r="AL218" s="205"/>
      <c r="AM218" s="206"/>
      <c r="AN218" s="205"/>
      <c r="AO218" s="206"/>
    </row>
    <row r="219" spans="1:41" ht="19.5" hidden="1" customHeight="1" x14ac:dyDescent="0.25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18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13"/>
      <c r="AK219" s="204"/>
      <c r="AL219" s="205"/>
      <c r="AM219" s="206"/>
      <c r="AN219" s="205"/>
      <c r="AO219" s="206"/>
    </row>
    <row r="220" spans="1:41" ht="19.5" hidden="1" customHeight="1" x14ac:dyDescent="0.25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18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13"/>
      <c r="AK220" s="204"/>
      <c r="AL220" s="205"/>
      <c r="AM220" s="206"/>
      <c r="AN220" s="205"/>
      <c r="AO220" s="206"/>
    </row>
    <row r="221" spans="1:41" ht="19.5" hidden="1" customHeight="1" x14ac:dyDescent="0.25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18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13"/>
      <c r="AK221" s="204"/>
      <c r="AL221" s="205"/>
      <c r="AM221" s="206"/>
      <c r="AN221" s="205"/>
      <c r="AO221" s="206"/>
    </row>
    <row r="222" spans="1:41" ht="19.5" hidden="1" customHeight="1" x14ac:dyDescent="0.25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18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13"/>
      <c r="AK222" s="204"/>
      <c r="AL222" s="205"/>
      <c r="AM222" s="206"/>
      <c r="AN222" s="205"/>
      <c r="AO222" s="206"/>
    </row>
    <row r="223" spans="1:41" ht="19.5" hidden="1" customHeight="1" x14ac:dyDescent="0.25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18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13"/>
      <c r="AK223" s="204"/>
      <c r="AL223" s="205"/>
      <c r="AM223" s="206"/>
      <c r="AN223" s="205"/>
      <c r="AO223" s="206"/>
    </row>
    <row r="224" spans="1:41" ht="19.5" hidden="1" customHeight="1" x14ac:dyDescent="0.25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18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13"/>
      <c r="AK224" s="204"/>
      <c r="AL224" s="205"/>
      <c r="AM224" s="206"/>
      <c r="AN224" s="205"/>
      <c r="AO224" s="206"/>
    </row>
    <row r="225" spans="1:41" ht="19.5" hidden="1" customHeight="1" x14ac:dyDescent="0.25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18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13"/>
      <c r="AK225" s="204"/>
      <c r="AL225" s="205"/>
      <c r="AM225" s="206"/>
      <c r="AN225" s="205"/>
      <c r="AO225" s="206"/>
    </row>
    <row r="226" spans="1:41" ht="19.5" hidden="1" customHeight="1" x14ac:dyDescent="0.25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18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13"/>
      <c r="AK226" s="204"/>
      <c r="AL226" s="205"/>
      <c r="AM226" s="206"/>
      <c r="AN226" s="205"/>
      <c r="AO226" s="206"/>
    </row>
    <row r="227" spans="1:41" ht="19.5" hidden="1" customHeight="1" x14ac:dyDescent="0.25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18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13"/>
      <c r="AK227" s="204"/>
      <c r="AL227" s="205"/>
      <c r="AM227" s="206"/>
      <c r="AN227" s="205"/>
      <c r="AO227" s="206"/>
    </row>
    <row r="228" spans="1:41" ht="19.5" hidden="1" customHeight="1" x14ac:dyDescent="0.25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18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13"/>
      <c r="AK228" s="204"/>
      <c r="AL228" s="205"/>
      <c r="AM228" s="206"/>
      <c r="AN228" s="205"/>
      <c r="AO228" s="206"/>
    </row>
    <row r="229" spans="1:41" ht="19.5" hidden="1" customHeight="1" x14ac:dyDescent="0.25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18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13"/>
      <c r="AK229" s="204"/>
      <c r="AL229" s="205"/>
      <c r="AM229" s="206"/>
      <c r="AN229" s="205"/>
      <c r="AO229" s="206"/>
    </row>
    <row r="230" spans="1:41" ht="19.5" hidden="1" customHeight="1" x14ac:dyDescent="0.25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18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13"/>
      <c r="AK230" s="204"/>
      <c r="AL230" s="205"/>
      <c r="AM230" s="206"/>
      <c r="AN230" s="205"/>
      <c r="AO230" s="206"/>
    </row>
    <row r="231" spans="1:41" ht="19.5" hidden="1" customHeight="1" x14ac:dyDescent="0.25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18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13"/>
      <c r="AK231" s="204"/>
      <c r="AL231" s="205"/>
      <c r="AM231" s="206"/>
      <c r="AN231" s="205"/>
      <c r="AO231" s="206"/>
    </row>
    <row r="232" spans="1:41" ht="19.5" hidden="1" customHeight="1" x14ac:dyDescent="0.25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18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13"/>
      <c r="AK232" s="204"/>
      <c r="AL232" s="205"/>
      <c r="AM232" s="206"/>
      <c r="AN232" s="205"/>
      <c r="AO232" s="206"/>
    </row>
    <row r="233" spans="1:41" ht="19.5" hidden="1" customHeight="1" x14ac:dyDescent="0.25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18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13"/>
      <c r="AK233" s="204"/>
      <c r="AL233" s="205"/>
      <c r="AM233" s="206"/>
      <c r="AN233" s="205"/>
      <c r="AO233" s="206"/>
    </row>
    <row r="234" spans="1:41" ht="14.25" hidden="1" customHeight="1" x14ac:dyDescent="0.25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</row>
    <row r="235" spans="1:41" ht="14.25" hidden="1" customHeight="1" x14ac:dyDescent="0.25">
      <c r="A235" s="206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</row>
    <row r="236" spans="1:41" ht="14.25" hidden="1" customHeight="1" x14ac:dyDescent="0.25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</row>
    <row r="237" spans="1:41" ht="14.25" hidden="1" customHeight="1" x14ac:dyDescent="0.25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</row>
    <row r="238" spans="1:41" ht="14.25" hidden="1" customHeight="1" x14ac:dyDescent="0.25">
      <c r="A238" s="206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</row>
    <row r="239" spans="1:41" ht="14.25" hidden="1" customHeight="1" x14ac:dyDescent="0.25">
      <c r="A239" s="206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</row>
    <row r="240" spans="1:41" ht="14.25" hidden="1" customHeight="1" x14ac:dyDescent="0.25">
      <c r="A240" s="206"/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</row>
    <row r="241" spans="1:41" ht="14.25" hidden="1" customHeight="1" x14ac:dyDescent="0.25">
      <c r="A241" s="206"/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</row>
    <row r="242" spans="1:41" ht="14.25" hidden="1" customHeight="1" x14ac:dyDescent="0.25">
      <c r="A242" s="206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</row>
    <row r="243" spans="1:41" ht="14.25" hidden="1" customHeight="1" x14ac:dyDescent="0.25">
      <c r="A243" s="206"/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</row>
    <row r="244" spans="1:41" ht="14.25" hidden="1" customHeight="1" x14ac:dyDescent="0.25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</row>
    <row r="245" spans="1:41" ht="14.25" hidden="1" customHeight="1" x14ac:dyDescent="0.25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</row>
    <row r="246" spans="1:41" ht="14.25" hidden="1" customHeight="1" x14ac:dyDescent="0.25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</row>
    <row r="247" spans="1:41" ht="14.25" hidden="1" customHeight="1" x14ac:dyDescent="0.25">
      <c r="A247" s="206"/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</row>
    <row r="248" spans="1:41" ht="14.25" hidden="1" customHeight="1" x14ac:dyDescent="0.25">
      <c r="A248" s="206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</row>
    <row r="249" spans="1:41" ht="14.25" hidden="1" customHeight="1" x14ac:dyDescent="0.25">
      <c r="A249" s="20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</row>
    <row r="250" spans="1:41" ht="14.25" hidden="1" customHeight="1" x14ac:dyDescent="0.25">
      <c r="A250" s="206"/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</row>
    <row r="251" spans="1:41" ht="14.25" hidden="1" customHeight="1" x14ac:dyDescent="0.25">
      <c r="A251" s="206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</row>
    <row r="252" spans="1:41" ht="14.25" hidden="1" customHeight="1" x14ac:dyDescent="0.25">
      <c r="A252" s="206"/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</row>
    <row r="253" spans="1:41" ht="14.25" hidden="1" customHeight="1" x14ac:dyDescent="0.25">
      <c r="A253" s="206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</row>
    <row r="254" spans="1:41" ht="14.25" hidden="1" customHeight="1" x14ac:dyDescent="0.25">
      <c r="A254" s="206"/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</row>
    <row r="255" spans="1:41" ht="14.25" hidden="1" customHeight="1" x14ac:dyDescent="0.25">
      <c r="A255" s="206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</row>
    <row r="256" spans="1:41" ht="14.25" hidden="1" customHeight="1" x14ac:dyDescent="0.25">
      <c r="A256" s="206"/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</row>
    <row r="257" spans="1:41" ht="14.25" hidden="1" customHeight="1" x14ac:dyDescent="0.25">
      <c r="A257" s="206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</row>
    <row r="258" spans="1:41" ht="14.25" hidden="1" customHeight="1" x14ac:dyDescent="0.25">
      <c r="A258" s="206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</row>
    <row r="259" spans="1:41" ht="14.25" hidden="1" customHeight="1" x14ac:dyDescent="0.25">
      <c r="A259" s="206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</row>
    <row r="260" spans="1:41" ht="14.25" hidden="1" customHeight="1" x14ac:dyDescent="0.25">
      <c r="A260" s="206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</row>
    <row r="261" spans="1:41" ht="14.25" hidden="1" customHeight="1" x14ac:dyDescent="0.25">
      <c r="A261" s="206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</row>
    <row r="262" spans="1:41" ht="14.25" hidden="1" customHeight="1" x14ac:dyDescent="0.25">
      <c r="A262" s="206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</row>
    <row r="263" spans="1:41" ht="14.25" hidden="1" customHeight="1" x14ac:dyDescent="0.25">
      <c r="A263" s="206"/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</row>
    <row r="264" spans="1:41" ht="14.25" hidden="1" customHeight="1" x14ac:dyDescent="0.25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</row>
    <row r="265" spans="1:41" ht="14.25" hidden="1" customHeight="1" x14ac:dyDescent="0.25">
      <c r="A265" s="206"/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</row>
    <row r="266" spans="1:41" ht="14.25" hidden="1" customHeight="1" x14ac:dyDescent="0.25">
      <c r="A266" s="206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</row>
    <row r="267" spans="1:41" ht="14.25" hidden="1" customHeight="1" x14ac:dyDescent="0.25">
      <c r="A267" s="206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</row>
    <row r="268" spans="1:41" ht="14.25" hidden="1" customHeight="1" x14ac:dyDescent="0.25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</row>
    <row r="269" spans="1:41" ht="14.25" hidden="1" customHeight="1" x14ac:dyDescent="0.25">
      <c r="A269" s="206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</row>
    <row r="270" spans="1:41" ht="14.25" hidden="1" customHeight="1" x14ac:dyDescent="0.25">
      <c r="A270" s="206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</row>
    <row r="271" spans="1:41" ht="14.25" hidden="1" customHeight="1" x14ac:dyDescent="0.25">
      <c r="A271" s="206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</row>
    <row r="272" spans="1:41" ht="14.25" hidden="1" customHeight="1" x14ac:dyDescent="0.25">
      <c r="A272" s="206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</row>
    <row r="273" spans="1:41" ht="14.25" hidden="1" customHeight="1" x14ac:dyDescent="0.25">
      <c r="A273" s="206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</row>
    <row r="274" spans="1:41" ht="14.25" hidden="1" customHeight="1" x14ac:dyDescent="0.25">
      <c r="A274" s="206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</row>
    <row r="275" spans="1:41" ht="14.25" hidden="1" customHeight="1" x14ac:dyDescent="0.25">
      <c r="A275" s="206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</row>
    <row r="276" spans="1:41" ht="14.25" hidden="1" customHeight="1" x14ac:dyDescent="0.25">
      <c r="A276" s="20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</row>
    <row r="277" spans="1:41" ht="14.25" hidden="1" customHeight="1" x14ac:dyDescent="0.25">
      <c r="A277" s="206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</row>
    <row r="278" spans="1:41" ht="14.25" hidden="1" customHeight="1" x14ac:dyDescent="0.25">
      <c r="A278" s="206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</row>
    <row r="279" spans="1:41" ht="14.25" hidden="1" customHeight="1" x14ac:dyDescent="0.25">
      <c r="A279" s="206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</row>
    <row r="280" spans="1:41" ht="14.25" hidden="1" customHeight="1" x14ac:dyDescent="0.25">
      <c r="A280" s="206"/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</row>
    <row r="281" spans="1:41" ht="14.25" hidden="1" customHeight="1" x14ac:dyDescent="0.25">
      <c r="A281" s="206"/>
      <c r="B281" s="206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</row>
    <row r="282" spans="1:41" ht="14.25" hidden="1" customHeight="1" x14ac:dyDescent="0.25">
      <c r="A282" s="206"/>
      <c r="B282" s="206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</row>
    <row r="283" spans="1:41" ht="14.25" hidden="1" customHeight="1" x14ac:dyDescent="0.25">
      <c r="A283" s="206"/>
      <c r="B283" s="206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</row>
    <row r="284" spans="1:41" ht="14.25" hidden="1" customHeight="1" x14ac:dyDescent="0.25">
      <c r="A284" s="206"/>
      <c r="B284" s="206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</row>
    <row r="285" spans="1:41" ht="14.25" hidden="1" customHeight="1" x14ac:dyDescent="0.25">
      <c r="A285" s="206"/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</row>
    <row r="286" spans="1:41" ht="14.25" hidden="1" customHeight="1" x14ac:dyDescent="0.25">
      <c r="A286" s="206"/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</row>
    <row r="287" spans="1:41" ht="14.25" hidden="1" customHeight="1" x14ac:dyDescent="0.25">
      <c r="A287" s="206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</row>
    <row r="288" spans="1:41" ht="14.25" hidden="1" customHeight="1" x14ac:dyDescent="0.25">
      <c r="A288" s="206"/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</row>
    <row r="289" spans="1:41" ht="14.25" hidden="1" customHeight="1" x14ac:dyDescent="0.25">
      <c r="A289" s="206"/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</row>
    <row r="290" spans="1:41" ht="14.25" hidden="1" customHeight="1" x14ac:dyDescent="0.25">
      <c r="A290" s="206"/>
      <c r="B290" s="206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</row>
    <row r="291" spans="1:41" ht="14.25" hidden="1" customHeight="1" x14ac:dyDescent="0.25">
      <c r="A291" s="206"/>
      <c r="B291" s="206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</row>
    <row r="292" spans="1:41" ht="14.25" hidden="1" customHeight="1" x14ac:dyDescent="0.25">
      <c r="A292" s="206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</row>
    <row r="293" spans="1:41" ht="14.25" hidden="1" customHeight="1" x14ac:dyDescent="0.25">
      <c r="A293" s="206"/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</row>
    <row r="294" spans="1:41" ht="14.25" hidden="1" customHeight="1" x14ac:dyDescent="0.25">
      <c r="A294" s="206"/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</row>
    <row r="295" spans="1:41" ht="14.25" hidden="1" customHeight="1" x14ac:dyDescent="0.25">
      <c r="A295" s="206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</row>
    <row r="296" spans="1:41" ht="14.25" hidden="1" customHeight="1" x14ac:dyDescent="0.25">
      <c r="A296" s="206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</row>
    <row r="297" spans="1:41" ht="14.25" hidden="1" customHeight="1" x14ac:dyDescent="0.25">
      <c r="A297" s="206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</row>
    <row r="298" spans="1:41" ht="14.25" hidden="1" customHeight="1" x14ac:dyDescent="0.25">
      <c r="A298" s="206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</row>
    <row r="299" spans="1:41" ht="14.25" hidden="1" customHeight="1" x14ac:dyDescent="0.25">
      <c r="A299" s="206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</row>
    <row r="300" spans="1:41" ht="14.25" hidden="1" customHeight="1" x14ac:dyDescent="0.25">
      <c r="A300" s="206"/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</row>
    <row r="301" spans="1:41" ht="14.25" hidden="1" customHeight="1" x14ac:dyDescent="0.25">
      <c r="A301" s="206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</row>
    <row r="302" spans="1:41" ht="14.25" hidden="1" customHeight="1" x14ac:dyDescent="0.25">
      <c r="A302" s="206"/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</row>
    <row r="303" spans="1:41" ht="14.25" hidden="1" customHeight="1" x14ac:dyDescent="0.25">
      <c r="A303" s="206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</row>
    <row r="304" spans="1:41" ht="14.25" hidden="1" customHeight="1" x14ac:dyDescent="0.25">
      <c r="A304" s="206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</row>
    <row r="305" spans="1:41" ht="14.25" hidden="1" customHeight="1" x14ac:dyDescent="0.25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</row>
    <row r="306" spans="1:41" ht="14.25" hidden="1" customHeight="1" x14ac:dyDescent="0.25">
      <c r="A306" s="206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</row>
    <row r="307" spans="1:41" ht="14.25" hidden="1" customHeight="1" x14ac:dyDescent="0.25">
      <c r="A307" s="206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</row>
    <row r="308" spans="1:41" ht="14.25" hidden="1" customHeight="1" x14ac:dyDescent="0.25">
      <c r="A308" s="206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</row>
    <row r="309" spans="1:41" ht="14.25" hidden="1" customHeight="1" x14ac:dyDescent="0.25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</row>
    <row r="310" spans="1:41" ht="14.25" hidden="1" customHeight="1" x14ac:dyDescent="0.25">
      <c r="A310" s="206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</row>
    <row r="311" spans="1:41" ht="14.25" hidden="1" customHeight="1" x14ac:dyDescent="0.25">
      <c r="A311" s="206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</row>
    <row r="312" spans="1:41" ht="14.25" hidden="1" customHeight="1" x14ac:dyDescent="0.25">
      <c r="A312" s="206"/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</row>
    <row r="313" spans="1:41" ht="14.25" hidden="1" customHeight="1" x14ac:dyDescent="0.25">
      <c r="A313" s="206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</row>
    <row r="314" spans="1:41" ht="14.25" hidden="1" customHeight="1" x14ac:dyDescent="0.25">
      <c r="A314" s="206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</row>
    <row r="315" spans="1:41" ht="14.25" hidden="1" customHeight="1" x14ac:dyDescent="0.25">
      <c r="A315" s="206"/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</row>
    <row r="316" spans="1:41" ht="14.25" hidden="1" customHeight="1" x14ac:dyDescent="0.25">
      <c r="A316" s="206"/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</row>
    <row r="317" spans="1:41" ht="14.25" hidden="1" customHeight="1" x14ac:dyDescent="0.25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</row>
    <row r="318" spans="1:41" ht="14.25" hidden="1" customHeight="1" x14ac:dyDescent="0.25">
      <c r="A318" s="206"/>
      <c r="B318" s="206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</row>
    <row r="319" spans="1:41" ht="14.25" hidden="1" customHeight="1" x14ac:dyDescent="0.25">
      <c r="A319" s="206"/>
      <c r="B319" s="206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</row>
    <row r="320" spans="1:41" ht="14.25" hidden="1" customHeight="1" x14ac:dyDescent="0.25">
      <c r="A320" s="206"/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</row>
    <row r="321" spans="1:41" ht="14.25" hidden="1" customHeight="1" x14ac:dyDescent="0.25">
      <c r="A321" s="206"/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</row>
    <row r="322" spans="1:41" ht="14.25" hidden="1" customHeight="1" x14ac:dyDescent="0.25">
      <c r="A322" s="206"/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</row>
    <row r="323" spans="1:41" ht="14.25" hidden="1" customHeight="1" x14ac:dyDescent="0.25">
      <c r="A323" s="206"/>
      <c r="B323" s="206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</row>
    <row r="324" spans="1:41" ht="14.25" hidden="1" customHeight="1" x14ac:dyDescent="0.25">
      <c r="A324" s="206"/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</row>
    <row r="325" spans="1:41" ht="14.25" hidden="1" customHeight="1" x14ac:dyDescent="0.25">
      <c r="A325" s="206"/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</row>
    <row r="326" spans="1:41" ht="14.25" hidden="1" customHeight="1" x14ac:dyDescent="0.25">
      <c r="A326" s="206"/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</row>
    <row r="327" spans="1:41" ht="14.25" hidden="1" customHeight="1" x14ac:dyDescent="0.25">
      <c r="A327" s="206"/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</row>
    <row r="328" spans="1:41" ht="14.25" hidden="1" customHeight="1" x14ac:dyDescent="0.25">
      <c r="A328" s="206"/>
      <c r="B328" s="206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</row>
    <row r="329" spans="1:41" ht="14.25" hidden="1" customHeight="1" x14ac:dyDescent="0.25">
      <c r="A329" s="206"/>
      <c r="B329" s="206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</row>
    <row r="330" spans="1:41" ht="14.25" hidden="1" customHeight="1" x14ac:dyDescent="0.25">
      <c r="A330" s="206"/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</row>
    <row r="331" spans="1:41" ht="14.25" hidden="1" customHeight="1" x14ac:dyDescent="0.25">
      <c r="A331" s="206"/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</row>
    <row r="332" spans="1:41" ht="14.25" hidden="1" customHeight="1" x14ac:dyDescent="0.25">
      <c r="A332" s="206"/>
      <c r="B332" s="206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</row>
    <row r="333" spans="1:41" ht="14.25" hidden="1" customHeight="1" x14ac:dyDescent="0.25">
      <c r="A333" s="206"/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</row>
    <row r="334" spans="1:41" ht="14.25" hidden="1" customHeight="1" x14ac:dyDescent="0.25">
      <c r="A334" s="206"/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</row>
    <row r="335" spans="1:41" ht="14.25" hidden="1" customHeight="1" x14ac:dyDescent="0.25">
      <c r="A335" s="206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</row>
    <row r="336" spans="1:41" ht="14.25" hidden="1" customHeight="1" x14ac:dyDescent="0.25">
      <c r="A336" s="206"/>
      <c r="B336" s="206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</row>
    <row r="337" spans="1:41" ht="14.25" hidden="1" customHeight="1" x14ac:dyDescent="0.25">
      <c r="A337" s="206"/>
      <c r="B337" s="206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</row>
    <row r="338" spans="1:41" ht="14.25" hidden="1" customHeight="1" x14ac:dyDescent="0.25">
      <c r="A338" s="206"/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</row>
    <row r="339" spans="1:41" ht="14.25" hidden="1" customHeight="1" x14ac:dyDescent="0.25">
      <c r="A339" s="206"/>
      <c r="B339" s="206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</row>
    <row r="340" spans="1:41" ht="14.25" hidden="1" customHeight="1" x14ac:dyDescent="0.25">
      <c r="A340" s="206"/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</row>
    <row r="341" spans="1:41" ht="14.25" hidden="1" customHeight="1" x14ac:dyDescent="0.25">
      <c r="A341" s="206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</row>
    <row r="342" spans="1:41" ht="14.25" hidden="1" customHeight="1" x14ac:dyDescent="0.25">
      <c r="A342" s="206"/>
      <c r="B342" s="206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</row>
    <row r="343" spans="1:41" ht="14.25" hidden="1" customHeight="1" x14ac:dyDescent="0.25">
      <c r="A343" s="206"/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</row>
    <row r="344" spans="1:41" ht="14.25" hidden="1" customHeight="1" x14ac:dyDescent="0.25">
      <c r="A344" s="206"/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</row>
    <row r="345" spans="1:41" ht="14.25" hidden="1" customHeight="1" x14ac:dyDescent="0.25">
      <c r="A345" s="206"/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</row>
    <row r="346" spans="1:41" ht="14.25" hidden="1" customHeight="1" x14ac:dyDescent="0.25">
      <c r="A346" s="206"/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</row>
    <row r="347" spans="1:41" ht="14.25" hidden="1" customHeight="1" x14ac:dyDescent="0.25">
      <c r="A347" s="206"/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</row>
    <row r="348" spans="1:41" ht="14.25" hidden="1" customHeight="1" x14ac:dyDescent="0.25">
      <c r="A348" s="206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</row>
    <row r="349" spans="1:41" ht="14.25" hidden="1" customHeight="1" x14ac:dyDescent="0.25">
      <c r="A349" s="206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</row>
    <row r="350" spans="1:41" ht="14.25" hidden="1" customHeight="1" x14ac:dyDescent="0.25">
      <c r="A350" s="206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</row>
    <row r="351" spans="1:41" ht="14.25" hidden="1" customHeight="1" x14ac:dyDescent="0.25">
      <c r="A351" s="206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</row>
    <row r="352" spans="1:41" ht="14.25" hidden="1" customHeight="1" x14ac:dyDescent="0.25">
      <c r="A352" s="206"/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</row>
    <row r="353" spans="1:41" ht="14.25" hidden="1" customHeight="1" x14ac:dyDescent="0.25">
      <c r="A353" s="206"/>
      <c r="B353" s="206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</row>
    <row r="354" spans="1:41" ht="14.25" hidden="1" customHeight="1" x14ac:dyDescent="0.25">
      <c r="A354" s="206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</row>
    <row r="355" spans="1:41" ht="14.25" hidden="1" customHeight="1" x14ac:dyDescent="0.25">
      <c r="A355" s="206"/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</row>
    <row r="356" spans="1:41" ht="14.25" hidden="1" customHeight="1" x14ac:dyDescent="0.25">
      <c r="A356" s="206"/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</row>
    <row r="357" spans="1:41" ht="14.25" hidden="1" customHeight="1" x14ac:dyDescent="0.25">
      <c r="A357" s="206"/>
      <c r="B357" s="206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</row>
    <row r="358" spans="1:41" ht="14.25" hidden="1" customHeight="1" x14ac:dyDescent="0.25">
      <c r="A358" s="206"/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</row>
    <row r="359" spans="1:41" ht="14.25" hidden="1" customHeight="1" x14ac:dyDescent="0.25">
      <c r="A359" s="206"/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</row>
    <row r="360" spans="1:41" ht="14.25" hidden="1" customHeight="1" x14ac:dyDescent="0.25">
      <c r="A360" s="206"/>
      <c r="B360" s="206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</row>
    <row r="361" spans="1:41" ht="14.25" hidden="1" customHeight="1" x14ac:dyDescent="0.25">
      <c r="A361" s="206"/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</row>
    <row r="362" spans="1:41" ht="14.25" hidden="1" customHeight="1" x14ac:dyDescent="0.25">
      <c r="A362" s="206"/>
      <c r="B362" s="206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</row>
    <row r="363" spans="1:41" ht="14.25" hidden="1" customHeight="1" x14ac:dyDescent="0.25">
      <c r="A363" s="206"/>
      <c r="B363" s="206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</row>
    <row r="364" spans="1:41" ht="14.25" hidden="1" customHeight="1" x14ac:dyDescent="0.25">
      <c r="A364" s="206"/>
      <c r="B364" s="206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</row>
    <row r="365" spans="1:41" ht="14.25" hidden="1" customHeight="1" x14ac:dyDescent="0.25">
      <c r="A365" s="206"/>
      <c r="B365" s="206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</row>
    <row r="366" spans="1:41" ht="14.25" hidden="1" customHeight="1" x14ac:dyDescent="0.25">
      <c r="A366" s="206"/>
      <c r="B366" s="206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</row>
    <row r="367" spans="1:41" ht="14.25" hidden="1" customHeight="1" x14ac:dyDescent="0.25">
      <c r="A367" s="206"/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</row>
    <row r="368" spans="1:41" ht="14.25" hidden="1" customHeight="1" x14ac:dyDescent="0.25">
      <c r="A368" s="206"/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</row>
    <row r="369" spans="1:41" ht="14.25" hidden="1" customHeight="1" x14ac:dyDescent="0.25">
      <c r="A369" s="206"/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</row>
    <row r="370" spans="1:41" ht="14.25" hidden="1" customHeight="1" x14ac:dyDescent="0.25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</row>
    <row r="371" spans="1:41" ht="14.25" hidden="1" customHeight="1" x14ac:dyDescent="0.25">
      <c r="A371" s="206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</row>
    <row r="372" spans="1:41" ht="14.25" hidden="1" customHeight="1" x14ac:dyDescent="0.25">
      <c r="A372" s="206"/>
      <c r="B372" s="206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</row>
    <row r="373" spans="1:41" ht="14.25" hidden="1" customHeight="1" x14ac:dyDescent="0.25">
      <c r="A373" s="206"/>
      <c r="B373" s="206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</row>
    <row r="374" spans="1:41" ht="14.25" hidden="1" customHeight="1" x14ac:dyDescent="0.25">
      <c r="A374" s="206"/>
      <c r="B374" s="206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</row>
    <row r="375" spans="1:41" ht="14.25" hidden="1" customHeight="1" x14ac:dyDescent="0.25">
      <c r="A375" s="206"/>
      <c r="B375" s="206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</row>
    <row r="376" spans="1:41" ht="14.25" hidden="1" customHeight="1" x14ac:dyDescent="0.25">
      <c r="A376" s="206"/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</row>
    <row r="377" spans="1:41" ht="14.25" hidden="1" customHeight="1" x14ac:dyDescent="0.25">
      <c r="A377" s="206"/>
      <c r="B377" s="206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</row>
    <row r="378" spans="1:41" ht="14.25" hidden="1" customHeight="1" x14ac:dyDescent="0.25">
      <c r="A378" s="206"/>
      <c r="B378" s="206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</row>
    <row r="379" spans="1:41" ht="14.25" hidden="1" customHeight="1" x14ac:dyDescent="0.25">
      <c r="A379" s="206"/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</row>
    <row r="380" spans="1:41" ht="14.25" hidden="1" customHeight="1" x14ac:dyDescent="0.25">
      <c r="A380" s="206"/>
      <c r="B380" s="206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</row>
    <row r="381" spans="1:41" ht="14.25" hidden="1" customHeight="1" x14ac:dyDescent="0.25">
      <c r="A381" s="206"/>
      <c r="B381" s="206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</row>
    <row r="382" spans="1:41" ht="14.25" hidden="1" customHeight="1" x14ac:dyDescent="0.25">
      <c r="A382" s="206"/>
      <c r="B382" s="206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</row>
    <row r="383" spans="1:41" ht="14.25" hidden="1" customHeight="1" x14ac:dyDescent="0.25">
      <c r="A383" s="206"/>
      <c r="B383" s="206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</row>
    <row r="384" spans="1:41" ht="14.25" hidden="1" customHeight="1" x14ac:dyDescent="0.25">
      <c r="A384" s="206"/>
      <c r="B384" s="206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</row>
    <row r="385" spans="1:41" ht="14.25" hidden="1" customHeight="1" x14ac:dyDescent="0.25">
      <c r="A385" s="206"/>
      <c r="B385" s="206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</row>
    <row r="386" spans="1:41" ht="14.25" hidden="1" customHeight="1" x14ac:dyDescent="0.25">
      <c r="A386" s="206"/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</row>
    <row r="387" spans="1:41" ht="14.25" hidden="1" customHeight="1" x14ac:dyDescent="0.25">
      <c r="A387" s="206"/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</row>
    <row r="388" spans="1:41" ht="14.25" hidden="1" customHeight="1" x14ac:dyDescent="0.25">
      <c r="A388" s="206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</row>
    <row r="389" spans="1:41" ht="14.25" hidden="1" customHeight="1" x14ac:dyDescent="0.25">
      <c r="A389" s="206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</row>
    <row r="390" spans="1:41" ht="14.25" hidden="1" customHeight="1" x14ac:dyDescent="0.25">
      <c r="A390" s="206"/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</row>
    <row r="391" spans="1:41" ht="14.25" hidden="1" customHeight="1" x14ac:dyDescent="0.25">
      <c r="A391" s="206"/>
      <c r="B391" s="206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</row>
    <row r="392" spans="1:41" ht="14.25" hidden="1" customHeight="1" x14ac:dyDescent="0.25">
      <c r="A392" s="206"/>
      <c r="B392" s="206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</row>
    <row r="393" spans="1:41" ht="14.25" hidden="1" customHeight="1" x14ac:dyDescent="0.25">
      <c r="A393" s="206"/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</row>
    <row r="394" spans="1:41" ht="14.25" hidden="1" customHeight="1" x14ac:dyDescent="0.25">
      <c r="A394" s="206"/>
      <c r="B394" s="206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</row>
    <row r="395" spans="1:41" ht="14.25" hidden="1" customHeight="1" x14ac:dyDescent="0.25">
      <c r="A395" s="206"/>
      <c r="B395" s="206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</row>
    <row r="396" spans="1:41" ht="14.25" hidden="1" customHeight="1" x14ac:dyDescent="0.25">
      <c r="A396" s="206"/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</row>
    <row r="397" spans="1:41" ht="14.25" hidden="1" customHeight="1" x14ac:dyDescent="0.25">
      <c r="A397" s="206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</row>
    <row r="398" spans="1:41" ht="14.25" hidden="1" customHeight="1" x14ac:dyDescent="0.25">
      <c r="A398" s="206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</row>
    <row r="399" spans="1:41" ht="14.25" hidden="1" customHeight="1" x14ac:dyDescent="0.25">
      <c r="A399" s="206"/>
      <c r="B399" s="206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</row>
    <row r="400" spans="1:41" ht="14.25" hidden="1" customHeight="1" x14ac:dyDescent="0.25">
      <c r="A400" s="206"/>
      <c r="B400" s="206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</row>
    <row r="401" spans="1:41" ht="14.25" hidden="1" customHeight="1" x14ac:dyDescent="0.25">
      <c r="A401" s="206"/>
      <c r="B401" s="206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</row>
    <row r="402" spans="1:41" ht="14.25" hidden="1" customHeight="1" x14ac:dyDescent="0.25">
      <c r="A402" s="206"/>
      <c r="B402" s="206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</row>
    <row r="403" spans="1:41" ht="14.25" hidden="1" customHeight="1" x14ac:dyDescent="0.25">
      <c r="A403" s="206"/>
      <c r="B403" s="206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</row>
    <row r="404" spans="1:41" ht="14.25" hidden="1" customHeight="1" x14ac:dyDescent="0.25">
      <c r="A404" s="206"/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</row>
    <row r="405" spans="1:41" ht="14.25" hidden="1" customHeight="1" x14ac:dyDescent="0.25">
      <c r="A405" s="206"/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</row>
    <row r="406" spans="1:41" ht="14.25" hidden="1" customHeight="1" x14ac:dyDescent="0.25">
      <c r="A406" s="206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</row>
    <row r="407" spans="1:41" ht="14.25" hidden="1" customHeight="1" x14ac:dyDescent="0.25">
      <c r="A407" s="206"/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</row>
    <row r="408" spans="1:41" ht="14.25" hidden="1" customHeight="1" x14ac:dyDescent="0.25">
      <c r="A408" s="206"/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</row>
    <row r="409" spans="1:41" ht="14.25" hidden="1" customHeight="1" x14ac:dyDescent="0.25">
      <c r="A409" s="206"/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</row>
    <row r="410" spans="1:41" ht="14.25" hidden="1" customHeight="1" x14ac:dyDescent="0.25">
      <c r="A410" s="206"/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</row>
    <row r="411" spans="1:41" ht="14.25" hidden="1" customHeight="1" x14ac:dyDescent="0.25">
      <c r="A411" s="206"/>
      <c r="B411" s="206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</row>
    <row r="412" spans="1:41" ht="14.25" hidden="1" customHeight="1" x14ac:dyDescent="0.25">
      <c r="A412" s="206"/>
      <c r="B412" s="206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</row>
    <row r="413" spans="1:41" ht="14.25" hidden="1" customHeight="1" x14ac:dyDescent="0.25">
      <c r="A413" s="206"/>
      <c r="B413" s="206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</row>
    <row r="414" spans="1:41" ht="14.25" hidden="1" customHeight="1" x14ac:dyDescent="0.25">
      <c r="A414" s="206"/>
      <c r="B414" s="206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</row>
    <row r="415" spans="1:41" ht="14.25" hidden="1" customHeight="1" x14ac:dyDescent="0.25">
      <c r="A415" s="206"/>
      <c r="B415" s="206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</row>
    <row r="416" spans="1:41" ht="14.25" hidden="1" customHeight="1" x14ac:dyDescent="0.25">
      <c r="A416" s="206"/>
      <c r="B416" s="206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</row>
    <row r="417" spans="1:41" ht="14.25" hidden="1" customHeight="1" x14ac:dyDescent="0.25">
      <c r="A417" s="206"/>
      <c r="B417" s="206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</row>
    <row r="418" spans="1:41" ht="14.25" hidden="1" customHeight="1" x14ac:dyDescent="0.25">
      <c r="A418" s="206"/>
      <c r="B418" s="206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</row>
    <row r="419" spans="1:41" ht="14.25" hidden="1" customHeight="1" x14ac:dyDescent="0.25">
      <c r="A419" s="206"/>
      <c r="B419" s="206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</row>
    <row r="420" spans="1:41" ht="14.25" hidden="1" customHeight="1" x14ac:dyDescent="0.25">
      <c r="A420" s="206"/>
      <c r="B420" s="206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</row>
    <row r="421" spans="1:41" ht="14.25" hidden="1" customHeight="1" x14ac:dyDescent="0.25">
      <c r="A421" s="206"/>
      <c r="B421" s="206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</row>
    <row r="422" spans="1:41" ht="14.25" hidden="1" customHeight="1" x14ac:dyDescent="0.25">
      <c r="A422" s="206"/>
      <c r="B422" s="206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</row>
    <row r="423" spans="1:41" ht="14.25" hidden="1" customHeight="1" x14ac:dyDescent="0.25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</row>
    <row r="424" spans="1:41" ht="14.25" hidden="1" customHeight="1" x14ac:dyDescent="0.25">
      <c r="A424" s="206"/>
      <c r="B424" s="206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</row>
    <row r="425" spans="1:41" ht="14.25" hidden="1" customHeight="1" x14ac:dyDescent="0.25">
      <c r="A425" s="206"/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</row>
    <row r="426" spans="1:41" ht="14.25" hidden="1" customHeight="1" x14ac:dyDescent="0.25">
      <c r="A426" s="206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</row>
    <row r="427" spans="1:41" ht="14.25" hidden="1" customHeight="1" x14ac:dyDescent="0.25">
      <c r="A427" s="206"/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</row>
    <row r="428" spans="1:41" ht="14.25" hidden="1" customHeight="1" x14ac:dyDescent="0.25">
      <c r="A428" s="206"/>
      <c r="B428" s="206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</row>
    <row r="429" spans="1:41" ht="14.25" hidden="1" customHeight="1" x14ac:dyDescent="0.25">
      <c r="A429" s="206"/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</row>
    <row r="430" spans="1:41" ht="14.25" hidden="1" customHeight="1" x14ac:dyDescent="0.25">
      <c r="A430" s="206"/>
      <c r="B430" s="206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</row>
    <row r="431" spans="1:41" ht="14.25" hidden="1" customHeight="1" x14ac:dyDescent="0.25">
      <c r="A431" s="206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</row>
    <row r="432" spans="1:41" ht="14.25" hidden="1" customHeight="1" x14ac:dyDescent="0.25">
      <c r="A432" s="206"/>
      <c r="B432" s="206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</row>
    <row r="433" spans="1:41" ht="14.25" hidden="1" customHeight="1" x14ac:dyDescent="0.25">
      <c r="A433" s="206"/>
      <c r="B433" s="206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</row>
    <row r="434" spans="1:41" ht="14.25" hidden="1" customHeight="1" x14ac:dyDescent="0.25">
      <c r="A434" s="206"/>
      <c r="B434" s="206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</row>
    <row r="435" spans="1:41" ht="14.25" hidden="1" customHeight="1" x14ac:dyDescent="0.25">
      <c r="A435" s="206"/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</row>
    <row r="436" spans="1:41" ht="14.25" hidden="1" customHeight="1" x14ac:dyDescent="0.25">
      <c r="A436" s="206"/>
      <c r="B436" s="206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</row>
    <row r="437" spans="1:41" ht="14.25" hidden="1" customHeight="1" x14ac:dyDescent="0.25">
      <c r="A437" s="206"/>
      <c r="B437" s="206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</row>
    <row r="438" spans="1:41" ht="14.25" hidden="1" customHeight="1" x14ac:dyDescent="0.25">
      <c r="A438" s="206"/>
      <c r="B438" s="206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</row>
    <row r="439" spans="1:41" ht="14.25" hidden="1" customHeight="1" x14ac:dyDescent="0.25">
      <c r="A439" s="206"/>
      <c r="B439" s="206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</row>
    <row r="440" spans="1:41" ht="14.25" hidden="1" customHeight="1" x14ac:dyDescent="0.25">
      <c r="A440" s="206"/>
      <c r="B440" s="206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</row>
    <row r="441" spans="1:41" ht="14.25" hidden="1" customHeight="1" x14ac:dyDescent="0.25">
      <c r="A441" s="206"/>
      <c r="B441" s="206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</row>
    <row r="442" spans="1:41" ht="14.25" hidden="1" customHeight="1" x14ac:dyDescent="0.25">
      <c r="A442" s="206"/>
      <c r="B442" s="206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</row>
    <row r="443" spans="1:41" ht="14.25" hidden="1" customHeight="1" x14ac:dyDescent="0.25">
      <c r="A443" s="206"/>
      <c r="B443" s="206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</row>
    <row r="444" spans="1:41" ht="14.25" hidden="1" customHeight="1" x14ac:dyDescent="0.25">
      <c r="A444" s="206"/>
      <c r="B444" s="206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</row>
    <row r="445" spans="1:41" ht="14.25" hidden="1" customHeight="1" x14ac:dyDescent="0.25">
      <c r="A445" s="206"/>
      <c r="B445" s="206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</row>
    <row r="446" spans="1:41" ht="14.25" hidden="1" customHeight="1" x14ac:dyDescent="0.25">
      <c r="A446" s="206"/>
      <c r="B446" s="206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</row>
    <row r="447" spans="1:41" ht="14.25" hidden="1" customHeight="1" x14ac:dyDescent="0.25">
      <c r="A447" s="206"/>
      <c r="B447" s="206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/>
      <c r="AN447" s="206"/>
      <c r="AO447" s="206"/>
    </row>
    <row r="448" spans="1:41" ht="14.25" hidden="1" customHeight="1" x14ac:dyDescent="0.25">
      <c r="A448" s="206"/>
      <c r="B448" s="206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</row>
    <row r="449" spans="1:41" ht="14.25" hidden="1" customHeight="1" x14ac:dyDescent="0.25">
      <c r="A449" s="206"/>
      <c r="B449" s="206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</row>
    <row r="450" spans="1:41" ht="14.25" hidden="1" customHeight="1" x14ac:dyDescent="0.25">
      <c r="A450" s="206"/>
      <c r="B450" s="206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</row>
    <row r="451" spans="1:41" ht="14.25" hidden="1" customHeight="1" x14ac:dyDescent="0.25">
      <c r="A451" s="206"/>
      <c r="B451" s="206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</row>
    <row r="452" spans="1:41" ht="14.25" hidden="1" customHeight="1" x14ac:dyDescent="0.25">
      <c r="A452" s="206"/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</row>
    <row r="453" spans="1:41" ht="14.25" hidden="1" customHeight="1" x14ac:dyDescent="0.25">
      <c r="A453" s="206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</row>
    <row r="454" spans="1:41" ht="14.25" hidden="1" customHeight="1" x14ac:dyDescent="0.25">
      <c r="A454" s="206"/>
      <c r="B454" s="206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</row>
    <row r="455" spans="1:41" ht="14.25" hidden="1" customHeight="1" x14ac:dyDescent="0.25">
      <c r="A455" s="206"/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</row>
    <row r="456" spans="1:41" ht="14.25" hidden="1" customHeight="1" x14ac:dyDescent="0.25">
      <c r="A456" s="206"/>
      <c r="B456" s="206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</row>
    <row r="457" spans="1:41" ht="14.25" hidden="1" customHeight="1" x14ac:dyDescent="0.25">
      <c r="A457" s="206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</row>
    <row r="458" spans="1:41" ht="14.25" hidden="1" customHeight="1" x14ac:dyDescent="0.25">
      <c r="A458" s="206"/>
      <c r="B458" s="206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</row>
    <row r="459" spans="1:41" ht="14.25" hidden="1" customHeight="1" x14ac:dyDescent="0.25">
      <c r="A459" s="206"/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</row>
    <row r="460" spans="1:41" ht="14.25" hidden="1" customHeight="1" x14ac:dyDescent="0.25">
      <c r="A460" s="206"/>
      <c r="B460" s="206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</row>
    <row r="461" spans="1:41" ht="14.25" hidden="1" customHeight="1" x14ac:dyDescent="0.25">
      <c r="A461" s="206"/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</row>
    <row r="462" spans="1:41" ht="14.25" hidden="1" customHeight="1" x14ac:dyDescent="0.25">
      <c r="A462" s="206"/>
      <c r="B462" s="206"/>
      <c r="C462" s="206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</row>
    <row r="463" spans="1:41" ht="14.25" hidden="1" customHeight="1" x14ac:dyDescent="0.25">
      <c r="A463" s="206"/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</row>
    <row r="464" spans="1:41" ht="14.25" hidden="1" customHeight="1" x14ac:dyDescent="0.25">
      <c r="A464" s="206"/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</row>
    <row r="465" spans="1:41" ht="14.25" hidden="1" customHeight="1" x14ac:dyDescent="0.25">
      <c r="A465" s="206"/>
      <c r="B465" s="206"/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</row>
    <row r="466" spans="1:41" ht="14.25" hidden="1" customHeight="1" x14ac:dyDescent="0.25">
      <c r="A466" s="206"/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</row>
    <row r="467" spans="1:41" ht="14.25" hidden="1" customHeight="1" x14ac:dyDescent="0.25">
      <c r="A467" s="206"/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</row>
    <row r="468" spans="1:41" ht="14.25" hidden="1" customHeight="1" x14ac:dyDescent="0.25">
      <c r="A468" s="206"/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</row>
    <row r="469" spans="1:41" ht="14.25" hidden="1" customHeight="1" x14ac:dyDescent="0.25">
      <c r="A469" s="206"/>
      <c r="B469" s="206"/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</row>
    <row r="470" spans="1:41" ht="14.25" hidden="1" customHeight="1" x14ac:dyDescent="0.25">
      <c r="A470" s="206"/>
      <c r="B470" s="206"/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/>
      <c r="AN470" s="206"/>
      <c r="AO470" s="206"/>
    </row>
    <row r="471" spans="1:41" ht="14.25" hidden="1" customHeight="1" x14ac:dyDescent="0.25">
      <c r="A471" s="206"/>
      <c r="B471" s="206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</row>
    <row r="472" spans="1:41" ht="14.25" hidden="1" customHeight="1" x14ac:dyDescent="0.25">
      <c r="A472" s="206"/>
      <c r="B472" s="206"/>
      <c r="C472" s="206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</row>
    <row r="473" spans="1:41" ht="14.25" hidden="1" customHeight="1" x14ac:dyDescent="0.25">
      <c r="A473" s="206"/>
      <c r="B473" s="206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</row>
    <row r="474" spans="1:41" ht="14.25" hidden="1" customHeight="1" x14ac:dyDescent="0.25">
      <c r="A474" s="206"/>
      <c r="B474" s="206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</row>
    <row r="475" spans="1:41" ht="14.25" hidden="1" customHeight="1" x14ac:dyDescent="0.25">
      <c r="A475" s="206"/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</row>
    <row r="476" spans="1:41" ht="14.25" hidden="1" customHeight="1" x14ac:dyDescent="0.2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</row>
    <row r="477" spans="1:41" ht="14.25" hidden="1" customHeight="1" x14ac:dyDescent="0.25">
      <c r="A477" s="206"/>
      <c r="B477" s="206"/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</row>
    <row r="478" spans="1:41" ht="14.25" hidden="1" customHeight="1" x14ac:dyDescent="0.25">
      <c r="A478" s="206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</row>
    <row r="479" spans="1:41" ht="14.25" hidden="1" customHeight="1" x14ac:dyDescent="0.25">
      <c r="A479" s="206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</row>
    <row r="480" spans="1:41" ht="14.25" hidden="1" customHeight="1" x14ac:dyDescent="0.25">
      <c r="A480" s="206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</row>
    <row r="481" spans="1:41" ht="14.25" hidden="1" customHeight="1" x14ac:dyDescent="0.25">
      <c r="A481" s="206"/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</row>
    <row r="482" spans="1:41" ht="14.25" hidden="1" customHeight="1" x14ac:dyDescent="0.25">
      <c r="A482" s="206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</row>
    <row r="483" spans="1:41" ht="14.25" hidden="1" customHeight="1" x14ac:dyDescent="0.25">
      <c r="A483" s="206"/>
      <c r="B483" s="206"/>
      <c r="C483" s="206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</row>
    <row r="484" spans="1:41" ht="14.25" hidden="1" customHeight="1" x14ac:dyDescent="0.25">
      <c r="A484" s="206"/>
      <c r="B484" s="206"/>
      <c r="C484" s="206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</row>
    <row r="485" spans="1:41" ht="14.25" hidden="1" customHeight="1" x14ac:dyDescent="0.25">
      <c r="A485" s="206"/>
      <c r="B485" s="206"/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</row>
    <row r="486" spans="1:41" ht="14.25" hidden="1" customHeight="1" x14ac:dyDescent="0.25">
      <c r="A486" s="206"/>
      <c r="B486" s="206"/>
      <c r="C486" s="206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</row>
    <row r="487" spans="1:41" ht="14.25" hidden="1" customHeight="1" x14ac:dyDescent="0.25">
      <c r="A487" s="206"/>
      <c r="B487" s="206"/>
      <c r="C487" s="206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</row>
    <row r="488" spans="1:41" ht="14.25" hidden="1" customHeight="1" x14ac:dyDescent="0.25">
      <c r="A488" s="206"/>
      <c r="B488" s="206"/>
      <c r="C488" s="206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</row>
    <row r="489" spans="1:41" ht="14.25" hidden="1" customHeight="1" x14ac:dyDescent="0.25">
      <c r="A489" s="206"/>
      <c r="B489" s="206"/>
      <c r="C489" s="206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</row>
    <row r="490" spans="1:41" ht="14.25" hidden="1" customHeight="1" x14ac:dyDescent="0.25">
      <c r="A490" s="206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</row>
    <row r="491" spans="1:41" ht="14.25" hidden="1" customHeight="1" x14ac:dyDescent="0.25">
      <c r="A491" s="206"/>
      <c r="B491" s="206"/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</row>
    <row r="492" spans="1:41" ht="14.25" hidden="1" customHeight="1" x14ac:dyDescent="0.25">
      <c r="A492" s="206"/>
      <c r="B492" s="206"/>
      <c r="C492" s="206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</row>
    <row r="493" spans="1:41" ht="14.25" hidden="1" customHeight="1" x14ac:dyDescent="0.25">
      <c r="A493" s="206"/>
      <c r="B493" s="206"/>
      <c r="C493" s="206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</row>
    <row r="494" spans="1:41" ht="14.25" hidden="1" customHeight="1" x14ac:dyDescent="0.25">
      <c r="A494" s="206"/>
      <c r="B494" s="206"/>
      <c r="C494" s="206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</row>
    <row r="495" spans="1:41" ht="14.25" hidden="1" customHeight="1" x14ac:dyDescent="0.25">
      <c r="A495" s="206"/>
      <c r="B495" s="206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</row>
    <row r="496" spans="1:41" ht="14.25" hidden="1" customHeight="1" x14ac:dyDescent="0.25">
      <c r="A496" s="206"/>
      <c r="B496" s="206"/>
      <c r="C496" s="206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</row>
    <row r="497" spans="1:41" ht="14.25" hidden="1" customHeight="1" x14ac:dyDescent="0.25">
      <c r="A497" s="206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</row>
    <row r="498" spans="1:41" ht="14.25" hidden="1" customHeight="1" x14ac:dyDescent="0.25">
      <c r="A498" s="206"/>
      <c r="B498" s="206"/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</row>
    <row r="499" spans="1:41" ht="14.25" hidden="1" customHeight="1" x14ac:dyDescent="0.25">
      <c r="A499" s="206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</row>
    <row r="500" spans="1:41" ht="14.25" hidden="1" customHeight="1" x14ac:dyDescent="0.25">
      <c r="A500" s="206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</row>
    <row r="501" spans="1:41" ht="14.25" hidden="1" customHeight="1" x14ac:dyDescent="0.25">
      <c r="A501" s="206"/>
      <c r="B501" s="206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</row>
    <row r="502" spans="1:41" ht="14.25" hidden="1" customHeight="1" x14ac:dyDescent="0.25">
      <c r="A502" s="206"/>
      <c r="B502" s="206"/>
      <c r="C502" s="206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</row>
    <row r="503" spans="1:41" ht="14.25" hidden="1" customHeight="1" x14ac:dyDescent="0.25">
      <c r="A503" s="206"/>
      <c r="B503" s="206"/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</row>
    <row r="504" spans="1:41" ht="14.25" hidden="1" customHeight="1" x14ac:dyDescent="0.25">
      <c r="A504" s="206"/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</row>
    <row r="505" spans="1:41" ht="14.25" hidden="1" customHeight="1" x14ac:dyDescent="0.25">
      <c r="A505" s="206"/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</row>
    <row r="506" spans="1:41" ht="14.25" hidden="1" customHeight="1" x14ac:dyDescent="0.25">
      <c r="A506" s="206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</row>
    <row r="507" spans="1:41" ht="14.25" hidden="1" customHeight="1" x14ac:dyDescent="0.25">
      <c r="A507" s="206"/>
      <c r="B507" s="206"/>
      <c r="C507" s="206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</row>
    <row r="508" spans="1:41" ht="14.25" hidden="1" customHeight="1" x14ac:dyDescent="0.25">
      <c r="A508" s="206"/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</row>
    <row r="509" spans="1:41" ht="14.25" hidden="1" customHeight="1" x14ac:dyDescent="0.25">
      <c r="A509" s="206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</row>
    <row r="510" spans="1:41" ht="14.25" hidden="1" customHeight="1" x14ac:dyDescent="0.25">
      <c r="A510" s="206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</row>
    <row r="511" spans="1:41" ht="14.25" hidden="1" customHeight="1" x14ac:dyDescent="0.25">
      <c r="A511" s="206"/>
      <c r="B511" s="206"/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</row>
    <row r="512" spans="1:41" ht="14.25" hidden="1" customHeight="1" x14ac:dyDescent="0.25">
      <c r="A512" s="206"/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</row>
    <row r="513" spans="1:41" ht="14.25" hidden="1" customHeight="1" x14ac:dyDescent="0.25">
      <c r="A513" s="206"/>
      <c r="B513" s="206"/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</row>
    <row r="514" spans="1:41" ht="14.25" hidden="1" customHeight="1" x14ac:dyDescent="0.25">
      <c r="A514" s="206"/>
      <c r="B514" s="206"/>
      <c r="C514" s="206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</row>
    <row r="515" spans="1:41" ht="14.25" hidden="1" customHeight="1" x14ac:dyDescent="0.25">
      <c r="A515" s="206"/>
      <c r="B515" s="206"/>
      <c r="C515" s="206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</row>
    <row r="516" spans="1:41" ht="14.25" hidden="1" customHeight="1" x14ac:dyDescent="0.25">
      <c r="A516" s="206"/>
      <c r="B516" s="206"/>
      <c r="C516" s="206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</row>
    <row r="517" spans="1:41" ht="14.25" hidden="1" customHeight="1" x14ac:dyDescent="0.25">
      <c r="A517" s="206"/>
      <c r="B517" s="206"/>
      <c r="C517" s="206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</row>
    <row r="518" spans="1:41" ht="14.25" hidden="1" customHeight="1" x14ac:dyDescent="0.25">
      <c r="A518" s="206"/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</row>
    <row r="519" spans="1:41" ht="14.25" hidden="1" customHeight="1" x14ac:dyDescent="0.25">
      <c r="A519" s="206"/>
      <c r="B519" s="206"/>
      <c r="C519" s="206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</row>
    <row r="520" spans="1:41" ht="14.25" hidden="1" customHeight="1" x14ac:dyDescent="0.25">
      <c r="A520" s="206"/>
      <c r="B520" s="206"/>
      <c r="C520" s="206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</row>
    <row r="521" spans="1:41" ht="14.25" hidden="1" customHeight="1" x14ac:dyDescent="0.25">
      <c r="A521" s="206"/>
      <c r="B521" s="206"/>
      <c r="C521" s="206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</row>
    <row r="522" spans="1:41" ht="14.25" hidden="1" customHeight="1" x14ac:dyDescent="0.25">
      <c r="A522" s="206"/>
      <c r="B522" s="206"/>
      <c r="C522" s="206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</row>
    <row r="523" spans="1:41" ht="14.25" hidden="1" customHeight="1" x14ac:dyDescent="0.25">
      <c r="A523" s="206"/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</row>
    <row r="524" spans="1:41" ht="14.25" hidden="1" customHeight="1" x14ac:dyDescent="0.25">
      <c r="A524" s="206"/>
      <c r="B524" s="206"/>
      <c r="C524" s="206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</row>
    <row r="525" spans="1:41" ht="14.25" hidden="1" customHeight="1" x14ac:dyDescent="0.25">
      <c r="A525" s="206"/>
      <c r="B525" s="206"/>
      <c r="C525" s="206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</row>
    <row r="526" spans="1:41" ht="14.25" hidden="1" customHeight="1" x14ac:dyDescent="0.25">
      <c r="A526" s="206"/>
      <c r="B526" s="206"/>
      <c r="C526" s="206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</row>
    <row r="527" spans="1:41" ht="14.25" hidden="1" customHeight="1" x14ac:dyDescent="0.25">
      <c r="A527" s="206"/>
      <c r="B527" s="206"/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</row>
    <row r="528" spans="1:41" ht="14.25" hidden="1" customHeight="1" x14ac:dyDescent="0.25">
      <c r="A528" s="206"/>
      <c r="B528" s="206"/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</row>
    <row r="529" spans="1:41" ht="14.25" hidden="1" customHeight="1" x14ac:dyDescent="0.25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</row>
    <row r="530" spans="1:41" ht="14.25" hidden="1" customHeight="1" x14ac:dyDescent="0.25">
      <c r="A530" s="206"/>
      <c r="B530" s="206"/>
      <c r="C530" s="206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</row>
    <row r="531" spans="1:41" ht="14.25" hidden="1" customHeight="1" x14ac:dyDescent="0.25">
      <c r="A531" s="206"/>
      <c r="B531" s="206"/>
      <c r="C531" s="206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</row>
    <row r="532" spans="1:41" ht="14.25" hidden="1" customHeight="1" x14ac:dyDescent="0.25">
      <c r="A532" s="206"/>
      <c r="B532" s="206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</row>
    <row r="533" spans="1:41" ht="14.25" hidden="1" customHeight="1" x14ac:dyDescent="0.25">
      <c r="A533" s="206"/>
      <c r="B533" s="206"/>
      <c r="C533" s="206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</row>
    <row r="534" spans="1:41" ht="14.25" hidden="1" customHeight="1" x14ac:dyDescent="0.25">
      <c r="A534" s="206"/>
      <c r="B534" s="206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</row>
    <row r="535" spans="1:41" ht="14.25" hidden="1" customHeight="1" x14ac:dyDescent="0.25">
      <c r="A535" s="206"/>
      <c r="B535" s="206"/>
      <c r="C535" s="206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</row>
    <row r="536" spans="1:41" ht="14.25" hidden="1" customHeight="1" x14ac:dyDescent="0.25">
      <c r="A536" s="206"/>
      <c r="B536" s="206"/>
      <c r="C536" s="206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</row>
    <row r="537" spans="1:41" ht="14.25" hidden="1" customHeight="1" x14ac:dyDescent="0.25">
      <c r="A537" s="206"/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</row>
    <row r="538" spans="1:41" ht="14.25" hidden="1" customHeight="1" x14ac:dyDescent="0.25">
      <c r="A538" s="206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6"/>
      <c r="AN538" s="206"/>
      <c r="AO538" s="206"/>
    </row>
    <row r="539" spans="1:41" ht="14.25" hidden="1" customHeight="1" x14ac:dyDescent="0.25">
      <c r="A539" s="206"/>
      <c r="B539" s="206"/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</row>
    <row r="540" spans="1:41" ht="14.25" hidden="1" customHeight="1" x14ac:dyDescent="0.25">
      <c r="A540" s="206"/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</row>
    <row r="541" spans="1:41" ht="14.25" hidden="1" customHeight="1" x14ac:dyDescent="0.25">
      <c r="A541" s="206"/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</row>
    <row r="542" spans="1:41" ht="14.25" hidden="1" customHeight="1" x14ac:dyDescent="0.25">
      <c r="A542" s="206"/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</row>
    <row r="543" spans="1:41" ht="14.25" hidden="1" customHeight="1" x14ac:dyDescent="0.25">
      <c r="A543" s="206"/>
      <c r="B543" s="206"/>
      <c r="C543" s="206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</row>
    <row r="544" spans="1:41" ht="14.25" hidden="1" customHeight="1" x14ac:dyDescent="0.25">
      <c r="A544" s="206"/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</row>
    <row r="545" spans="1:41" ht="14.25" hidden="1" customHeight="1" x14ac:dyDescent="0.25">
      <c r="A545" s="206"/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</row>
    <row r="546" spans="1:41" ht="14.25" hidden="1" customHeight="1" x14ac:dyDescent="0.25">
      <c r="A546" s="206"/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</row>
    <row r="547" spans="1:41" ht="14.25" hidden="1" customHeight="1" x14ac:dyDescent="0.25">
      <c r="A547" s="206"/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</row>
    <row r="548" spans="1:41" ht="14.25" hidden="1" customHeight="1" x14ac:dyDescent="0.25">
      <c r="A548" s="206"/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</row>
    <row r="549" spans="1:41" ht="14.25" hidden="1" customHeight="1" x14ac:dyDescent="0.25">
      <c r="A549" s="206"/>
      <c r="B549" s="206"/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</row>
    <row r="550" spans="1:41" ht="14.25" hidden="1" customHeight="1" x14ac:dyDescent="0.25">
      <c r="A550" s="206"/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</row>
    <row r="551" spans="1:41" ht="14.25" hidden="1" customHeight="1" x14ac:dyDescent="0.25">
      <c r="A551" s="206"/>
      <c r="B551" s="206"/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</row>
    <row r="552" spans="1:41" ht="14.25" hidden="1" customHeight="1" x14ac:dyDescent="0.25">
      <c r="A552" s="206"/>
      <c r="B552" s="206"/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</row>
    <row r="553" spans="1:41" ht="14.25" hidden="1" customHeight="1" x14ac:dyDescent="0.25">
      <c r="A553" s="206"/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</row>
    <row r="554" spans="1:41" ht="14.25" hidden="1" customHeight="1" x14ac:dyDescent="0.25">
      <c r="A554" s="206"/>
      <c r="B554" s="206"/>
      <c r="C554" s="206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</row>
    <row r="555" spans="1:41" ht="14.25" hidden="1" customHeight="1" x14ac:dyDescent="0.25">
      <c r="A555" s="206"/>
      <c r="B555" s="206"/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</row>
    <row r="556" spans="1:41" ht="14.25" hidden="1" customHeight="1" x14ac:dyDescent="0.25">
      <c r="A556" s="206"/>
      <c r="B556" s="206"/>
      <c r="C556" s="206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</row>
    <row r="557" spans="1:41" ht="14.25" hidden="1" customHeight="1" x14ac:dyDescent="0.25">
      <c r="A557" s="206"/>
      <c r="B557" s="206"/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</row>
    <row r="558" spans="1:41" ht="14.25" hidden="1" customHeight="1" x14ac:dyDescent="0.25">
      <c r="A558" s="206"/>
      <c r="B558" s="206"/>
      <c r="C558" s="206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</row>
    <row r="559" spans="1:41" ht="14.25" hidden="1" customHeight="1" x14ac:dyDescent="0.25">
      <c r="A559" s="206"/>
      <c r="B559" s="206"/>
      <c r="C559" s="206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</row>
    <row r="560" spans="1:41" ht="14.25" hidden="1" customHeight="1" x14ac:dyDescent="0.25">
      <c r="A560" s="206"/>
      <c r="B560" s="206"/>
      <c r="C560" s="206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</row>
    <row r="561" spans="1:41" ht="14.25" hidden="1" customHeight="1" x14ac:dyDescent="0.25">
      <c r="A561" s="206"/>
      <c r="B561" s="206"/>
      <c r="C561" s="206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</row>
    <row r="562" spans="1:41" ht="14.25" hidden="1" customHeight="1" x14ac:dyDescent="0.25">
      <c r="A562" s="206"/>
      <c r="B562" s="206"/>
      <c r="C562" s="206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</row>
    <row r="563" spans="1:41" ht="14.25" hidden="1" customHeight="1" x14ac:dyDescent="0.25">
      <c r="A563" s="206"/>
      <c r="B563" s="206"/>
      <c r="C563" s="206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</row>
    <row r="564" spans="1:41" ht="14.25" hidden="1" customHeight="1" x14ac:dyDescent="0.25">
      <c r="A564" s="206"/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</row>
    <row r="565" spans="1:41" ht="14.25" hidden="1" customHeight="1" x14ac:dyDescent="0.25">
      <c r="A565" s="206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</row>
    <row r="566" spans="1:41" ht="14.25" hidden="1" customHeight="1" x14ac:dyDescent="0.25">
      <c r="A566" s="206"/>
      <c r="B566" s="206"/>
      <c r="C566" s="206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</row>
    <row r="567" spans="1:41" ht="14.25" hidden="1" customHeight="1" x14ac:dyDescent="0.25">
      <c r="A567" s="206"/>
      <c r="B567" s="206"/>
      <c r="C567" s="206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</row>
    <row r="568" spans="1:41" ht="14.25" hidden="1" customHeight="1" x14ac:dyDescent="0.25">
      <c r="A568" s="206"/>
      <c r="B568" s="206"/>
      <c r="C568" s="206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</row>
    <row r="569" spans="1:41" ht="14.25" hidden="1" customHeight="1" x14ac:dyDescent="0.25">
      <c r="A569" s="206"/>
      <c r="B569" s="206"/>
      <c r="C569" s="206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</row>
    <row r="570" spans="1:41" ht="14.25" hidden="1" customHeight="1" x14ac:dyDescent="0.25">
      <c r="A570" s="206"/>
      <c r="B570" s="206"/>
      <c r="C570" s="206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</row>
    <row r="571" spans="1:41" ht="14.25" hidden="1" customHeight="1" x14ac:dyDescent="0.25">
      <c r="A571" s="206"/>
      <c r="B571" s="206"/>
      <c r="C571" s="206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</row>
    <row r="572" spans="1:41" ht="14.25" hidden="1" customHeight="1" x14ac:dyDescent="0.25">
      <c r="A572" s="206"/>
      <c r="B572" s="206"/>
      <c r="C572" s="206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</row>
    <row r="573" spans="1:41" ht="14.25" hidden="1" customHeight="1" x14ac:dyDescent="0.25">
      <c r="A573" s="206"/>
      <c r="B573" s="206"/>
      <c r="C573" s="206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</row>
    <row r="574" spans="1:41" ht="14.25" hidden="1" customHeight="1" x14ac:dyDescent="0.25">
      <c r="A574" s="206"/>
      <c r="B574" s="206"/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</row>
    <row r="575" spans="1:41" ht="14.25" hidden="1" customHeight="1" x14ac:dyDescent="0.25">
      <c r="A575" s="206"/>
      <c r="B575" s="206"/>
      <c r="C575" s="206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</row>
    <row r="576" spans="1:41" ht="14.25" hidden="1" customHeight="1" x14ac:dyDescent="0.25">
      <c r="A576" s="206"/>
      <c r="B576" s="206"/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</row>
    <row r="577" spans="1:41" ht="14.25" hidden="1" customHeight="1" x14ac:dyDescent="0.25">
      <c r="A577" s="206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</row>
    <row r="578" spans="1:41" ht="14.25" hidden="1" customHeight="1" x14ac:dyDescent="0.25">
      <c r="A578" s="206"/>
      <c r="B578" s="206"/>
      <c r="C578" s="206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</row>
    <row r="579" spans="1:41" ht="14.25" hidden="1" customHeight="1" x14ac:dyDescent="0.25">
      <c r="A579" s="206"/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</row>
    <row r="580" spans="1:41" ht="14.25" hidden="1" customHeight="1" x14ac:dyDescent="0.25">
      <c r="A580" s="206"/>
      <c r="B580" s="206"/>
      <c r="C580" s="206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</row>
    <row r="581" spans="1:41" ht="14.25" hidden="1" customHeight="1" x14ac:dyDescent="0.25">
      <c r="A581" s="206"/>
      <c r="B581" s="206"/>
      <c r="C581" s="206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</row>
    <row r="582" spans="1:41" ht="14.25" hidden="1" customHeight="1" x14ac:dyDescent="0.25">
      <c r="A582" s="206"/>
      <c r="B582" s="206"/>
      <c r="C582" s="206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</row>
    <row r="583" spans="1:41" ht="14.25" hidden="1" customHeight="1" x14ac:dyDescent="0.25">
      <c r="A583" s="206"/>
      <c r="B583" s="206"/>
      <c r="C583" s="206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</row>
    <row r="584" spans="1:41" ht="14.25" hidden="1" customHeight="1" x14ac:dyDescent="0.25">
      <c r="A584" s="206"/>
      <c r="B584" s="206"/>
      <c r="C584" s="206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</row>
    <row r="585" spans="1:41" ht="14.25" hidden="1" customHeight="1" x14ac:dyDescent="0.25">
      <c r="A585" s="206"/>
      <c r="B585" s="206"/>
      <c r="C585" s="206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</row>
    <row r="586" spans="1:41" ht="14.25" hidden="1" customHeight="1" x14ac:dyDescent="0.25">
      <c r="A586" s="206"/>
      <c r="B586" s="206"/>
      <c r="C586" s="206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</row>
    <row r="587" spans="1:41" ht="14.25" hidden="1" customHeight="1" x14ac:dyDescent="0.25">
      <c r="A587" s="206"/>
      <c r="B587" s="206"/>
      <c r="C587" s="206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</row>
    <row r="588" spans="1:41" ht="14.25" hidden="1" customHeight="1" x14ac:dyDescent="0.25">
      <c r="A588" s="206"/>
      <c r="B588" s="206"/>
      <c r="C588" s="206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</row>
    <row r="589" spans="1:41" ht="14.25" hidden="1" customHeight="1" x14ac:dyDescent="0.25">
      <c r="A589" s="206"/>
      <c r="B589" s="206"/>
      <c r="C589" s="206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</row>
    <row r="590" spans="1:41" ht="14.25" hidden="1" customHeight="1" x14ac:dyDescent="0.25">
      <c r="A590" s="206"/>
      <c r="B590" s="206"/>
      <c r="C590" s="206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</row>
    <row r="591" spans="1:41" ht="14.25" hidden="1" customHeight="1" x14ac:dyDescent="0.25">
      <c r="A591" s="206"/>
      <c r="B591" s="206"/>
      <c r="C591" s="206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</row>
    <row r="592" spans="1:41" ht="14.25" hidden="1" customHeight="1" x14ac:dyDescent="0.25">
      <c r="A592" s="206"/>
      <c r="B592" s="206"/>
      <c r="C592" s="206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</row>
    <row r="593" spans="1:41" ht="14.25" hidden="1" customHeight="1" x14ac:dyDescent="0.25">
      <c r="A593" s="206"/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</row>
    <row r="594" spans="1:41" ht="14.25" hidden="1" customHeight="1" x14ac:dyDescent="0.25">
      <c r="A594" s="206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</row>
    <row r="595" spans="1:41" ht="14.25" hidden="1" customHeight="1" x14ac:dyDescent="0.25">
      <c r="A595" s="206"/>
      <c r="B595" s="206"/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</row>
    <row r="596" spans="1:41" ht="14.25" hidden="1" customHeight="1" x14ac:dyDescent="0.25">
      <c r="A596" s="206"/>
      <c r="B596" s="206"/>
      <c r="C596" s="206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</row>
    <row r="597" spans="1:41" ht="14.25" hidden="1" customHeight="1" x14ac:dyDescent="0.25">
      <c r="A597" s="206"/>
      <c r="B597" s="206"/>
      <c r="C597" s="206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</row>
    <row r="598" spans="1:41" ht="14.25" hidden="1" customHeight="1" x14ac:dyDescent="0.25">
      <c r="A598" s="206"/>
      <c r="B598" s="206"/>
      <c r="C598" s="206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</row>
    <row r="599" spans="1:41" ht="14.25" hidden="1" customHeight="1" x14ac:dyDescent="0.25">
      <c r="A599" s="206"/>
      <c r="B599" s="206"/>
      <c r="C599" s="206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</row>
    <row r="600" spans="1:41" ht="14.25" hidden="1" customHeight="1" x14ac:dyDescent="0.25">
      <c r="A600" s="206"/>
      <c r="B600" s="206"/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</row>
    <row r="601" spans="1:41" ht="14.25" hidden="1" customHeight="1" x14ac:dyDescent="0.25">
      <c r="A601" s="206"/>
      <c r="B601" s="206"/>
      <c r="C601" s="206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</row>
    <row r="602" spans="1:41" ht="14.25" hidden="1" customHeight="1" x14ac:dyDescent="0.25">
      <c r="A602" s="206"/>
      <c r="B602" s="206"/>
      <c r="C602" s="206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</row>
    <row r="603" spans="1:41" ht="14.25" hidden="1" customHeight="1" x14ac:dyDescent="0.25">
      <c r="A603" s="206"/>
      <c r="B603" s="206"/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</row>
    <row r="604" spans="1:41" ht="14.25" hidden="1" customHeight="1" x14ac:dyDescent="0.25">
      <c r="A604" s="206"/>
      <c r="B604" s="206"/>
      <c r="C604" s="206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</row>
    <row r="605" spans="1:41" ht="14.25" hidden="1" customHeight="1" x14ac:dyDescent="0.25">
      <c r="A605" s="206"/>
      <c r="B605" s="206"/>
      <c r="C605" s="206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</row>
    <row r="606" spans="1:41" ht="14.25" hidden="1" customHeight="1" x14ac:dyDescent="0.25">
      <c r="A606" s="206"/>
      <c r="B606" s="206"/>
      <c r="C606" s="206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</row>
    <row r="607" spans="1:41" ht="14.25" hidden="1" customHeight="1" x14ac:dyDescent="0.25">
      <c r="A607" s="206"/>
      <c r="B607" s="206"/>
      <c r="C607" s="206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</row>
    <row r="608" spans="1:41" ht="14.25" hidden="1" customHeight="1" x14ac:dyDescent="0.25">
      <c r="A608" s="206"/>
      <c r="B608" s="206"/>
      <c r="C608" s="206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</row>
    <row r="609" spans="1:41" ht="14.25" hidden="1" customHeight="1" x14ac:dyDescent="0.25">
      <c r="A609" s="206"/>
      <c r="B609" s="206"/>
      <c r="C609" s="206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</row>
    <row r="610" spans="1:41" ht="14.25" hidden="1" customHeight="1" x14ac:dyDescent="0.25">
      <c r="A610" s="206"/>
      <c r="B610" s="206"/>
      <c r="C610" s="206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</row>
    <row r="611" spans="1:41" ht="14.25" hidden="1" customHeight="1" x14ac:dyDescent="0.25">
      <c r="A611" s="206"/>
      <c r="B611" s="206"/>
      <c r="C611" s="206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</row>
    <row r="612" spans="1:41" ht="14.25" hidden="1" customHeight="1" x14ac:dyDescent="0.25">
      <c r="A612" s="206"/>
      <c r="B612" s="206"/>
      <c r="C612" s="206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</row>
    <row r="613" spans="1:41" ht="14.25" hidden="1" customHeight="1" x14ac:dyDescent="0.25">
      <c r="A613" s="206"/>
      <c r="B613" s="206"/>
      <c r="C613" s="206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</row>
    <row r="614" spans="1:41" ht="14.25" hidden="1" customHeight="1" x14ac:dyDescent="0.25">
      <c r="A614" s="206"/>
      <c r="B614" s="206"/>
      <c r="C614" s="206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</row>
    <row r="615" spans="1:41" ht="14.25" hidden="1" customHeight="1" x14ac:dyDescent="0.25">
      <c r="A615" s="206"/>
      <c r="B615" s="206"/>
      <c r="C615" s="206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</row>
    <row r="616" spans="1:41" ht="14.25" hidden="1" customHeight="1" x14ac:dyDescent="0.25">
      <c r="A616" s="206"/>
      <c r="B616" s="206"/>
      <c r="C616" s="206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</row>
    <row r="617" spans="1:41" ht="14.25" hidden="1" customHeight="1" x14ac:dyDescent="0.25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</row>
    <row r="618" spans="1:41" ht="14.25" hidden="1" customHeight="1" x14ac:dyDescent="0.25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</row>
    <row r="619" spans="1:41" ht="14.25" hidden="1" customHeight="1" x14ac:dyDescent="0.25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</row>
    <row r="620" spans="1:41" ht="14.25" hidden="1" customHeight="1" x14ac:dyDescent="0.25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</row>
    <row r="621" spans="1:41" ht="14.25" hidden="1" customHeight="1" x14ac:dyDescent="0.25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</row>
    <row r="622" spans="1:41" ht="14.25" hidden="1" customHeight="1" x14ac:dyDescent="0.25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</row>
    <row r="623" spans="1:41" ht="14.25" hidden="1" customHeight="1" x14ac:dyDescent="0.25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</row>
    <row r="624" spans="1:41" ht="14.25" hidden="1" customHeight="1" x14ac:dyDescent="0.25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</row>
    <row r="625" spans="1:41" ht="14.25" hidden="1" customHeight="1" x14ac:dyDescent="0.25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</row>
    <row r="626" spans="1:41" ht="14.25" hidden="1" customHeight="1" x14ac:dyDescent="0.25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</row>
    <row r="627" spans="1:41" ht="14.25" hidden="1" customHeight="1" x14ac:dyDescent="0.25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</row>
    <row r="628" spans="1:41" ht="14.25" hidden="1" customHeight="1" x14ac:dyDescent="0.25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</row>
    <row r="629" spans="1:41" ht="14.25" hidden="1" customHeight="1" x14ac:dyDescent="0.25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</row>
    <row r="630" spans="1:41" ht="14.25" hidden="1" customHeight="1" x14ac:dyDescent="0.25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</row>
    <row r="631" spans="1:41" ht="14.25" hidden="1" customHeight="1" x14ac:dyDescent="0.25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</row>
    <row r="632" spans="1:41" ht="14.25" hidden="1" customHeight="1" x14ac:dyDescent="0.25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</row>
    <row r="633" spans="1:41" ht="14.25" hidden="1" customHeight="1" x14ac:dyDescent="0.25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</row>
    <row r="634" spans="1:41" ht="14.25" hidden="1" customHeight="1" x14ac:dyDescent="0.25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</row>
    <row r="635" spans="1:41" ht="14.25" hidden="1" customHeight="1" x14ac:dyDescent="0.25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</row>
    <row r="636" spans="1:41" ht="14.25" hidden="1" customHeight="1" x14ac:dyDescent="0.25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</row>
    <row r="637" spans="1:41" ht="14.25" hidden="1" customHeight="1" x14ac:dyDescent="0.25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</row>
    <row r="638" spans="1:41" ht="14.25" hidden="1" customHeight="1" x14ac:dyDescent="0.25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</row>
    <row r="639" spans="1:41" ht="14.25" hidden="1" customHeight="1" x14ac:dyDescent="0.25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</row>
    <row r="640" spans="1:41" ht="14.25" hidden="1" customHeight="1" x14ac:dyDescent="0.25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</row>
    <row r="641" spans="1:41" ht="14.25" hidden="1" customHeight="1" x14ac:dyDescent="0.25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</row>
    <row r="642" spans="1:41" ht="14.25" hidden="1" customHeight="1" x14ac:dyDescent="0.25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</row>
    <row r="643" spans="1:41" ht="14.25" hidden="1" customHeight="1" x14ac:dyDescent="0.25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</row>
    <row r="644" spans="1:41" ht="14.25" hidden="1" customHeight="1" x14ac:dyDescent="0.25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</row>
    <row r="645" spans="1:41" ht="14.25" hidden="1" customHeight="1" x14ac:dyDescent="0.25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  <c r="AO645" s="206"/>
    </row>
    <row r="646" spans="1:41" ht="14.25" hidden="1" customHeight="1" x14ac:dyDescent="0.25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</row>
    <row r="647" spans="1:41" ht="14.25" hidden="1" customHeight="1" x14ac:dyDescent="0.25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</row>
    <row r="648" spans="1:41" ht="14.25" hidden="1" customHeight="1" x14ac:dyDescent="0.25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</row>
    <row r="649" spans="1:41" ht="14.25" hidden="1" customHeight="1" x14ac:dyDescent="0.25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</row>
    <row r="650" spans="1:41" ht="14.25" hidden="1" customHeight="1" x14ac:dyDescent="0.25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</row>
    <row r="651" spans="1:41" ht="14.25" hidden="1" customHeight="1" x14ac:dyDescent="0.25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</row>
    <row r="652" spans="1:41" ht="14.25" hidden="1" customHeight="1" x14ac:dyDescent="0.25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</row>
    <row r="653" spans="1:41" ht="14.25" hidden="1" customHeight="1" x14ac:dyDescent="0.25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</row>
    <row r="654" spans="1:41" ht="14.25" hidden="1" customHeight="1" x14ac:dyDescent="0.25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</row>
    <row r="655" spans="1:41" ht="14.25" hidden="1" customHeight="1" x14ac:dyDescent="0.25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</row>
    <row r="656" spans="1:41" ht="14.25" hidden="1" customHeight="1" x14ac:dyDescent="0.25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</row>
    <row r="657" spans="1:41" ht="14.25" hidden="1" customHeight="1" x14ac:dyDescent="0.25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</row>
    <row r="658" spans="1:41" ht="14.25" hidden="1" customHeight="1" x14ac:dyDescent="0.25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</row>
    <row r="659" spans="1:41" ht="14.25" hidden="1" customHeight="1" x14ac:dyDescent="0.25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</row>
    <row r="660" spans="1:41" ht="14.25" hidden="1" customHeight="1" x14ac:dyDescent="0.25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</row>
    <row r="661" spans="1:41" ht="14.25" hidden="1" customHeight="1" x14ac:dyDescent="0.25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</row>
    <row r="662" spans="1:41" ht="14.25" hidden="1" customHeight="1" x14ac:dyDescent="0.25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</row>
    <row r="663" spans="1:41" ht="14.25" hidden="1" customHeight="1" x14ac:dyDescent="0.25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</row>
    <row r="664" spans="1:41" ht="14.25" hidden="1" customHeight="1" x14ac:dyDescent="0.25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</row>
    <row r="665" spans="1:41" ht="14.25" hidden="1" customHeight="1" x14ac:dyDescent="0.25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</row>
    <row r="666" spans="1:41" ht="14.25" hidden="1" customHeight="1" x14ac:dyDescent="0.25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</row>
    <row r="667" spans="1:41" ht="14.25" hidden="1" customHeight="1" x14ac:dyDescent="0.25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</row>
    <row r="668" spans="1:41" ht="14.25" hidden="1" customHeight="1" x14ac:dyDescent="0.25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</row>
    <row r="669" spans="1:41" ht="14.25" hidden="1" customHeight="1" x14ac:dyDescent="0.25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</row>
    <row r="670" spans="1:41" ht="14.25" hidden="1" customHeight="1" x14ac:dyDescent="0.25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</row>
    <row r="671" spans="1:41" ht="14.25" hidden="1" customHeight="1" x14ac:dyDescent="0.25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</row>
    <row r="672" spans="1:41" ht="14.25" hidden="1" customHeight="1" x14ac:dyDescent="0.25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</row>
    <row r="673" spans="1:41" ht="14.25" hidden="1" customHeight="1" x14ac:dyDescent="0.25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</row>
    <row r="674" spans="1:41" ht="14.25" hidden="1" customHeight="1" x14ac:dyDescent="0.25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</row>
    <row r="675" spans="1:41" ht="14.25" hidden="1" customHeight="1" x14ac:dyDescent="0.25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</row>
    <row r="676" spans="1:41" ht="14.25" hidden="1" customHeight="1" x14ac:dyDescent="0.25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</row>
    <row r="677" spans="1:41" ht="14.25" hidden="1" customHeight="1" x14ac:dyDescent="0.25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</row>
    <row r="678" spans="1:41" ht="14.25" hidden="1" customHeight="1" x14ac:dyDescent="0.25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</row>
    <row r="679" spans="1:41" ht="14.25" hidden="1" customHeight="1" x14ac:dyDescent="0.25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</row>
    <row r="680" spans="1:41" ht="14.25" hidden="1" customHeight="1" x14ac:dyDescent="0.25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</row>
    <row r="681" spans="1:41" ht="14.25" hidden="1" customHeight="1" x14ac:dyDescent="0.25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</row>
    <row r="682" spans="1:41" ht="14.25" hidden="1" customHeight="1" x14ac:dyDescent="0.25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</row>
    <row r="683" spans="1:41" ht="14.25" hidden="1" customHeight="1" x14ac:dyDescent="0.25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</row>
    <row r="684" spans="1:41" ht="14.25" hidden="1" customHeight="1" x14ac:dyDescent="0.25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</row>
    <row r="685" spans="1:41" ht="14.25" hidden="1" customHeight="1" x14ac:dyDescent="0.25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</row>
    <row r="686" spans="1:41" ht="14.25" hidden="1" customHeight="1" x14ac:dyDescent="0.25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</row>
    <row r="687" spans="1:41" ht="14.25" hidden="1" customHeight="1" x14ac:dyDescent="0.25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</row>
    <row r="688" spans="1:41" ht="14.25" hidden="1" customHeight="1" x14ac:dyDescent="0.25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</row>
    <row r="689" spans="1:41" ht="14.25" hidden="1" customHeight="1" x14ac:dyDescent="0.25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</row>
    <row r="690" spans="1:41" ht="14.25" hidden="1" customHeight="1" x14ac:dyDescent="0.25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</row>
    <row r="691" spans="1:41" ht="14.25" hidden="1" customHeight="1" x14ac:dyDescent="0.25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</row>
    <row r="692" spans="1:41" ht="14.25" hidden="1" customHeight="1" x14ac:dyDescent="0.25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</row>
    <row r="693" spans="1:41" ht="14.25" hidden="1" customHeight="1" x14ac:dyDescent="0.25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</row>
    <row r="694" spans="1:41" ht="14.25" hidden="1" customHeight="1" x14ac:dyDescent="0.25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</row>
    <row r="695" spans="1:41" ht="14.25" hidden="1" customHeight="1" x14ac:dyDescent="0.25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</row>
    <row r="696" spans="1:41" ht="14.25" hidden="1" customHeight="1" x14ac:dyDescent="0.25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</row>
    <row r="697" spans="1:41" ht="14.25" hidden="1" customHeight="1" x14ac:dyDescent="0.25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</row>
    <row r="698" spans="1:41" ht="14.25" hidden="1" customHeight="1" x14ac:dyDescent="0.25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</row>
    <row r="699" spans="1:41" ht="14.25" hidden="1" customHeight="1" x14ac:dyDescent="0.25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</row>
    <row r="700" spans="1:41" ht="14.25" hidden="1" customHeight="1" x14ac:dyDescent="0.25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</row>
    <row r="701" spans="1:41" ht="14.25" hidden="1" customHeight="1" x14ac:dyDescent="0.25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</row>
    <row r="702" spans="1:41" ht="14.25" hidden="1" customHeight="1" x14ac:dyDescent="0.25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</row>
    <row r="703" spans="1:41" ht="14.25" hidden="1" customHeight="1" x14ac:dyDescent="0.25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</row>
    <row r="704" spans="1:41" ht="14.25" hidden="1" customHeight="1" x14ac:dyDescent="0.25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</row>
    <row r="705" spans="1:41" ht="14.25" hidden="1" customHeight="1" x14ac:dyDescent="0.25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</row>
    <row r="706" spans="1:41" ht="14.25" hidden="1" customHeight="1" x14ac:dyDescent="0.25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</row>
    <row r="707" spans="1:41" ht="14.25" hidden="1" customHeight="1" x14ac:dyDescent="0.25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</row>
    <row r="708" spans="1:41" ht="14.25" hidden="1" customHeight="1" x14ac:dyDescent="0.25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</row>
    <row r="709" spans="1:41" ht="14.25" hidden="1" customHeight="1" x14ac:dyDescent="0.25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</row>
    <row r="710" spans="1:41" ht="14.25" hidden="1" customHeight="1" x14ac:dyDescent="0.25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</row>
    <row r="711" spans="1:41" ht="14.25" hidden="1" customHeight="1" x14ac:dyDescent="0.25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</row>
    <row r="712" spans="1:41" ht="14.25" hidden="1" customHeight="1" x14ac:dyDescent="0.25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</row>
    <row r="713" spans="1:41" ht="14.25" hidden="1" customHeight="1" x14ac:dyDescent="0.25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</row>
    <row r="714" spans="1:41" ht="14.25" hidden="1" customHeight="1" x14ac:dyDescent="0.25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</row>
    <row r="715" spans="1:41" ht="14.25" hidden="1" customHeight="1" x14ac:dyDescent="0.25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</row>
    <row r="716" spans="1:41" ht="14.25" hidden="1" customHeight="1" x14ac:dyDescent="0.25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</row>
    <row r="717" spans="1:41" ht="14.25" hidden="1" customHeight="1" x14ac:dyDescent="0.25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/>
      <c r="AN717" s="206"/>
      <c r="AO717" s="206"/>
    </row>
    <row r="718" spans="1:41" ht="14.25" hidden="1" customHeight="1" x14ac:dyDescent="0.25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</row>
    <row r="719" spans="1:41" ht="14.25" hidden="1" customHeight="1" x14ac:dyDescent="0.25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</row>
    <row r="720" spans="1:41" ht="14.25" hidden="1" customHeight="1" x14ac:dyDescent="0.25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</row>
    <row r="721" spans="1:41" ht="14.25" hidden="1" customHeight="1" x14ac:dyDescent="0.25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</row>
    <row r="722" spans="1:41" ht="14.25" hidden="1" customHeight="1" x14ac:dyDescent="0.25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</row>
    <row r="723" spans="1:41" ht="14.25" hidden="1" customHeight="1" x14ac:dyDescent="0.25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</row>
    <row r="724" spans="1:41" ht="14.25" hidden="1" customHeight="1" x14ac:dyDescent="0.25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</row>
    <row r="725" spans="1:41" ht="14.25" hidden="1" customHeight="1" x14ac:dyDescent="0.25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</row>
    <row r="726" spans="1:41" ht="14.25" hidden="1" customHeight="1" x14ac:dyDescent="0.25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</row>
    <row r="727" spans="1:41" ht="14.25" hidden="1" customHeight="1" x14ac:dyDescent="0.25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</row>
    <row r="728" spans="1:41" ht="14.25" hidden="1" customHeight="1" x14ac:dyDescent="0.25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</row>
    <row r="729" spans="1:41" ht="14.25" hidden="1" customHeight="1" x14ac:dyDescent="0.25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</row>
    <row r="730" spans="1:41" ht="14.25" hidden="1" customHeight="1" x14ac:dyDescent="0.25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</row>
    <row r="731" spans="1:41" ht="14.25" hidden="1" customHeight="1" x14ac:dyDescent="0.25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</row>
    <row r="732" spans="1:41" ht="14.25" hidden="1" customHeight="1" x14ac:dyDescent="0.25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</row>
    <row r="733" spans="1:41" ht="14.25" hidden="1" customHeight="1" x14ac:dyDescent="0.25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</row>
    <row r="734" spans="1:41" ht="14.25" hidden="1" customHeight="1" x14ac:dyDescent="0.25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</row>
    <row r="735" spans="1:41" ht="14.25" hidden="1" customHeight="1" x14ac:dyDescent="0.25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</row>
    <row r="736" spans="1:41" ht="14.25" hidden="1" customHeight="1" x14ac:dyDescent="0.25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  <c r="AK736" s="206"/>
      <c r="AL736" s="206"/>
      <c r="AM736" s="206"/>
      <c r="AN736" s="206"/>
      <c r="AO736" s="206"/>
    </row>
    <row r="737" spans="1:41" ht="14.25" hidden="1" customHeight="1" x14ac:dyDescent="0.25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  <c r="AO737" s="206"/>
    </row>
    <row r="738" spans="1:41" ht="14.25" hidden="1" customHeight="1" x14ac:dyDescent="0.25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  <c r="AO738" s="206"/>
    </row>
    <row r="739" spans="1:41" ht="14.25" hidden="1" customHeight="1" x14ac:dyDescent="0.25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/>
      <c r="AN739" s="206"/>
      <c r="AO739" s="206"/>
    </row>
    <row r="740" spans="1:41" ht="14.25" hidden="1" customHeight="1" x14ac:dyDescent="0.25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</row>
    <row r="741" spans="1:41" ht="14.25" hidden="1" customHeight="1" x14ac:dyDescent="0.25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/>
      <c r="AN741" s="206"/>
      <c r="AO741" s="206"/>
    </row>
    <row r="742" spans="1:41" ht="14.25" hidden="1" customHeight="1" x14ac:dyDescent="0.25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  <c r="AO742" s="206"/>
    </row>
    <row r="743" spans="1:41" ht="14.25" hidden="1" customHeight="1" x14ac:dyDescent="0.25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  <c r="AO743" s="206"/>
    </row>
    <row r="744" spans="1:41" ht="14.25" hidden="1" customHeight="1" x14ac:dyDescent="0.25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</row>
    <row r="745" spans="1:41" ht="14.25" hidden="1" customHeight="1" x14ac:dyDescent="0.25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  <c r="AK745" s="206"/>
      <c r="AL745" s="206"/>
      <c r="AM745" s="206"/>
      <c r="AN745" s="206"/>
      <c r="AO745" s="206"/>
    </row>
    <row r="746" spans="1:41" ht="14.25" hidden="1" customHeight="1" x14ac:dyDescent="0.25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</row>
    <row r="747" spans="1:41" ht="14.25" hidden="1" customHeight="1" x14ac:dyDescent="0.25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/>
      <c r="AN747" s="206"/>
      <c r="AO747" s="206"/>
    </row>
    <row r="748" spans="1:41" ht="14.25" hidden="1" customHeight="1" x14ac:dyDescent="0.25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</row>
    <row r="749" spans="1:41" ht="14.25" hidden="1" customHeight="1" x14ac:dyDescent="0.25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  <c r="AO749" s="206"/>
    </row>
    <row r="750" spans="1:41" ht="14.25" hidden="1" customHeight="1" x14ac:dyDescent="0.25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</row>
    <row r="751" spans="1:41" ht="14.25" hidden="1" customHeight="1" x14ac:dyDescent="0.25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  <c r="AO751" s="206"/>
    </row>
    <row r="752" spans="1:41" ht="14.25" hidden="1" customHeight="1" x14ac:dyDescent="0.25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</row>
    <row r="753" spans="1:41" ht="14.25" hidden="1" customHeight="1" x14ac:dyDescent="0.25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  <c r="AO753" s="206"/>
    </row>
    <row r="754" spans="1:41" ht="14.25" hidden="1" customHeight="1" x14ac:dyDescent="0.25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</row>
    <row r="755" spans="1:41" ht="14.25" hidden="1" customHeight="1" x14ac:dyDescent="0.25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  <c r="AO755" s="206"/>
    </row>
    <row r="756" spans="1:41" ht="14.25" hidden="1" customHeight="1" x14ac:dyDescent="0.25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</row>
    <row r="757" spans="1:41" ht="14.25" hidden="1" customHeight="1" x14ac:dyDescent="0.25">
      <c r="A757" s="206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</row>
    <row r="758" spans="1:41" ht="14.25" hidden="1" customHeight="1" x14ac:dyDescent="0.25">
      <c r="A758" s="206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</row>
    <row r="759" spans="1:41" ht="14.25" hidden="1" customHeight="1" x14ac:dyDescent="0.25">
      <c r="A759" s="206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</row>
    <row r="760" spans="1:41" ht="14.25" hidden="1" customHeight="1" x14ac:dyDescent="0.25">
      <c r="A760" s="206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</row>
    <row r="761" spans="1:41" ht="14.25" hidden="1" customHeight="1" x14ac:dyDescent="0.25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</row>
    <row r="762" spans="1:41" ht="14.25" hidden="1" customHeight="1" x14ac:dyDescent="0.25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</row>
    <row r="763" spans="1:41" ht="14.25" hidden="1" customHeight="1" x14ac:dyDescent="0.25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</row>
    <row r="764" spans="1:41" ht="14.25" hidden="1" customHeight="1" x14ac:dyDescent="0.2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</row>
    <row r="765" spans="1:41" ht="14.25" hidden="1" customHeight="1" x14ac:dyDescent="0.2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  <c r="AK765" s="206"/>
      <c r="AL765" s="206"/>
      <c r="AM765" s="206"/>
      <c r="AN765" s="206"/>
      <c r="AO765" s="206"/>
    </row>
    <row r="766" spans="1:41" ht="14.25" hidden="1" customHeight="1" x14ac:dyDescent="0.2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  <c r="AO766" s="206"/>
    </row>
    <row r="767" spans="1:41" ht="14.25" hidden="1" customHeight="1" x14ac:dyDescent="0.2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  <c r="AO767" s="206"/>
    </row>
    <row r="768" spans="1:41" ht="14.25" hidden="1" customHeight="1" x14ac:dyDescent="0.2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  <c r="AK768" s="206"/>
      <c r="AL768" s="206"/>
      <c r="AM768" s="206"/>
      <c r="AN768" s="206"/>
      <c r="AO768" s="206"/>
    </row>
    <row r="769" spans="1:41" ht="14.25" hidden="1" customHeight="1" x14ac:dyDescent="0.2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  <c r="AK769" s="206"/>
      <c r="AL769" s="206"/>
      <c r="AM769" s="206"/>
      <c r="AN769" s="206"/>
      <c r="AO769" s="206"/>
    </row>
    <row r="770" spans="1:41" ht="14.25" hidden="1" customHeight="1" x14ac:dyDescent="0.2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  <c r="AK770" s="206"/>
      <c r="AL770" s="206"/>
      <c r="AM770" s="206"/>
      <c r="AN770" s="206"/>
      <c r="AO770" s="206"/>
    </row>
    <row r="771" spans="1:41" ht="14.25" hidden="1" customHeight="1" x14ac:dyDescent="0.2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</row>
    <row r="772" spans="1:41" ht="14.25" hidden="1" customHeight="1" x14ac:dyDescent="0.2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  <c r="AK772" s="206"/>
      <c r="AL772" s="206"/>
      <c r="AM772" s="206"/>
      <c r="AN772" s="206"/>
      <c r="AO772" s="206"/>
    </row>
    <row r="773" spans="1:41" ht="14.25" hidden="1" customHeight="1" x14ac:dyDescent="0.2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  <c r="AO773" s="206"/>
    </row>
    <row r="774" spans="1:41" ht="14.25" hidden="1" customHeight="1" x14ac:dyDescent="0.2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</row>
    <row r="775" spans="1:41" ht="14.25" hidden="1" customHeight="1" x14ac:dyDescent="0.2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</row>
    <row r="776" spans="1:41" ht="14.25" hidden="1" customHeight="1" x14ac:dyDescent="0.2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</row>
    <row r="777" spans="1:41" ht="14.25" hidden="1" customHeight="1" x14ac:dyDescent="0.2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</row>
    <row r="778" spans="1:41" ht="14.25" hidden="1" customHeight="1" x14ac:dyDescent="0.2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</row>
    <row r="779" spans="1:41" ht="14.25" hidden="1" customHeight="1" x14ac:dyDescent="0.2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</row>
    <row r="780" spans="1:41" ht="14.25" hidden="1" customHeight="1" x14ac:dyDescent="0.2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</row>
    <row r="781" spans="1:41" ht="14.25" hidden="1" customHeight="1" x14ac:dyDescent="0.2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</row>
    <row r="782" spans="1:41" ht="14.25" hidden="1" customHeight="1" x14ac:dyDescent="0.2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</row>
    <row r="783" spans="1:41" ht="14.25" hidden="1" customHeight="1" x14ac:dyDescent="0.2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</row>
    <row r="784" spans="1:41" ht="14.25" hidden="1" customHeight="1" x14ac:dyDescent="0.2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</row>
    <row r="785" spans="1:41" ht="14.25" hidden="1" customHeight="1" x14ac:dyDescent="0.2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  <c r="AO785" s="206"/>
    </row>
    <row r="786" spans="1:41" ht="14.25" hidden="1" customHeight="1" x14ac:dyDescent="0.2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</row>
    <row r="787" spans="1:41" ht="14.25" hidden="1" customHeight="1" x14ac:dyDescent="0.2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</row>
    <row r="788" spans="1:41" ht="14.25" hidden="1" customHeight="1" x14ac:dyDescent="0.2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</row>
    <row r="789" spans="1:41" ht="14.25" hidden="1" customHeight="1" x14ac:dyDescent="0.2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</row>
    <row r="790" spans="1:41" ht="14.25" hidden="1" customHeight="1" x14ac:dyDescent="0.2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</row>
    <row r="791" spans="1:41" ht="14.25" hidden="1" customHeight="1" x14ac:dyDescent="0.2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</row>
    <row r="792" spans="1:41" ht="14.25" hidden="1" customHeight="1" x14ac:dyDescent="0.2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</row>
    <row r="793" spans="1:41" ht="14.25" hidden="1" customHeight="1" x14ac:dyDescent="0.2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  <c r="AO793" s="206"/>
    </row>
    <row r="794" spans="1:41" ht="14.25" hidden="1" customHeight="1" x14ac:dyDescent="0.2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  <c r="AO794" s="206"/>
    </row>
    <row r="795" spans="1:41" ht="14.25" hidden="1" customHeight="1" x14ac:dyDescent="0.2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/>
      <c r="AN795" s="206"/>
      <c r="AO795" s="206"/>
    </row>
    <row r="796" spans="1:41" ht="14.25" hidden="1" customHeight="1" x14ac:dyDescent="0.2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  <c r="AO796" s="206"/>
    </row>
    <row r="797" spans="1:41" ht="14.25" hidden="1" customHeight="1" x14ac:dyDescent="0.2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</row>
    <row r="798" spans="1:41" ht="14.25" hidden="1" customHeight="1" x14ac:dyDescent="0.2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</row>
    <row r="799" spans="1:41" ht="14.25" hidden="1" customHeight="1" x14ac:dyDescent="0.2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</row>
    <row r="800" spans="1:41" ht="14.25" hidden="1" customHeight="1" x14ac:dyDescent="0.2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</row>
    <row r="801" spans="1:41" ht="14.25" hidden="1" customHeight="1" x14ac:dyDescent="0.2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</row>
    <row r="802" spans="1:41" ht="14.25" hidden="1" customHeight="1" x14ac:dyDescent="0.2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</row>
    <row r="803" spans="1:41" ht="14.25" hidden="1" customHeight="1" x14ac:dyDescent="0.2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</row>
    <row r="804" spans="1:41" ht="14.25" hidden="1" customHeight="1" x14ac:dyDescent="0.2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</row>
    <row r="805" spans="1:41" ht="14.25" hidden="1" customHeight="1" x14ac:dyDescent="0.2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</row>
    <row r="806" spans="1:41" ht="14.25" hidden="1" customHeight="1" x14ac:dyDescent="0.2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</row>
    <row r="807" spans="1:41" ht="14.25" hidden="1" customHeight="1" x14ac:dyDescent="0.2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</row>
    <row r="808" spans="1:41" ht="14.25" hidden="1" customHeight="1" x14ac:dyDescent="0.2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  <c r="AK808" s="206"/>
      <c r="AL808" s="206"/>
      <c r="AM808" s="206"/>
      <c r="AN808" s="206"/>
      <c r="AO808" s="206"/>
    </row>
    <row r="809" spans="1:41" ht="14.25" hidden="1" customHeight="1" x14ac:dyDescent="0.2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  <c r="AK809" s="206"/>
      <c r="AL809" s="206"/>
      <c r="AM809" s="206"/>
      <c r="AN809" s="206"/>
      <c r="AO809" s="206"/>
    </row>
    <row r="810" spans="1:41" ht="14.25" hidden="1" customHeight="1" x14ac:dyDescent="0.2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  <c r="AK810" s="206"/>
      <c r="AL810" s="206"/>
      <c r="AM810" s="206"/>
      <c r="AN810" s="206"/>
      <c r="AO810" s="206"/>
    </row>
    <row r="811" spans="1:41" ht="14.25" hidden="1" customHeight="1" x14ac:dyDescent="0.2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  <c r="AI811" s="206"/>
      <c r="AJ811" s="206"/>
      <c r="AK811" s="206"/>
      <c r="AL811" s="206"/>
      <c r="AM811" s="206"/>
      <c r="AN811" s="206"/>
      <c r="AO811" s="206"/>
    </row>
    <row r="812" spans="1:41" ht="14.25" hidden="1" customHeight="1" x14ac:dyDescent="0.2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  <c r="AI812" s="206"/>
      <c r="AJ812" s="206"/>
      <c r="AK812" s="206"/>
      <c r="AL812" s="206"/>
      <c r="AM812" s="206"/>
      <c r="AN812" s="206"/>
      <c r="AO812" s="206"/>
    </row>
    <row r="813" spans="1:41" ht="14.25" hidden="1" customHeight="1" x14ac:dyDescent="0.2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  <c r="AI813" s="206"/>
      <c r="AJ813" s="206"/>
      <c r="AK813" s="206"/>
      <c r="AL813" s="206"/>
      <c r="AM813" s="206"/>
      <c r="AN813" s="206"/>
      <c r="AO813" s="206"/>
    </row>
    <row r="814" spans="1:41" ht="14.25" hidden="1" customHeight="1" x14ac:dyDescent="0.2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6"/>
      <c r="AM814" s="206"/>
      <c r="AN814" s="206"/>
      <c r="AO814" s="206"/>
    </row>
    <row r="815" spans="1:41" ht="14.25" hidden="1" customHeight="1" x14ac:dyDescent="0.2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  <c r="AK815" s="206"/>
      <c r="AL815" s="206"/>
      <c r="AM815" s="206"/>
      <c r="AN815" s="206"/>
      <c r="AO815" s="206"/>
    </row>
    <row r="816" spans="1:41" ht="14.25" hidden="1" customHeight="1" x14ac:dyDescent="0.2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6"/>
      <c r="AM816" s="206"/>
      <c r="AN816" s="206"/>
      <c r="AO816" s="206"/>
    </row>
    <row r="817" spans="1:41" ht="14.25" hidden="1" customHeight="1" x14ac:dyDescent="0.2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  <c r="AI817" s="206"/>
      <c r="AJ817" s="206"/>
      <c r="AK817" s="206"/>
      <c r="AL817" s="206"/>
      <c r="AM817" s="206"/>
      <c r="AN817" s="206"/>
      <c r="AO817" s="206"/>
    </row>
    <row r="818" spans="1:41" ht="14.25" hidden="1" customHeight="1" x14ac:dyDescent="0.2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</row>
    <row r="819" spans="1:41" ht="14.25" hidden="1" customHeight="1" x14ac:dyDescent="0.2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  <c r="AK819" s="206"/>
      <c r="AL819" s="206"/>
      <c r="AM819" s="206"/>
      <c r="AN819" s="206"/>
      <c r="AO819" s="206"/>
    </row>
    <row r="820" spans="1:41" ht="14.25" hidden="1" customHeight="1" x14ac:dyDescent="0.2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  <c r="AK820" s="206"/>
      <c r="AL820" s="206"/>
      <c r="AM820" s="206"/>
      <c r="AN820" s="206"/>
      <c r="AO820" s="206"/>
    </row>
    <row r="821" spans="1:41" ht="14.25" hidden="1" customHeight="1" x14ac:dyDescent="0.2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  <c r="AK821" s="206"/>
      <c r="AL821" s="206"/>
      <c r="AM821" s="206"/>
      <c r="AN821" s="206"/>
      <c r="AO821" s="206"/>
    </row>
    <row r="822" spans="1:41" ht="14.25" hidden="1" customHeight="1" x14ac:dyDescent="0.2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  <c r="AK822" s="206"/>
      <c r="AL822" s="206"/>
      <c r="AM822" s="206"/>
      <c r="AN822" s="206"/>
      <c r="AO822" s="206"/>
    </row>
    <row r="823" spans="1:41" ht="14.25" hidden="1" customHeight="1" x14ac:dyDescent="0.2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  <c r="AK823" s="206"/>
      <c r="AL823" s="206"/>
      <c r="AM823" s="206"/>
      <c r="AN823" s="206"/>
      <c r="AO823" s="206"/>
    </row>
    <row r="824" spans="1:41" ht="14.25" hidden="1" customHeight="1" x14ac:dyDescent="0.2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  <c r="AK824" s="206"/>
      <c r="AL824" s="206"/>
      <c r="AM824" s="206"/>
      <c r="AN824" s="206"/>
      <c r="AO824" s="206"/>
    </row>
    <row r="825" spans="1:41" ht="14.25" hidden="1" customHeight="1" x14ac:dyDescent="0.2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  <c r="AI825" s="206"/>
      <c r="AJ825" s="206"/>
      <c r="AK825" s="206"/>
      <c r="AL825" s="206"/>
      <c r="AM825" s="206"/>
      <c r="AN825" s="206"/>
      <c r="AO825" s="206"/>
    </row>
    <row r="826" spans="1:41" ht="14.25" hidden="1" customHeight="1" x14ac:dyDescent="0.25">
      <c r="A826" s="206"/>
      <c r="B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  <c r="AK826" s="206"/>
      <c r="AL826" s="206"/>
      <c r="AM826" s="206"/>
      <c r="AN826" s="206"/>
      <c r="AO826" s="206"/>
    </row>
    <row r="827" spans="1:41" ht="14.25" hidden="1" customHeight="1" x14ac:dyDescent="0.25">
      <c r="A827" s="206"/>
      <c r="B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6"/>
      <c r="AK827" s="206"/>
      <c r="AL827" s="206"/>
      <c r="AM827" s="206"/>
      <c r="AN827" s="206"/>
      <c r="AO827" s="206"/>
    </row>
    <row r="828" spans="1:41" ht="14.25" hidden="1" customHeight="1" x14ac:dyDescent="0.25">
      <c r="A828" s="206"/>
      <c r="B828" s="206"/>
      <c r="C828" s="206"/>
      <c r="D828" s="206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  <c r="AI828" s="206"/>
      <c r="AJ828" s="206"/>
      <c r="AK828" s="206"/>
      <c r="AL828" s="206"/>
      <c r="AM828" s="206"/>
      <c r="AN828" s="206"/>
      <c r="AO828" s="206"/>
    </row>
    <row r="829" spans="1:41" ht="14.25" hidden="1" customHeight="1" x14ac:dyDescent="0.25">
      <c r="A829" s="206"/>
      <c r="B829" s="206"/>
      <c r="C829" s="206"/>
      <c r="D829" s="206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  <c r="AI829" s="206"/>
      <c r="AJ829" s="206"/>
      <c r="AK829" s="206"/>
      <c r="AL829" s="206"/>
      <c r="AM829" s="206"/>
      <c r="AN829" s="206"/>
      <c r="AO829" s="206"/>
    </row>
    <row r="830" spans="1:41" ht="14.25" hidden="1" customHeight="1" x14ac:dyDescent="0.25">
      <c r="A830" s="206"/>
      <c r="B830" s="206"/>
      <c r="C830" s="206"/>
      <c r="D830" s="206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  <c r="AI830" s="206"/>
      <c r="AJ830" s="206"/>
      <c r="AK830" s="206"/>
      <c r="AL830" s="206"/>
      <c r="AM830" s="206"/>
      <c r="AN830" s="206"/>
      <c r="AO830" s="206"/>
    </row>
    <row r="831" spans="1:41" ht="14.25" hidden="1" customHeight="1" x14ac:dyDescent="0.25">
      <c r="A831" s="206"/>
      <c r="B831" s="206"/>
      <c r="C831" s="206"/>
      <c r="D831" s="206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6"/>
      <c r="AK831" s="206"/>
      <c r="AL831" s="206"/>
      <c r="AM831" s="206"/>
      <c r="AN831" s="206"/>
      <c r="AO831" s="206"/>
    </row>
    <row r="832" spans="1:41" ht="14.25" hidden="1" customHeight="1" x14ac:dyDescent="0.25">
      <c r="A832" s="206"/>
      <c r="B832" s="206"/>
      <c r="C832" s="206"/>
      <c r="D832" s="206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  <c r="AI832" s="206"/>
      <c r="AJ832" s="206"/>
      <c r="AK832" s="206"/>
      <c r="AL832" s="206"/>
      <c r="AM832" s="206"/>
      <c r="AN832" s="206"/>
      <c r="AO832" s="206"/>
    </row>
    <row r="833" spans="1:41" ht="14.25" hidden="1" customHeight="1" x14ac:dyDescent="0.25">
      <c r="A833" s="206"/>
      <c r="B833" s="206"/>
      <c r="C833" s="206"/>
      <c r="D833" s="206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  <c r="AI833" s="206"/>
      <c r="AJ833" s="206"/>
      <c r="AK833" s="206"/>
      <c r="AL833" s="206"/>
      <c r="AM833" s="206"/>
      <c r="AN833" s="206"/>
      <c r="AO833" s="206"/>
    </row>
    <row r="834" spans="1:41" ht="14.25" hidden="1" customHeight="1" x14ac:dyDescent="0.25">
      <c r="A834" s="206"/>
      <c r="B834" s="206"/>
      <c r="C834" s="206"/>
      <c r="D834" s="206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  <c r="AI834" s="206"/>
      <c r="AJ834" s="206"/>
      <c r="AK834" s="206"/>
      <c r="AL834" s="206"/>
      <c r="AM834" s="206"/>
      <c r="AN834" s="206"/>
      <c r="AO834" s="206"/>
    </row>
    <row r="835" spans="1:41" ht="14.25" hidden="1" customHeight="1" x14ac:dyDescent="0.25">
      <c r="A835" s="206"/>
      <c r="B835" s="206"/>
      <c r="C835" s="206"/>
      <c r="D835" s="206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6"/>
      <c r="AK835" s="206"/>
      <c r="AL835" s="206"/>
      <c r="AM835" s="206"/>
      <c r="AN835" s="206"/>
      <c r="AO835" s="206"/>
    </row>
    <row r="836" spans="1:41" ht="14.25" hidden="1" customHeight="1" x14ac:dyDescent="0.25">
      <c r="A836" s="206"/>
      <c r="B836" s="206"/>
      <c r="C836" s="206"/>
      <c r="D836" s="206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  <c r="AK836" s="206"/>
      <c r="AL836" s="206"/>
      <c r="AM836" s="206"/>
      <c r="AN836" s="206"/>
      <c r="AO836" s="206"/>
    </row>
    <row r="837" spans="1:41" ht="14.25" hidden="1" customHeight="1" x14ac:dyDescent="0.25">
      <c r="A837" s="206"/>
      <c r="B837" s="206"/>
      <c r="C837" s="206"/>
      <c r="D837" s="206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  <c r="AK837" s="206"/>
      <c r="AL837" s="206"/>
      <c r="AM837" s="206"/>
      <c r="AN837" s="206"/>
      <c r="AO837" s="206"/>
    </row>
    <row r="838" spans="1:41" ht="14.25" hidden="1" customHeight="1" x14ac:dyDescent="0.25">
      <c r="A838" s="206"/>
      <c r="B838" s="206"/>
      <c r="C838" s="206"/>
      <c r="D838" s="206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  <c r="AK838" s="206"/>
      <c r="AL838" s="206"/>
      <c r="AM838" s="206"/>
      <c r="AN838" s="206"/>
      <c r="AO838" s="206"/>
    </row>
    <row r="839" spans="1:41" ht="14.25" hidden="1" customHeight="1" x14ac:dyDescent="0.25">
      <c r="A839" s="206"/>
      <c r="B839" s="206"/>
      <c r="C839" s="206"/>
      <c r="D839" s="206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  <c r="AK839" s="206"/>
      <c r="AL839" s="206"/>
      <c r="AM839" s="206"/>
      <c r="AN839" s="206"/>
      <c r="AO839" s="206"/>
    </row>
    <row r="840" spans="1:41" ht="14.25" hidden="1" customHeight="1" x14ac:dyDescent="0.25">
      <c r="A840" s="206"/>
      <c r="B840" s="206"/>
      <c r="C840" s="206"/>
      <c r="D840" s="206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  <c r="AK840" s="206"/>
      <c r="AL840" s="206"/>
      <c r="AM840" s="206"/>
      <c r="AN840" s="206"/>
      <c r="AO840" s="206"/>
    </row>
    <row r="841" spans="1:41" ht="14.25" hidden="1" customHeight="1" x14ac:dyDescent="0.25">
      <c r="A841" s="206"/>
      <c r="B841" s="206"/>
      <c r="C841" s="206"/>
      <c r="D841" s="206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  <c r="AK841" s="206"/>
      <c r="AL841" s="206"/>
      <c r="AM841" s="206"/>
      <c r="AN841" s="206"/>
      <c r="AO841" s="206"/>
    </row>
    <row r="842" spans="1:41" ht="14.25" hidden="1" customHeight="1" x14ac:dyDescent="0.25">
      <c r="A842" s="206"/>
      <c r="B842" s="206"/>
      <c r="C842" s="206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</row>
    <row r="843" spans="1:41" ht="14.25" hidden="1" customHeight="1" x14ac:dyDescent="0.25">
      <c r="A843" s="206"/>
      <c r="B843" s="206"/>
      <c r="C843" s="206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</row>
    <row r="844" spans="1:41" ht="14.25" hidden="1" customHeight="1" x14ac:dyDescent="0.25">
      <c r="A844" s="206"/>
      <c r="B844" s="206"/>
      <c r="C844" s="206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</row>
    <row r="845" spans="1:41" ht="14.25" hidden="1" customHeight="1" x14ac:dyDescent="0.25">
      <c r="A845" s="206"/>
      <c r="B845" s="206"/>
      <c r="C845" s="206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/>
      <c r="AN845" s="206"/>
      <c r="AO845" s="206"/>
    </row>
    <row r="846" spans="1:41" ht="14.25" hidden="1" customHeight="1" x14ac:dyDescent="0.25">
      <c r="A846" s="206"/>
      <c r="B846" s="206"/>
      <c r="C846" s="206"/>
      <c r="D846" s="206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  <c r="AI846" s="206"/>
      <c r="AJ846" s="206"/>
      <c r="AK846" s="206"/>
      <c r="AL846" s="206"/>
      <c r="AM846" s="206"/>
      <c r="AN846" s="206"/>
      <c r="AO846" s="206"/>
    </row>
    <row r="847" spans="1:41" ht="14.25" hidden="1" customHeight="1" x14ac:dyDescent="0.25">
      <c r="A847" s="206"/>
      <c r="B847" s="206"/>
      <c r="C847" s="206"/>
      <c r="D847" s="206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</row>
    <row r="848" spans="1:41" ht="14.25" hidden="1" customHeight="1" x14ac:dyDescent="0.25">
      <c r="A848" s="206"/>
      <c r="B848" s="206"/>
      <c r="C848" s="206"/>
      <c r="D848" s="206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  <c r="AK848" s="206"/>
      <c r="AL848" s="206"/>
      <c r="AM848" s="206"/>
      <c r="AN848" s="206"/>
      <c r="AO848" s="206"/>
    </row>
    <row r="849" spans="1:41" ht="14.25" hidden="1" customHeight="1" x14ac:dyDescent="0.25">
      <c r="A849" s="206"/>
      <c r="B849" s="206"/>
      <c r="C849" s="206"/>
      <c r="D849" s="206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  <c r="AK849" s="206"/>
      <c r="AL849" s="206"/>
      <c r="AM849" s="206"/>
      <c r="AN849" s="206"/>
      <c r="AO849" s="206"/>
    </row>
    <row r="850" spans="1:41" ht="14.25" hidden="1" customHeight="1" x14ac:dyDescent="0.25">
      <c r="A850" s="206"/>
      <c r="B850" s="206"/>
      <c r="C850" s="206"/>
      <c r="D850" s="206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  <c r="AI850" s="206"/>
      <c r="AJ850" s="206"/>
      <c r="AK850" s="206"/>
      <c r="AL850" s="206"/>
      <c r="AM850" s="206"/>
      <c r="AN850" s="206"/>
      <c r="AO850" s="206"/>
    </row>
    <row r="851" spans="1:41" ht="14.25" hidden="1" customHeight="1" x14ac:dyDescent="0.25">
      <c r="A851" s="206"/>
      <c r="B851" s="206"/>
      <c r="C851" s="206"/>
      <c r="D851" s="206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</row>
    <row r="852" spans="1:41" ht="14.25" hidden="1" customHeight="1" x14ac:dyDescent="0.25">
      <c r="A852" s="206"/>
      <c r="B852" s="206"/>
      <c r="C852" s="206"/>
      <c r="D852" s="206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</row>
    <row r="853" spans="1:41" ht="14.25" hidden="1" customHeight="1" x14ac:dyDescent="0.25">
      <c r="A853" s="206"/>
      <c r="B853" s="206"/>
      <c r="C853" s="206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</row>
    <row r="854" spans="1:41" ht="14.25" hidden="1" customHeight="1" x14ac:dyDescent="0.25">
      <c r="A854" s="206"/>
      <c r="B854" s="206"/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</row>
    <row r="855" spans="1:41" ht="14.25" hidden="1" customHeight="1" x14ac:dyDescent="0.25">
      <c r="A855" s="206"/>
      <c r="B855" s="206"/>
      <c r="C855" s="206"/>
      <c r="D855" s="206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</row>
    <row r="856" spans="1:41" ht="14.25" hidden="1" customHeight="1" x14ac:dyDescent="0.25">
      <c r="A856" s="206"/>
      <c r="B856" s="206"/>
      <c r="C856" s="206"/>
      <c r="D856" s="206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</row>
    <row r="857" spans="1:41" ht="14.25" hidden="1" customHeight="1" x14ac:dyDescent="0.25">
      <c r="A857" s="206"/>
      <c r="B857" s="206"/>
      <c r="C857" s="206"/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</row>
    <row r="858" spans="1:41" ht="14.25" hidden="1" customHeight="1" x14ac:dyDescent="0.25">
      <c r="A858" s="206"/>
      <c r="B858" s="206"/>
      <c r="C858" s="206"/>
      <c r="D858" s="206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</row>
    <row r="859" spans="1:41" ht="14.25" hidden="1" customHeight="1" x14ac:dyDescent="0.25">
      <c r="A859" s="206"/>
      <c r="B859" s="206"/>
      <c r="C859" s="206"/>
      <c r="D859" s="206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</row>
    <row r="860" spans="1:41" ht="14.25" hidden="1" customHeight="1" x14ac:dyDescent="0.25">
      <c r="A860" s="206"/>
      <c r="B860" s="206"/>
      <c r="C860" s="206"/>
      <c r="D860" s="206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</row>
    <row r="861" spans="1:41" ht="14.25" hidden="1" customHeight="1" x14ac:dyDescent="0.25">
      <c r="A861" s="206"/>
      <c r="B861" s="206"/>
      <c r="C861" s="206"/>
      <c r="D861" s="206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  <c r="AI861" s="206"/>
      <c r="AJ861" s="206"/>
      <c r="AK861" s="206"/>
      <c r="AL861" s="206"/>
      <c r="AM861" s="206"/>
      <c r="AN861" s="206"/>
      <c r="AO861" s="206"/>
    </row>
    <row r="862" spans="1:41" ht="14.25" hidden="1" customHeight="1" x14ac:dyDescent="0.25">
      <c r="A862" s="206"/>
      <c r="B862" s="206"/>
      <c r="C862" s="206"/>
      <c r="D862" s="206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  <c r="AI862" s="206"/>
      <c r="AJ862" s="206"/>
      <c r="AK862" s="206"/>
      <c r="AL862" s="206"/>
      <c r="AM862" s="206"/>
      <c r="AN862" s="206"/>
      <c r="AO862" s="206"/>
    </row>
    <row r="863" spans="1:41" ht="14.25" hidden="1" customHeight="1" x14ac:dyDescent="0.25">
      <c r="A863" s="206"/>
      <c r="B863" s="206"/>
      <c r="C863" s="206"/>
      <c r="D863" s="206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  <c r="AK863" s="206"/>
      <c r="AL863" s="206"/>
      <c r="AM863" s="206"/>
      <c r="AN863" s="206"/>
      <c r="AO863" s="206"/>
    </row>
    <row r="864" spans="1:41" ht="14.25" hidden="1" customHeight="1" x14ac:dyDescent="0.25">
      <c r="A864" s="206"/>
      <c r="B864" s="206"/>
      <c r="C864" s="206"/>
      <c r="D864" s="206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  <c r="AI864" s="206"/>
      <c r="AJ864" s="206"/>
      <c r="AK864" s="206"/>
      <c r="AL864" s="206"/>
      <c r="AM864" s="206"/>
      <c r="AN864" s="206"/>
      <c r="AO864" s="206"/>
    </row>
    <row r="865" spans="1:41" ht="14.25" hidden="1" customHeight="1" x14ac:dyDescent="0.25">
      <c r="A865" s="206"/>
      <c r="B865" s="206"/>
      <c r="C865" s="206"/>
      <c r="D865" s="206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  <c r="AI865" s="206"/>
      <c r="AJ865" s="206"/>
      <c r="AK865" s="206"/>
      <c r="AL865" s="206"/>
      <c r="AM865" s="206"/>
      <c r="AN865" s="206"/>
      <c r="AO865" s="206"/>
    </row>
    <row r="866" spans="1:41" ht="14.25" hidden="1" customHeight="1" x14ac:dyDescent="0.25">
      <c r="A866" s="206"/>
      <c r="B866" s="206"/>
      <c r="C866" s="206"/>
      <c r="D866" s="206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</row>
    <row r="867" spans="1:41" ht="14.25" hidden="1" customHeight="1" x14ac:dyDescent="0.25">
      <c r="A867" s="206"/>
      <c r="B867" s="206"/>
      <c r="C867" s="206"/>
      <c r="D867" s="206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6"/>
      <c r="AK867" s="206"/>
      <c r="AL867" s="206"/>
      <c r="AM867" s="206"/>
      <c r="AN867" s="206"/>
      <c r="AO867" s="206"/>
    </row>
    <row r="868" spans="1:41" ht="14.25" hidden="1" customHeight="1" x14ac:dyDescent="0.25">
      <c r="A868" s="206"/>
      <c r="B868" s="206"/>
      <c r="C868" s="206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</row>
    <row r="869" spans="1:41" ht="14.25" hidden="1" customHeight="1" x14ac:dyDescent="0.25">
      <c r="A869" s="206"/>
      <c r="B869" s="206"/>
      <c r="C869" s="206"/>
      <c r="D869" s="206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  <c r="AK869" s="206"/>
      <c r="AL869" s="206"/>
      <c r="AM869" s="206"/>
      <c r="AN869" s="206"/>
      <c r="AO869" s="206"/>
    </row>
    <row r="870" spans="1:41" ht="14.25" hidden="1" customHeight="1" x14ac:dyDescent="0.25">
      <c r="A870" s="206"/>
      <c r="B870" s="206"/>
      <c r="C870" s="206"/>
      <c r="D870" s="206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</row>
    <row r="871" spans="1:41" ht="14.25" hidden="1" customHeight="1" x14ac:dyDescent="0.25">
      <c r="A871" s="206"/>
      <c r="B871" s="206"/>
      <c r="C871" s="206"/>
      <c r="D871" s="206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  <c r="AK871" s="206"/>
      <c r="AL871" s="206"/>
      <c r="AM871" s="206"/>
      <c r="AN871" s="206"/>
      <c r="AO871" s="206"/>
    </row>
    <row r="872" spans="1:41" ht="14.25" hidden="1" customHeight="1" x14ac:dyDescent="0.25">
      <c r="A872" s="206"/>
      <c r="B872" s="206"/>
      <c r="C872" s="206"/>
      <c r="D872" s="206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  <c r="AI872" s="206"/>
      <c r="AJ872" s="206"/>
      <c r="AK872" s="206"/>
      <c r="AL872" s="206"/>
      <c r="AM872" s="206"/>
      <c r="AN872" s="206"/>
      <c r="AO872" s="206"/>
    </row>
    <row r="873" spans="1:41" ht="14.25" hidden="1" customHeight="1" x14ac:dyDescent="0.25">
      <c r="A873" s="206"/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  <c r="AK873" s="206"/>
      <c r="AL873" s="206"/>
      <c r="AM873" s="206"/>
      <c r="AN873" s="206"/>
      <c r="AO873" s="206"/>
    </row>
    <row r="874" spans="1:41" ht="14.25" hidden="1" customHeight="1" x14ac:dyDescent="0.25">
      <c r="A874" s="206"/>
      <c r="B874" s="206"/>
      <c r="C874" s="206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</row>
    <row r="875" spans="1:41" ht="14.25" hidden="1" customHeight="1" x14ac:dyDescent="0.25">
      <c r="A875" s="206"/>
      <c r="B875" s="206"/>
      <c r="C875" s="206"/>
      <c r="D875" s="206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/>
      <c r="AN875" s="206"/>
      <c r="AO875" s="206"/>
    </row>
    <row r="876" spans="1:41" ht="14.25" hidden="1" customHeight="1" x14ac:dyDescent="0.25">
      <c r="A876" s="206"/>
      <c r="B876" s="206"/>
      <c r="C876" s="206"/>
      <c r="D876" s="206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</row>
    <row r="877" spans="1:41" ht="14.25" hidden="1" customHeight="1" x14ac:dyDescent="0.25">
      <c r="A877" s="206"/>
      <c r="B877" s="206"/>
      <c r="C877" s="206"/>
      <c r="D877" s="206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  <c r="AK877" s="206"/>
      <c r="AL877" s="206"/>
      <c r="AM877" s="206"/>
      <c r="AN877" s="206"/>
      <c r="AO877" s="206"/>
    </row>
    <row r="878" spans="1:41" ht="14.25" hidden="1" customHeight="1" x14ac:dyDescent="0.25">
      <c r="A878" s="206"/>
      <c r="B878" s="206"/>
      <c r="C878" s="206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</row>
    <row r="879" spans="1:41" ht="14.25" hidden="1" customHeight="1" x14ac:dyDescent="0.25">
      <c r="A879" s="206"/>
      <c r="B879" s="206"/>
      <c r="C879" s="206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  <c r="AK879" s="206"/>
      <c r="AL879" s="206"/>
      <c r="AM879" s="206"/>
      <c r="AN879" s="206"/>
      <c r="AO879" s="206"/>
    </row>
    <row r="880" spans="1:41" ht="14.25" hidden="1" customHeight="1" x14ac:dyDescent="0.25">
      <c r="A880" s="206"/>
      <c r="B880" s="206"/>
      <c r="C880" s="206"/>
      <c r="D880" s="206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  <c r="AK880" s="206"/>
      <c r="AL880" s="206"/>
      <c r="AM880" s="206"/>
      <c r="AN880" s="206"/>
      <c r="AO880" s="206"/>
    </row>
    <row r="881" spans="1:41" ht="14.25" hidden="1" customHeight="1" x14ac:dyDescent="0.25">
      <c r="A881" s="206"/>
      <c r="B881" s="206"/>
      <c r="C881" s="206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/>
      <c r="AN881" s="206"/>
      <c r="AO881" s="206"/>
    </row>
    <row r="882" spans="1:41" ht="14.25" hidden="1" customHeight="1" x14ac:dyDescent="0.25">
      <c r="A882" s="206"/>
      <c r="B882" s="206"/>
      <c r="C882" s="206"/>
      <c r="D882" s="206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  <c r="AI882" s="206"/>
      <c r="AJ882" s="206"/>
      <c r="AK882" s="206"/>
      <c r="AL882" s="206"/>
      <c r="AM882" s="206"/>
      <c r="AN882" s="206"/>
      <c r="AO882" s="206"/>
    </row>
    <row r="883" spans="1:41" ht="14.25" hidden="1" customHeight="1" x14ac:dyDescent="0.25">
      <c r="A883" s="206"/>
      <c r="B883" s="206"/>
      <c r="C883" s="206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  <c r="AK883" s="206"/>
      <c r="AL883" s="206"/>
      <c r="AM883" s="206"/>
      <c r="AN883" s="206"/>
      <c r="AO883" s="206"/>
    </row>
    <row r="884" spans="1:41" ht="14.25" hidden="1" customHeight="1" x14ac:dyDescent="0.25">
      <c r="A884" s="206"/>
      <c r="B884" s="206"/>
      <c r="C884" s="206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  <c r="AK884" s="206"/>
      <c r="AL884" s="206"/>
      <c r="AM884" s="206"/>
      <c r="AN884" s="206"/>
      <c r="AO884" s="206"/>
    </row>
    <row r="885" spans="1:41" ht="14.25" hidden="1" customHeight="1" x14ac:dyDescent="0.25">
      <c r="A885" s="206"/>
      <c r="B885" s="206"/>
      <c r="C885" s="206"/>
      <c r="D885" s="206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  <c r="AK885" s="206"/>
      <c r="AL885" s="206"/>
      <c r="AM885" s="206"/>
      <c r="AN885" s="206"/>
      <c r="AO885" s="206"/>
    </row>
    <row r="886" spans="1:41" ht="14.25" hidden="1" customHeight="1" x14ac:dyDescent="0.25">
      <c r="A886" s="206"/>
      <c r="B886" s="206"/>
      <c r="C886" s="206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  <c r="AB886" s="206"/>
      <c r="AC886" s="206"/>
      <c r="AD886" s="206"/>
      <c r="AE886" s="206"/>
      <c r="AF886" s="206"/>
      <c r="AG886" s="206"/>
      <c r="AH886" s="206"/>
      <c r="AI886" s="206"/>
      <c r="AJ886" s="206"/>
      <c r="AK886" s="206"/>
      <c r="AL886" s="206"/>
      <c r="AM886" s="206"/>
      <c r="AN886" s="206"/>
      <c r="AO886" s="206"/>
    </row>
    <row r="887" spans="1:41" ht="14.25" hidden="1" customHeight="1" x14ac:dyDescent="0.25">
      <c r="A887" s="206"/>
      <c r="B887" s="206"/>
      <c r="C887" s="206"/>
      <c r="D887" s="206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  <c r="AB887" s="206"/>
      <c r="AC887" s="206"/>
      <c r="AD887" s="206"/>
      <c r="AE887" s="206"/>
      <c r="AF887" s="206"/>
      <c r="AG887" s="206"/>
      <c r="AH887" s="206"/>
      <c r="AI887" s="206"/>
      <c r="AJ887" s="206"/>
      <c r="AK887" s="206"/>
      <c r="AL887" s="206"/>
      <c r="AM887" s="206"/>
      <c r="AN887" s="206"/>
      <c r="AO887" s="206"/>
    </row>
    <row r="888" spans="1:41" ht="14.25" hidden="1" customHeight="1" x14ac:dyDescent="0.25">
      <c r="A888" s="206"/>
      <c r="B888" s="206"/>
      <c r="C888" s="206"/>
      <c r="D888" s="206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  <c r="AB888" s="206"/>
      <c r="AC888" s="206"/>
      <c r="AD888" s="206"/>
      <c r="AE888" s="206"/>
      <c r="AF888" s="206"/>
      <c r="AG888" s="206"/>
      <c r="AH888" s="206"/>
      <c r="AI888" s="206"/>
      <c r="AJ888" s="206"/>
      <c r="AK888" s="206"/>
      <c r="AL888" s="206"/>
      <c r="AM888" s="206"/>
      <c r="AN888" s="206"/>
      <c r="AO888" s="206"/>
    </row>
    <row r="889" spans="1:41" ht="14.25" hidden="1" customHeight="1" x14ac:dyDescent="0.25">
      <c r="A889" s="206"/>
      <c r="B889" s="206"/>
      <c r="C889" s="206"/>
      <c r="D889" s="206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  <c r="AB889" s="206"/>
      <c r="AC889" s="206"/>
      <c r="AD889" s="206"/>
      <c r="AE889" s="206"/>
      <c r="AF889" s="206"/>
      <c r="AG889" s="206"/>
      <c r="AH889" s="206"/>
      <c r="AI889" s="206"/>
      <c r="AJ889" s="206"/>
      <c r="AK889" s="206"/>
      <c r="AL889" s="206"/>
      <c r="AM889" s="206"/>
      <c r="AN889" s="206"/>
      <c r="AO889" s="206"/>
    </row>
    <row r="890" spans="1:41" ht="14.25" hidden="1" customHeight="1" x14ac:dyDescent="0.25">
      <c r="A890" s="206"/>
      <c r="B890" s="206"/>
      <c r="C890" s="206"/>
      <c r="D890" s="206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</row>
    <row r="891" spans="1:41" ht="14.25" hidden="1" customHeight="1" x14ac:dyDescent="0.25">
      <c r="A891" s="206"/>
      <c r="B891" s="206"/>
      <c r="C891" s="206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/>
      <c r="AN891" s="206"/>
      <c r="AO891" s="206"/>
    </row>
    <row r="892" spans="1:41" ht="14.25" hidden="1" customHeight="1" x14ac:dyDescent="0.25">
      <c r="A892" s="206"/>
      <c r="B892" s="206"/>
      <c r="C892" s="206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  <c r="AK892" s="206"/>
      <c r="AL892" s="206"/>
      <c r="AM892" s="206"/>
      <c r="AN892" s="206"/>
      <c r="AO892" s="206"/>
    </row>
    <row r="893" spans="1:41" ht="14.25" hidden="1" customHeight="1" x14ac:dyDescent="0.25">
      <c r="A893" s="206"/>
      <c r="B893" s="206"/>
      <c r="C893" s="206"/>
      <c r="D893" s="206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  <c r="AI893" s="206"/>
      <c r="AJ893" s="206"/>
      <c r="AK893" s="206"/>
      <c r="AL893" s="206"/>
      <c r="AM893" s="206"/>
      <c r="AN893" s="206"/>
      <c r="AO893" s="206"/>
    </row>
    <row r="894" spans="1:41" ht="14.25" hidden="1" customHeight="1" x14ac:dyDescent="0.25">
      <c r="A894" s="206"/>
      <c r="B894" s="206"/>
      <c r="C894" s="206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  <c r="AI894" s="206"/>
      <c r="AJ894" s="206"/>
      <c r="AK894" s="206"/>
      <c r="AL894" s="206"/>
      <c r="AM894" s="206"/>
      <c r="AN894" s="206"/>
      <c r="AO894" s="206"/>
    </row>
    <row r="895" spans="1:41" ht="14.25" hidden="1" customHeight="1" x14ac:dyDescent="0.25">
      <c r="A895" s="206"/>
      <c r="B895" s="206"/>
      <c r="C895" s="206"/>
      <c r="D895" s="206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  <c r="AI895" s="206"/>
      <c r="AJ895" s="206"/>
      <c r="AK895" s="206"/>
      <c r="AL895" s="206"/>
      <c r="AM895" s="206"/>
      <c r="AN895" s="206"/>
      <c r="AO895" s="206"/>
    </row>
    <row r="896" spans="1:41" ht="14.25" hidden="1" customHeight="1" x14ac:dyDescent="0.25">
      <c r="A896" s="206"/>
      <c r="B896" s="206"/>
      <c r="C896" s="206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</row>
    <row r="897" spans="1:41" ht="14.25" hidden="1" customHeight="1" x14ac:dyDescent="0.25">
      <c r="A897" s="206"/>
      <c r="B897" s="206"/>
      <c r="C897" s="206"/>
      <c r="D897" s="206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  <c r="AI897" s="206"/>
      <c r="AJ897" s="206"/>
      <c r="AK897" s="206"/>
      <c r="AL897" s="206"/>
      <c r="AM897" s="206"/>
      <c r="AN897" s="206"/>
      <c r="AO897" s="206"/>
    </row>
    <row r="898" spans="1:41" ht="14.25" hidden="1" customHeight="1" x14ac:dyDescent="0.25">
      <c r="A898" s="206"/>
      <c r="B898" s="206"/>
      <c r="C898" s="206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  <c r="AK898" s="206"/>
      <c r="AL898" s="206"/>
      <c r="AM898" s="206"/>
      <c r="AN898" s="206"/>
      <c r="AO898" s="206"/>
    </row>
    <row r="899" spans="1:41" ht="14.25" hidden="1" customHeight="1" x14ac:dyDescent="0.25">
      <c r="A899" s="206"/>
      <c r="B899" s="206"/>
      <c r="C899" s="206"/>
      <c r="D899" s="206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  <c r="AI899" s="206"/>
      <c r="AJ899" s="206"/>
      <c r="AK899" s="206"/>
      <c r="AL899" s="206"/>
      <c r="AM899" s="206"/>
      <c r="AN899" s="206"/>
      <c r="AO899" s="206"/>
    </row>
    <row r="900" spans="1:41" ht="14.25" hidden="1" customHeight="1" x14ac:dyDescent="0.25">
      <c r="A900" s="206"/>
      <c r="B900" s="206"/>
      <c r="C900" s="206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</row>
    <row r="901" spans="1:41" ht="14.25" hidden="1" customHeight="1" x14ac:dyDescent="0.25">
      <c r="A901" s="206"/>
      <c r="B901" s="206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  <c r="AK901" s="206"/>
      <c r="AL901" s="206"/>
      <c r="AM901" s="206"/>
      <c r="AN901" s="206"/>
      <c r="AO901" s="206"/>
    </row>
    <row r="902" spans="1:41" ht="14.25" hidden="1" customHeight="1" x14ac:dyDescent="0.25">
      <c r="A902" s="206"/>
      <c r="B902" s="206"/>
      <c r="C902" s="206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  <c r="AK902" s="206"/>
      <c r="AL902" s="206"/>
      <c r="AM902" s="206"/>
      <c r="AN902" s="206"/>
      <c r="AO902" s="206"/>
    </row>
    <row r="903" spans="1:41" ht="14.25" hidden="1" customHeight="1" x14ac:dyDescent="0.25">
      <c r="A903" s="206"/>
      <c r="B903" s="206"/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  <c r="AK903" s="206"/>
      <c r="AL903" s="206"/>
      <c r="AM903" s="206"/>
      <c r="AN903" s="206"/>
      <c r="AO903" s="206"/>
    </row>
    <row r="904" spans="1:41" ht="14.25" hidden="1" customHeight="1" x14ac:dyDescent="0.25">
      <c r="A904" s="206"/>
      <c r="B904" s="206"/>
      <c r="C904" s="206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  <c r="AK904" s="206"/>
      <c r="AL904" s="206"/>
      <c r="AM904" s="206"/>
      <c r="AN904" s="206"/>
      <c r="AO904" s="206"/>
    </row>
    <row r="905" spans="1:41" ht="14.25" hidden="1" customHeight="1" x14ac:dyDescent="0.25">
      <c r="A905" s="206"/>
      <c r="B905" s="206"/>
      <c r="C905" s="206"/>
      <c r="D905" s="206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  <c r="AK905" s="206"/>
      <c r="AL905" s="206"/>
      <c r="AM905" s="206"/>
      <c r="AN905" s="206"/>
      <c r="AO905" s="206"/>
    </row>
    <row r="906" spans="1:41" ht="14.25" hidden="1" customHeight="1" x14ac:dyDescent="0.25">
      <c r="A906" s="206"/>
      <c r="B906" s="206"/>
      <c r="C906" s="206"/>
      <c r="D906" s="206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</row>
    <row r="907" spans="1:41" ht="14.25" hidden="1" customHeight="1" x14ac:dyDescent="0.25">
      <c r="A907" s="206"/>
      <c r="B907" s="206"/>
      <c r="C907" s="206"/>
      <c r="D907" s="206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  <c r="AO907" s="206"/>
    </row>
    <row r="908" spans="1:41" ht="14.25" hidden="1" customHeight="1" x14ac:dyDescent="0.25">
      <c r="A908" s="206"/>
      <c r="B908" s="206"/>
      <c r="C908" s="206"/>
      <c r="D908" s="206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</row>
    <row r="909" spans="1:41" ht="14.25" hidden="1" customHeight="1" x14ac:dyDescent="0.25">
      <c r="A909" s="206"/>
      <c r="B909" s="206"/>
      <c r="C909" s="206"/>
      <c r="D909" s="206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  <c r="AO909" s="206"/>
    </row>
    <row r="910" spans="1:41" ht="14.25" hidden="1" customHeight="1" x14ac:dyDescent="0.25">
      <c r="A910" s="206"/>
      <c r="B910" s="206"/>
      <c r="C910" s="206"/>
      <c r="D910" s="206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  <c r="AO910" s="206"/>
    </row>
    <row r="911" spans="1:41" ht="14.25" hidden="1" customHeight="1" x14ac:dyDescent="0.25">
      <c r="A911" s="206"/>
      <c r="B911" s="206"/>
      <c r="C911" s="206"/>
      <c r="D911" s="206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</row>
    <row r="912" spans="1:41" ht="14.25" hidden="1" customHeight="1" x14ac:dyDescent="0.25">
      <c r="A912" s="206"/>
      <c r="B912" s="206"/>
      <c r="C912" s="206"/>
      <c r="D912" s="206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  <c r="AO912" s="206"/>
    </row>
    <row r="913" spans="1:41" ht="14.25" hidden="1" customHeight="1" x14ac:dyDescent="0.25">
      <c r="A913" s="206"/>
      <c r="B913" s="206"/>
      <c r="C913" s="206"/>
      <c r="D913" s="206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</row>
    <row r="914" spans="1:41" ht="14.25" hidden="1" customHeight="1" x14ac:dyDescent="0.25">
      <c r="A914" s="206"/>
      <c r="B914" s="206"/>
      <c r="C914" s="206"/>
      <c r="D914" s="206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  <c r="AO914" s="206"/>
    </row>
    <row r="915" spans="1:41" ht="14.25" hidden="1" customHeight="1" x14ac:dyDescent="0.25">
      <c r="A915" s="206"/>
      <c r="B915" s="206"/>
      <c r="C915" s="206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  <c r="AK915" s="206"/>
      <c r="AL915" s="206"/>
      <c r="AM915" s="206"/>
      <c r="AN915" s="206"/>
      <c r="AO915" s="206"/>
    </row>
    <row r="916" spans="1:41" ht="14.25" hidden="1" customHeight="1" x14ac:dyDescent="0.25">
      <c r="A916" s="206"/>
      <c r="B916" s="206"/>
      <c r="C916" s="206"/>
      <c r="D916" s="206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  <c r="AK916" s="206"/>
      <c r="AL916" s="206"/>
      <c r="AM916" s="206"/>
      <c r="AN916" s="206"/>
      <c r="AO916" s="206"/>
    </row>
    <row r="917" spans="1:41" ht="14.25" hidden="1" customHeight="1" x14ac:dyDescent="0.25">
      <c r="A917" s="206"/>
      <c r="B917" s="206"/>
      <c r="C917" s="206"/>
      <c r="D917" s="206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  <c r="AK917" s="206"/>
      <c r="AL917" s="206"/>
      <c r="AM917" s="206"/>
      <c r="AN917" s="206"/>
      <c r="AO917" s="206"/>
    </row>
    <row r="918" spans="1:41" ht="14.25" hidden="1" customHeight="1" x14ac:dyDescent="0.25">
      <c r="A918" s="206"/>
      <c r="B918" s="206"/>
      <c r="C918" s="206"/>
      <c r="D918" s="206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  <c r="AK918" s="206"/>
      <c r="AL918" s="206"/>
      <c r="AM918" s="206"/>
      <c r="AN918" s="206"/>
      <c r="AO918" s="206"/>
    </row>
    <row r="919" spans="1:41" ht="14.25" hidden="1" customHeight="1" x14ac:dyDescent="0.25">
      <c r="A919" s="206"/>
      <c r="B919" s="206"/>
      <c r="C919" s="206"/>
      <c r="D919" s="206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  <c r="AK919" s="206"/>
      <c r="AL919" s="206"/>
      <c r="AM919" s="206"/>
      <c r="AN919" s="206"/>
      <c r="AO919" s="206"/>
    </row>
    <row r="920" spans="1:41" ht="14.25" hidden="1" customHeight="1" x14ac:dyDescent="0.25">
      <c r="A920" s="206"/>
      <c r="B920" s="206"/>
      <c r="C920" s="206"/>
      <c r="D920" s="206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  <c r="AK920" s="206"/>
      <c r="AL920" s="206"/>
      <c r="AM920" s="206"/>
      <c r="AN920" s="206"/>
      <c r="AO920" s="206"/>
    </row>
    <row r="921" spans="1:41" ht="14.25" hidden="1" customHeight="1" x14ac:dyDescent="0.25">
      <c r="A921" s="206"/>
      <c r="B921" s="206"/>
      <c r="C921" s="206"/>
      <c r="D921" s="206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  <c r="AI921" s="206"/>
      <c r="AJ921" s="206"/>
      <c r="AK921" s="206"/>
      <c r="AL921" s="206"/>
      <c r="AM921" s="206"/>
      <c r="AN921" s="206"/>
      <c r="AO921" s="206"/>
    </row>
    <row r="922" spans="1:41" ht="14.25" hidden="1" customHeight="1" x14ac:dyDescent="0.25">
      <c r="A922" s="206"/>
      <c r="B922" s="206"/>
      <c r="C922" s="206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/>
      <c r="AN922" s="206"/>
      <c r="AO922" s="206"/>
    </row>
    <row r="923" spans="1:41" ht="14.25" hidden="1" customHeight="1" x14ac:dyDescent="0.25">
      <c r="A923" s="206"/>
      <c r="B923" s="206"/>
      <c r="C923" s="206"/>
      <c r="D923" s="206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  <c r="AO923" s="206"/>
    </row>
    <row r="924" spans="1:41" ht="14.25" hidden="1" customHeight="1" x14ac:dyDescent="0.25">
      <c r="A924" s="206"/>
      <c r="B924" s="206"/>
      <c r="C924" s="206"/>
      <c r="D924" s="206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  <c r="AO924" s="206"/>
    </row>
    <row r="925" spans="1:41" ht="14.25" hidden="1" customHeight="1" x14ac:dyDescent="0.25">
      <c r="A925" s="206"/>
      <c r="B925" s="206"/>
      <c r="C925" s="206"/>
      <c r="D925" s="206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  <c r="AO925" s="206"/>
    </row>
    <row r="926" spans="1:41" ht="14.25" hidden="1" customHeight="1" x14ac:dyDescent="0.25">
      <c r="A926" s="206"/>
      <c r="B926" s="206"/>
      <c r="C926" s="206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</row>
    <row r="927" spans="1:41" ht="14.25" hidden="1" customHeight="1" x14ac:dyDescent="0.25">
      <c r="A927" s="206"/>
      <c r="B927" s="206"/>
      <c r="C927" s="206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</row>
    <row r="928" spans="1:41" ht="14.25" hidden="1" customHeight="1" x14ac:dyDescent="0.25">
      <c r="A928" s="206"/>
      <c r="B928" s="206"/>
      <c r="C928" s="206"/>
      <c r="D928" s="206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</row>
    <row r="929" spans="1:41" ht="14.25" hidden="1" customHeight="1" x14ac:dyDescent="0.25">
      <c r="A929" s="206"/>
      <c r="B929" s="206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</row>
    <row r="930" spans="1:41" ht="14.25" hidden="1" customHeight="1" x14ac:dyDescent="0.25">
      <c r="A930" s="206"/>
      <c r="B930" s="206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</row>
    <row r="931" spans="1:41" ht="14.25" hidden="1" customHeight="1" x14ac:dyDescent="0.25">
      <c r="A931" s="206"/>
      <c r="B931" s="206"/>
      <c r="C931" s="206"/>
      <c r="D931" s="206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</row>
    <row r="932" spans="1:41" ht="14.25" hidden="1" customHeight="1" x14ac:dyDescent="0.25">
      <c r="A932" s="206"/>
      <c r="B932" s="206"/>
      <c r="C932" s="206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</row>
    <row r="933" spans="1:41" ht="14.25" hidden="1" customHeight="1" x14ac:dyDescent="0.25">
      <c r="A933" s="206"/>
      <c r="B933" s="206"/>
      <c r="C933" s="206"/>
      <c r="D933" s="206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  <c r="AK933" s="206"/>
      <c r="AL933" s="206"/>
      <c r="AM933" s="206"/>
      <c r="AN933" s="206"/>
      <c r="AO933" s="206"/>
    </row>
    <row r="934" spans="1:41" ht="14.25" hidden="1" customHeight="1" x14ac:dyDescent="0.25">
      <c r="A934" s="206"/>
      <c r="B934" s="206"/>
      <c r="C934" s="206"/>
      <c r="D934" s="206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  <c r="AK934" s="206"/>
      <c r="AL934" s="206"/>
      <c r="AM934" s="206"/>
      <c r="AN934" s="206"/>
      <c r="AO934" s="206"/>
    </row>
    <row r="935" spans="1:41" ht="14.25" hidden="1" customHeight="1" x14ac:dyDescent="0.25">
      <c r="A935" s="206"/>
      <c r="B935" s="206"/>
      <c r="C935" s="206"/>
      <c r="D935" s="206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  <c r="AK935" s="206"/>
      <c r="AL935" s="206"/>
      <c r="AM935" s="206"/>
      <c r="AN935" s="206"/>
      <c r="AO935" s="206"/>
    </row>
    <row r="936" spans="1:41" ht="14.25" hidden="1" customHeight="1" x14ac:dyDescent="0.25">
      <c r="A936" s="206"/>
      <c r="B936" s="206"/>
      <c r="C936" s="206"/>
      <c r="D936" s="206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  <c r="AK936" s="206"/>
      <c r="AL936" s="206"/>
      <c r="AM936" s="206"/>
      <c r="AN936" s="206"/>
      <c r="AO936" s="206"/>
    </row>
    <row r="937" spans="1:41" ht="14.25" hidden="1" customHeight="1" x14ac:dyDescent="0.25">
      <c r="A937" s="206"/>
      <c r="B937" s="206"/>
      <c r="C937" s="206"/>
      <c r="D937" s="206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  <c r="AO937" s="206"/>
    </row>
    <row r="938" spans="1:41" ht="14.25" hidden="1" customHeight="1" x14ac:dyDescent="0.25">
      <c r="A938" s="206"/>
      <c r="B938" s="206"/>
      <c r="C938" s="206"/>
      <c r="D938" s="206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  <c r="AK938" s="206"/>
      <c r="AL938" s="206"/>
      <c r="AM938" s="206"/>
      <c r="AN938" s="206"/>
      <c r="AO938" s="206"/>
    </row>
    <row r="939" spans="1:41" ht="14.25" hidden="1" customHeight="1" x14ac:dyDescent="0.25">
      <c r="A939" s="206"/>
      <c r="B939" s="206"/>
      <c r="C939" s="206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  <c r="AK939" s="206"/>
      <c r="AL939" s="206"/>
      <c r="AM939" s="206"/>
      <c r="AN939" s="206"/>
      <c r="AO939" s="206"/>
    </row>
    <row r="940" spans="1:41" ht="14.25" hidden="1" customHeight="1" x14ac:dyDescent="0.25">
      <c r="A940" s="206"/>
      <c r="B940" s="206"/>
      <c r="C940" s="206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  <c r="AK940" s="206"/>
      <c r="AL940" s="206"/>
      <c r="AM940" s="206"/>
      <c r="AN940" s="206"/>
      <c r="AO940" s="206"/>
    </row>
    <row r="941" spans="1:41" ht="14.25" hidden="1" customHeight="1" x14ac:dyDescent="0.25">
      <c r="A941" s="206"/>
      <c r="B941" s="206"/>
      <c r="C941" s="206"/>
      <c r="D941" s="206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  <c r="AI941" s="206"/>
      <c r="AJ941" s="206"/>
      <c r="AK941" s="206"/>
      <c r="AL941" s="206"/>
      <c r="AM941" s="206"/>
      <c r="AN941" s="206"/>
      <c r="AO941" s="206"/>
    </row>
    <row r="942" spans="1:41" ht="14.25" hidden="1" customHeight="1" x14ac:dyDescent="0.25">
      <c r="A942" s="206"/>
      <c r="B942" s="206"/>
      <c r="C942" s="206"/>
      <c r="D942" s="206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  <c r="AO942" s="206"/>
    </row>
    <row r="943" spans="1:41" ht="14.25" hidden="1" customHeight="1" x14ac:dyDescent="0.25">
      <c r="A943" s="206"/>
      <c r="B943" s="206"/>
      <c r="C943" s="206"/>
      <c r="D943" s="206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/>
      <c r="AN943" s="206"/>
      <c r="AO943" s="206"/>
    </row>
    <row r="944" spans="1:41" ht="14.25" hidden="1" customHeight="1" x14ac:dyDescent="0.25">
      <c r="A944" s="206"/>
      <c r="B944" s="206"/>
      <c r="C944" s="206"/>
      <c r="D944" s="206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</row>
    <row r="945" spans="1:41" ht="14.25" hidden="1" customHeight="1" x14ac:dyDescent="0.25">
      <c r="A945" s="206"/>
      <c r="B945" s="206"/>
      <c r="C945" s="206"/>
      <c r="D945" s="206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  <c r="AO945" s="206"/>
    </row>
    <row r="946" spans="1:41" ht="14.25" hidden="1" customHeight="1" x14ac:dyDescent="0.25">
      <c r="A946" s="206"/>
      <c r="B946" s="206"/>
      <c r="C946" s="206"/>
      <c r="D946" s="206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  <c r="AO946" s="206"/>
    </row>
    <row r="947" spans="1:41" ht="14.25" hidden="1" customHeight="1" x14ac:dyDescent="0.25">
      <c r="A947" s="206"/>
      <c r="B947" s="206"/>
      <c r="C947" s="206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  <c r="AO947" s="206"/>
    </row>
    <row r="948" spans="1:41" ht="14.25" hidden="1" customHeight="1" x14ac:dyDescent="0.25">
      <c r="A948" s="206"/>
      <c r="B948" s="206"/>
      <c r="C948" s="206"/>
      <c r="D948" s="206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</row>
    <row r="949" spans="1:41" ht="14.25" hidden="1" customHeight="1" x14ac:dyDescent="0.25">
      <c r="A949" s="206"/>
      <c r="B949" s="206"/>
      <c r="C949" s="206"/>
      <c r="D949" s="206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  <c r="AO949" s="206"/>
    </row>
    <row r="950" spans="1:41" ht="14.25" hidden="1" customHeight="1" x14ac:dyDescent="0.25">
      <c r="A950" s="206"/>
      <c r="B950" s="206"/>
      <c r="C950" s="206"/>
      <c r="D950" s="206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</row>
    <row r="951" spans="1:41" ht="14.25" hidden="1" customHeight="1" x14ac:dyDescent="0.25">
      <c r="A951" s="206"/>
      <c r="B951" s="206"/>
      <c r="C951" s="206"/>
      <c r="D951" s="206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</row>
    <row r="952" spans="1:41" ht="14.25" hidden="1" customHeight="1" x14ac:dyDescent="0.25">
      <c r="A952" s="206"/>
      <c r="B952" s="206"/>
      <c r="C952" s="206"/>
      <c r="D952" s="206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</row>
    <row r="953" spans="1:41" ht="14.25" hidden="1" customHeight="1" x14ac:dyDescent="0.25">
      <c r="A953" s="206"/>
      <c r="B953" s="206"/>
      <c r="C953" s="206"/>
      <c r="D953" s="206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  <c r="AO953" s="206"/>
    </row>
    <row r="954" spans="1:41" ht="14.25" hidden="1" customHeight="1" x14ac:dyDescent="0.25">
      <c r="A954" s="206"/>
      <c r="B954" s="206"/>
      <c r="C954" s="206"/>
      <c r="D954" s="206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</row>
    <row r="955" spans="1:41" ht="14.25" hidden="1" customHeight="1" x14ac:dyDescent="0.25">
      <c r="A955" s="206"/>
      <c r="B955" s="206"/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</row>
    <row r="956" spans="1:41" ht="14.25" hidden="1" customHeight="1" x14ac:dyDescent="0.25">
      <c r="A956" s="206"/>
      <c r="B956" s="206"/>
      <c r="C956" s="206"/>
      <c r="D956" s="206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</row>
    <row r="957" spans="1:41" ht="14.25" hidden="1" customHeight="1" x14ac:dyDescent="0.25">
      <c r="A957" s="206"/>
      <c r="B957" s="206"/>
      <c r="C957" s="206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  <c r="AO957" s="206"/>
    </row>
    <row r="958" spans="1:41" ht="14.25" hidden="1" customHeight="1" x14ac:dyDescent="0.25">
      <c r="A958" s="206"/>
      <c r="B958" s="206"/>
      <c r="C958" s="206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  <c r="AO958" s="206"/>
    </row>
    <row r="959" spans="1:41" ht="14.25" hidden="1" customHeight="1" x14ac:dyDescent="0.25">
      <c r="A959" s="206"/>
      <c r="B959" s="206"/>
      <c r="C959" s="206"/>
      <c r="D959" s="206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/>
      <c r="AN959" s="206"/>
      <c r="AO959" s="206"/>
    </row>
    <row r="960" spans="1:41" ht="14.25" hidden="1" customHeight="1" x14ac:dyDescent="0.25">
      <c r="A960" s="206"/>
      <c r="B960" s="206"/>
      <c r="C960" s="206"/>
      <c r="D960" s="206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  <c r="AO960" s="206"/>
    </row>
    <row r="961" spans="1:41" ht="14.25" hidden="1" customHeight="1" x14ac:dyDescent="0.25">
      <c r="A961" s="206"/>
      <c r="B961" s="206"/>
      <c r="C961" s="206"/>
      <c r="D961" s="206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</row>
    <row r="962" spans="1:41" ht="14.25" hidden="1" customHeight="1" x14ac:dyDescent="0.25">
      <c r="A962" s="206"/>
      <c r="B962" s="206"/>
      <c r="C962" s="206"/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  <c r="AO962" s="206"/>
    </row>
    <row r="963" spans="1:41" ht="14.25" hidden="1" customHeight="1" x14ac:dyDescent="0.25">
      <c r="A963" s="206"/>
      <c r="B963" s="206"/>
      <c r="C963" s="206"/>
      <c r="D963" s="206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/>
      <c r="AN963" s="206"/>
      <c r="AO963" s="206"/>
    </row>
    <row r="964" spans="1:41" ht="14.25" hidden="1" customHeight="1" x14ac:dyDescent="0.25">
      <c r="A964" s="206"/>
      <c r="B964" s="206"/>
      <c r="C964" s="206"/>
      <c r="D964" s="206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  <c r="AO964" s="206"/>
    </row>
    <row r="965" spans="1:41" ht="14.25" hidden="1" customHeight="1" x14ac:dyDescent="0.25">
      <c r="A965" s="206"/>
      <c r="B965" s="206"/>
      <c r="C965" s="206"/>
      <c r="D965" s="206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</row>
    <row r="966" spans="1:41" ht="14.25" hidden="1" customHeight="1" x14ac:dyDescent="0.25">
      <c r="A966" s="206"/>
      <c r="B966" s="206"/>
      <c r="C966" s="206"/>
      <c r="D966" s="206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</row>
    <row r="967" spans="1:41" ht="14.25" hidden="1" customHeight="1" x14ac:dyDescent="0.25">
      <c r="A967" s="206"/>
      <c r="B967" s="206"/>
      <c r="C967" s="206"/>
      <c r="D967" s="206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</row>
    <row r="968" spans="1:41" ht="14.25" hidden="1" customHeight="1" x14ac:dyDescent="0.25">
      <c r="A968" s="206"/>
      <c r="B968" s="206"/>
      <c r="C968" s="206"/>
      <c r="D968" s="206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</row>
    <row r="969" spans="1:41" ht="14.25" hidden="1" customHeight="1" x14ac:dyDescent="0.25">
      <c r="A969" s="206"/>
      <c r="B969" s="206"/>
      <c r="C969" s="206"/>
      <c r="D969" s="206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</row>
    <row r="970" spans="1:41" ht="14.25" hidden="1" customHeight="1" x14ac:dyDescent="0.25">
      <c r="A970" s="206"/>
      <c r="B970" s="206"/>
      <c r="C970" s="206"/>
      <c r="D970" s="206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</row>
    <row r="971" spans="1:41" ht="14.25" hidden="1" customHeight="1" x14ac:dyDescent="0.25">
      <c r="A971" s="206"/>
      <c r="B971" s="206"/>
      <c r="C971" s="206"/>
      <c r="D971" s="206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  <c r="AO971" s="206"/>
    </row>
    <row r="972" spans="1:41" ht="14.25" hidden="1" customHeight="1" x14ac:dyDescent="0.25">
      <c r="A972" s="206"/>
      <c r="B972" s="206"/>
      <c r="C972" s="206"/>
      <c r="D972" s="206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</row>
    <row r="973" spans="1:41" ht="14.25" hidden="1" customHeight="1" x14ac:dyDescent="0.25">
      <c r="A973" s="206"/>
      <c r="B973" s="206"/>
      <c r="C973" s="206"/>
      <c r="D973" s="206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  <c r="AO973" s="206"/>
    </row>
    <row r="974" spans="1:41" ht="14.25" hidden="1" customHeight="1" x14ac:dyDescent="0.25">
      <c r="A974" s="206"/>
      <c r="B974" s="206"/>
      <c r="C974" s="206"/>
      <c r="D974" s="206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  <c r="AO974" s="206"/>
    </row>
    <row r="975" spans="1:41" ht="14.25" hidden="1" customHeight="1" x14ac:dyDescent="0.25">
      <c r="A975" s="206"/>
      <c r="B975" s="206"/>
      <c r="C975" s="206"/>
      <c r="D975" s="206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  <c r="AO975" s="206"/>
    </row>
    <row r="976" spans="1:41" ht="14.25" hidden="1" customHeight="1" x14ac:dyDescent="0.25">
      <c r="A976" s="206"/>
      <c r="B976" s="206"/>
      <c r="C976" s="206"/>
      <c r="D976" s="206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/>
      <c r="AN976" s="206"/>
      <c r="AO976" s="206"/>
    </row>
    <row r="977" spans="1:41" ht="14.25" hidden="1" customHeight="1" x14ac:dyDescent="0.25">
      <c r="A977" s="206"/>
      <c r="B977" s="206"/>
      <c r="C977" s="206"/>
      <c r="D977" s="206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  <c r="AO977" s="206"/>
    </row>
    <row r="978" spans="1:41" ht="14.25" hidden="1" customHeight="1" x14ac:dyDescent="0.25">
      <c r="A978" s="206"/>
      <c r="B978" s="206"/>
      <c r="C978" s="206"/>
      <c r="D978" s="206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  <c r="AO978" s="206"/>
    </row>
    <row r="979" spans="1:41" ht="14.25" hidden="1" customHeight="1" x14ac:dyDescent="0.25">
      <c r="A979" s="206"/>
      <c r="B979" s="206"/>
      <c r="C979" s="206"/>
      <c r="D979" s="206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  <c r="AO979" s="206"/>
    </row>
    <row r="980" spans="1:41" ht="14.25" hidden="1" customHeight="1" x14ac:dyDescent="0.25">
      <c r="A980" s="206"/>
      <c r="B980" s="206"/>
      <c r="C980" s="206"/>
      <c r="D980" s="206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  <c r="AO980" s="206"/>
    </row>
    <row r="981" spans="1:41" ht="14.25" hidden="1" customHeight="1" x14ac:dyDescent="0.25">
      <c r="A981" s="206"/>
      <c r="B981" s="206"/>
      <c r="C981" s="206"/>
      <c r="D981" s="206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/>
      <c r="AN981" s="206"/>
      <c r="AO981" s="206"/>
    </row>
    <row r="982" spans="1:41" ht="14.25" hidden="1" customHeight="1" x14ac:dyDescent="0.25">
      <c r="A982" s="206"/>
      <c r="B982" s="206"/>
      <c r="C982" s="206"/>
      <c r="D982" s="206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  <c r="AK982" s="206"/>
      <c r="AL982" s="206"/>
      <c r="AM982" s="206"/>
      <c r="AN982" s="206"/>
      <c r="AO982" s="206"/>
    </row>
    <row r="983" spans="1:41" ht="14.25" hidden="1" customHeight="1" x14ac:dyDescent="0.25">
      <c r="A983" s="206"/>
      <c r="B983" s="206"/>
      <c r="C983" s="206"/>
      <c r="D983" s="206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/>
      <c r="AN983" s="206"/>
      <c r="AO983" s="206"/>
    </row>
    <row r="984" spans="1:41" ht="14.25" hidden="1" customHeight="1" x14ac:dyDescent="0.25">
      <c r="A984" s="206"/>
      <c r="B984" s="206"/>
      <c r="C984" s="206"/>
      <c r="D984" s="206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  <c r="AO984" s="206"/>
    </row>
    <row r="985" spans="1:41" ht="14.25" hidden="1" customHeight="1" x14ac:dyDescent="0.25">
      <c r="A985" s="206"/>
      <c r="B985" s="206"/>
      <c r="C985" s="206"/>
      <c r="D985" s="206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  <c r="AO985" s="206"/>
    </row>
    <row r="986" spans="1:41" ht="14.25" hidden="1" customHeight="1" x14ac:dyDescent="0.25">
      <c r="A986" s="206"/>
      <c r="B986" s="206"/>
      <c r="C986" s="206"/>
      <c r="D986" s="206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</row>
    <row r="987" spans="1:41" ht="14.25" hidden="1" customHeight="1" x14ac:dyDescent="0.25">
      <c r="A987" s="206"/>
      <c r="B987" s="206"/>
      <c r="C987" s="206"/>
      <c r="D987" s="206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  <c r="AK987" s="206"/>
      <c r="AL987" s="206"/>
      <c r="AM987" s="206"/>
      <c r="AN987" s="206"/>
      <c r="AO987" s="206"/>
    </row>
    <row r="988" spans="1:41" ht="14.25" hidden="1" customHeight="1" x14ac:dyDescent="0.25">
      <c r="A988" s="206"/>
      <c r="B988" s="206"/>
      <c r="C988" s="206"/>
      <c r="D988" s="206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  <c r="AK988" s="206"/>
      <c r="AL988" s="206"/>
      <c r="AM988" s="206"/>
      <c r="AN988" s="206"/>
      <c r="AO988" s="206"/>
    </row>
    <row r="989" spans="1:41" ht="14.25" hidden="1" customHeight="1" x14ac:dyDescent="0.25">
      <c r="A989" s="206"/>
      <c r="B989" s="206"/>
      <c r="C989" s="206"/>
      <c r="D989" s="206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  <c r="AK989" s="206"/>
      <c r="AL989" s="206"/>
      <c r="AM989" s="206"/>
      <c r="AN989" s="206"/>
      <c r="AO989" s="206"/>
    </row>
    <row r="990" spans="1:41" ht="14.25" hidden="1" customHeight="1" x14ac:dyDescent="0.25">
      <c r="A990" s="206"/>
      <c r="B990" s="206"/>
      <c r="C990" s="206"/>
      <c r="D990" s="206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  <c r="AI990" s="206"/>
      <c r="AJ990" s="206"/>
      <c r="AK990" s="206"/>
      <c r="AL990" s="206"/>
      <c r="AM990" s="206"/>
      <c r="AN990" s="206"/>
      <c r="AO990" s="206"/>
    </row>
    <row r="991" spans="1:41" ht="14.25" hidden="1" customHeight="1" x14ac:dyDescent="0.25">
      <c r="A991" s="206"/>
      <c r="B991" s="206"/>
      <c r="C991" s="206"/>
      <c r="D991" s="206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  <c r="AO991" s="206"/>
    </row>
    <row r="992" spans="1:41" ht="14.25" hidden="1" customHeight="1" x14ac:dyDescent="0.25">
      <c r="A992" s="206"/>
      <c r="B992" s="206"/>
      <c r="C992" s="206"/>
      <c r="D992" s="206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  <c r="AO992" s="206"/>
    </row>
    <row r="993" spans="1:41" ht="14.25" hidden="1" customHeight="1" x14ac:dyDescent="0.25">
      <c r="A993" s="206"/>
      <c r="B993" s="206"/>
      <c r="C993" s="206"/>
      <c r="D993" s="206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/>
      <c r="AN993" s="206"/>
      <c r="AO993" s="206"/>
    </row>
    <row r="994" spans="1:41" ht="14.25" hidden="1" customHeight="1" x14ac:dyDescent="0.25">
      <c r="A994" s="206"/>
      <c r="B994" s="206"/>
      <c r="C994" s="206"/>
      <c r="D994" s="206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  <c r="AO994" s="206"/>
    </row>
    <row r="995" spans="1:41" ht="14.25" hidden="1" customHeight="1" x14ac:dyDescent="0.25">
      <c r="A995" s="206"/>
      <c r="B995" s="206"/>
      <c r="C995" s="206"/>
      <c r="D995" s="206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  <c r="AO995" s="206"/>
    </row>
    <row r="996" spans="1:41" ht="14.25" hidden="1" customHeight="1" x14ac:dyDescent="0.25">
      <c r="A996" s="206"/>
      <c r="B996" s="206"/>
      <c r="C996" s="206"/>
      <c r="D996" s="206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  <c r="AO996" s="206"/>
    </row>
    <row r="997" spans="1:41" ht="14.25" hidden="1" customHeight="1" x14ac:dyDescent="0.25">
      <c r="A997" s="206"/>
      <c r="B997" s="206"/>
      <c r="C997" s="206"/>
      <c r="D997" s="206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  <c r="AO997" s="206"/>
    </row>
    <row r="998" spans="1:41" ht="14.25" hidden="1" customHeight="1" x14ac:dyDescent="0.25">
      <c r="A998" s="206"/>
      <c r="B998" s="206"/>
      <c r="C998" s="206"/>
      <c r="D998" s="206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  <c r="AO998" s="206"/>
    </row>
    <row r="999" spans="1:41" ht="14.25" hidden="1" customHeight="1" x14ac:dyDescent="0.25">
      <c r="A999" s="206"/>
      <c r="B999" s="206"/>
      <c r="C999" s="206"/>
      <c r="D999" s="206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/>
      <c r="AN999" s="206"/>
      <c r="AO999" s="206"/>
    </row>
    <row r="1000" spans="1:41" ht="14.25" hidden="1" customHeight="1" x14ac:dyDescent="0.25">
      <c r="A1000" s="206"/>
      <c r="B1000" s="206"/>
      <c r="C1000" s="206"/>
      <c r="D1000" s="206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  <c r="AO1000" s="206"/>
    </row>
    <row r="1001" spans="1:41" ht="14.25" hidden="1" customHeight="1" x14ac:dyDescent="0.25">
      <c r="A1001" s="206"/>
      <c r="B1001" s="206"/>
      <c r="C1001" s="206"/>
      <c r="D1001" s="206"/>
      <c r="E1001" s="206"/>
      <c r="F1001" s="206"/>
      <c r="G1001" s="206"/>
      <c r="H1001" s="206"/>
      <c r="I1001" s="206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  <c r="AA1001" s="206"/>
      <c r="AB1001" s="206"/>
      <c r="AC1001" s="206"/>
      <c r="AD1001" s="206"/>
      <c r="AE1001" s="206"/>
      <c r="AF1001" s="206"/>
      <c r="AG1001" s="206"/>
      <c r="AH1001" s="206"/>
      <c r="AI1001" s="206"/>
      <c r="AJ1001" s="206"/>
      <c r="AK1001" s="206"/>
      <c r="AL1001" s="206"/>
      <c r="AM1001" s="206"/>
      <c r="AN1001" s="206"/>
      <c r="AO1001" s="206"/>
    </row>
    <row r="1002" spans="1:41" ht="14.25" hidden="1" customHeight="1" x14ac:dyDescent="0.25">
      <c r="A1002" s="206"/>
      <c r="B1002" s="206"/>
      <c r="C1002" s="206"/>
      <c r="D1002" s="206"/>
      <c r="E1002" s="206"/>
      <c r="F1002" s="206"/>
      <c r="G1002" s="206"/>
      <c r="H1002" s="206"/>
      <c r="I1002" s="206"/>
      <c r="J1002" s="206"/>
      <c r="K1002" s="206"/>
      <c r="L1002" s="206"/>
      <c r="M1002" s="206"/>
      <c r="N1002" s="206"/>
      <c r="O1002" s="206"/>
      <c r="P1002" s="206"/>
      <c r="Q1002" s="206"/>
      <c r="R1002" s="206"/>
      <c r="S1002" s="206"/>
      <c r="T1002" s="206"/>
      <c r="U1002" s="206"/>
      <c r="V1002" s="206"/>
      <c r="W1002" s="206"/>
      <c r="X1002" s="206"/>
      <c r="Y1002" s="206"/>
      <c r="Z1002" s="206"/>
      <c r="AA1002" s="206"/>
      <c r="AB1002" s="206"/>
      <c r="AC1002" s="206"/>
      <c r="AD1002" s="206"/>
      <c r="AE1002" s="206"/>
      <c r="AF1002" s="206"/>
      <c r="AG1002" s="206"/>
      <c r="AH1002" s="206"/>
      <c r="AI1002" s="206"/>
      <c r="AJ1002" s="206"/>
      <c r="AK1002" s="206"/>
      <c r="AL1002" s="206"/>
      <c r="AM1002" s="206"/>
      <c r="AN1002" s="206"/>
      <c r="AO1002" s="206"/>
    </row>
    <row r="1003" spans="1:41" ht="14.25" hidden="1" customHeight="1" x14ac:dyDescent="0.25">
      <c r="A1003" s="206"/>
      <c r="B1003" s="206"/>
      <c r="C1003" s="206"/>
      <c r="D1003" s="206"/>
      <c r="E1003" s="206"/>
      <c r="F1003" s="206"/>
      <c r="G1003" s="206"/>
      <c r="H1003" s="206"/>
      <c r="I1003" s="206"/>
      <c r="J1003" s="206"/>
      <c r="K1003" s="206"/>
      <c r="L1003" s="206"/>
      <c r="M1003" s="206"/>
      <c r="N1003" s="206"/>
      <c r="O1003" s="206"/>
      <c r="P1003" s="206"/>
      <c r="Q1003" s="206"/>
      <c r="R1003" s="206"/>
      <c r="S1003" s="206"/>
      <c r="T1003" s="206"/>
      <c r="U1003" s="206"/>
      <c r="V1003" s="206"/>
      <c r="W1003" s="206"/>
      <c r="X1003" s="206"/>
      <c r="Y1003" s="206"/>
      <c r="Z1003" s="206"/>
      <c r="AA1003" s="206"/>
      <c r="AB1003" s="206"/>
      <c r="AC1003" s="206"/>
      <c r="AD1003" s="206"/>
      <c r="AE1003" s="206"/>
      <c r="AF1003" s="206"/>
      <c r="AG1003" s="206"/>
      <c r="AH1003" s="206"/>
      <c r="AI1003" s="206"/>
      <c r="AJ1003" s="206"/>
      <c r="AK1003" s="206"/>
      <c r="AL1003" s="206"/>
      <c r="AM1003" s="206"/>
      <c r="AN1003" s="206"/>
      <c r="AO1003" s="206"/>
    </row>
    <row r="1004" spans="1:41" ht="14.25" hidden="1" customHeight="1" x14ac:dyDescent="0.25">
      <c r="A1004" s="206"/>
      <c r="B1004" s="206"/>
      <c r="C1004" s="206"/>
      <c r="D1004" s="206"/>
      <c r="E1004" s="206"/>
      <c r="F1004" s="206"/>
      <c r="G1004" s="206"/>
      <c r="H1004" s="206"/>
      <c r="I1004" s="206"/>
      <c r="J1004" s="206"/>
      <c r="K1004" s="206"/>
      <c r="L1004" s="206"/>
      <c r="M1004" s="206"/>
      <c r="N1004" s="206"/>
      <c r="O1004" s="206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</row>
    <row r="1005" spans="1:41" ht="14.25" hidden="1" customHeight="1" x14ac:dyDescent="0.25">
      <c r="A1005" s="206"/>
      <c r="B1005" s="206"/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6"/>
      <c r="P1005" s="206"/>
      <c r="Q1005" s="206"/>
      <c r="R1005" s="206"/>
      <c r="S1005" s="206"/>
      <c r="T1005" s="206"/>
      <c r="U1005" s="206"/>
      <c r="V1005" s="206"/>
      <c r="W1005" s="206"/>
      <c r="X1005" s="206"/>
      <c r="Y1005" s="206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6"/>
      <c r="AK1005" s="206"/>
      <c r="AL1005" s="206"/>
      <c r="AM1005" s="206"/>
      <c r="AN1005" s="206"/>
      <c r="AO1005" s="206"/>
    </row>
    <row r="1006" spans="1:41" ht="14.25" hidden="1" customHeight="1" x14ac:dyDescent="0.25">
      <c r="A1006" s="206"/>
      <c r="B1006" s="206"/>
      <c r="C1006" s="206"/>
      <c r="D1006" s="206"/>
      <c r="E1006" s="206"/>
      <c r="F1006" s="206"/>
      <c r="G1006" s="206"/>
      <c r="H1006" s="206"/>
      <c r="I1006" s="206"/>
      <c r="J1006" s="206"/>
      <c r="K1006" s="206"/>
      <c r="L1006" s="206"/>
      <c r="M1006" s="206"/>
      <c r="N1006" s="206"/>
      <c r="O1006" s="206"/>
      <c r="P1006" s="206"/>
      <c r="Q1006" s="206"/>
      <c r="R1006" s="206"/>
      <c r="S1006" s="206"/>
      <c r="T1006" s="206"/>
      <c r="U1006" s="206"/>
      <c r="V1006" s="206"/>
      <c r="W1006" s="206"/>
      <c r="X1006" s="206"/>
      <c r="Y1006" s="206"/>
      <c r="Z1006" s="206"/>
      <c r="AA1006" s="206"/>
      <c r="AB1006" s="206"/>
      <c r="AC1006" s="206"/>
      <c r="AD1006" s="206"/>
      <c r="AE1006" s="206"/>
      <c r="AF1006" s="206"/>
      <c r="AG1006" s="206"/>
      <c r="AH1006" s="206"/>
      <c r="AI1006" s="206"/>
      <c r="AJ1006" s="206"/>
      <c r="AK1006" s="206"/>
      <c r="AL1006" s="206"/>
      <c r="AM1006" s="206"/>
      <c r="AN1006" s="206"/>
      <c r="AO1006" s="206"/>
    </row>
    <row r="1007" spans="1:41" ht="14.25" hidden="1" customHeight="1" x14ac:dyDescent="0.25">
      <c r="A1007" s="206"/>
      <c r="B1007" s="206"/>
      <c r="C1007" s="206"/>
      <c r="D1007" s="206"/>
      <c r="E1007" s="206"/>
      <c r="F1007" s="206"/>
      <c r="G1007" s="206"/>
      <c r="H1007" s="206"/>
      <c r="I1007" s="206"/>
      <c r="J1007" s="206"/>
      <c r="K1007" s="206"/>
      <c r="L1007" s="206"/>
      <c r="M1007" s="206"/>
      <c r="N1007" s="206"/>
      <c r="O1007" s="206"/>
      <c r="P1007" s="206"/>
      <c r="Q1007" s="206"/>
      <c r="R1007" s="206"/>
      <c r="S1007" s="206"/>
      <c r="T1007" s="206"/>
      <c r="U1007" s="206"/>
      <c r="V1007" s="206"/>
      <c r="W1007" s="206"/>
      <c r="X1007" s="206"/>
      <c r="Y1007" s="206"/>
      <c r="Z1007" s="206"/>
      <c r="AA1007" s="206"/>
      <c r="AB1007" s="206"/>
      <c r="AC1007" s="206"/>
      <c r="AD1007" s="206"/>
      <c r="AE1007" s="206"/>
      <c r="AF1007" s="206"/>
      <c r="AG1007" s="206"/>
      <c r="AH1007" s="206"/>
      <c r="AI1007" s="206"/>
      <c r="AJ1007" s="206"/>
      <c r="AK1007" s="206"/>
      <c r="AL1007" s="206"/>
      <c r="AM1007" s="206"/>
      <c r="AN1007" s="206"/>
      <c r="AO1007" s="206"/>
    </row>
    <row r="1008" spans="1:41" ht="14.25" hidden="1" customHeight="1" x14ac:dyDescent="0.25">
      <c r="A1008" s="206"/>
      <c r="B1008" s="206"/>
      <c r="C1008" s="206"/>
      <c r="D1008" s="206"/>
      <c r="E1008" s="206"/>
      <c r="F1008" s="206"/>
      <c r="G1008" s="206"/>
      <c r="H1008" s="206"/>
      <c r="I1008" s="206"/>
      <c r="J1008" s="206"/>
      <c r="K1008" s="206"/>
      <c r="L1008" s="206"/>
      <c r="M1008" s="206"/>
      <c r="N1008" s="206"/>
      <c r="O1008" s="206"/>
      <c r="P1008" s="206"/>
      <c r="Q1008" s="206"/>
      <c r="R1008" s="206"/>
      <c r="S1008" s="206"/>
      <c r="T1008" s="206"/>
      <c r="U1008" s="206"/>
      <c r="V1008" s="206"/>
      <c r="W1008" s="206"/>
      <c r="X1008" s="206"/>
      <c r="Y1008" s="206"/>
      <c r="Z1008" s="206"/>
      <c r="AA1008" s="206"/>
      <c r="AB1008" s="206"/>
      <c r="AC1008" s="206"/>
      <c r="AD1008" s="206"/>
      <c r="AE1008" s="206"/>
      <c r="AF1008" s="206"/>
      <c r="AG1008" s="206"/>
      <c r="AH1008" s="206"/>
      <c r="AI1008" s="206"/>
      <c r="AJ1008" s="206"/>
      <c r="AK1008" s="206"/>
      <c r="AL1008" s="206"/>
      <c r="AM1008" s="206"/>
      <c r="AN1008" s="206"/>
      <c r="AO1008" s="206"/>
    </row>
    <row r="1009" spans="1:41" ht="14.25" hidden="1" customHeight="1" x14ac:dyDescent="0.25">
      <c r="A1009" s="206"/>
      <c r="B1009" s="206"/>
      <c r="C1009" s="206"/>
      <c r="D1009" s="206"/>
      <c r="E1009" s="206"/>
      <c r="F1009" s="206"/>
      <c r="G1009" s="206"/>
      <c r="H1009" s="206"/>
      <c r="I1009" s="206"/>
      <c r="J1009" s="206"/>
      <c r="K1009" s="206"/>
      <c r="L1009" s="206"/>
      <c r="M1009" s="206"/>
      <c r="N1009" s="206"/>
      <c r="O1009" s="206"/>
      <c r="P1009" s="206"/>
      <c r="Q1009" s="206"/>
      <c r="R1009" s="206"/>
      <c r="S1009" s="206"/>
      <c r="T1009" s="206"/>
      <c r="U1009" s="206"/>
      <c r="V1009" s="206"/>
      <c r="W1009" s="206"/>
      <c r="X1009" s="206"/>
      <c r="Y1009" s="206"/>
      <c r="Z1009" s="206"/>
      <c r="AA1009" s="206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  <c r="AO1009" s="206"/>
    </row>
    <row r="1016" spans="1:41" ht="15" customHeight="1" x14ac:dyDescent="0.25">
      <c r="N1016">
        <f>90/4</f>
        <v>22.5</v>
      </c>
    </row>
  </sheetData>
  <mergeCells count="1">
    <mergeCell ref="Y4:AJ4"/>
  </mergeCells>
  <conditionalFormatting sqref="Y19:Y20">
    <cfRule type="cellIs" dxfId="76" priority="7" operator="lessThanOrEqual">
      <formula>0</formula>
    </cfRule>
  </conditionalFormatting>
  <conditionalFormatting sqref="Y10:Z11 AB10:AC11 AE10:AF11 AH10:AI11">
    <cfRule type="containsBlanks" dxfId="75" priority="8">
      <formula>LEN(TRIM(Y10))=0</formula>
    </cfRule>
  </conditionalFormatting>
  <conditionalFormatting sqref="Y6:AB7 AC6 AE6:AI6">
    <cfRule type="containsBlanks" dxfId="74" priority="34">
      <formula>LEN(TRIM(Y6))=0</formula>
    </cfRule>
  </conditionalFormatting>
  <conditionalFormatting sqref="Y9:AC9 AE9:AI9">
    <cfRule type="containsBlanks" dxfId="73" priority="13">
      <formula>LEN(TRIM(Y9))=0</formula>
    </cfRule>
  </conditionalFormatting>
  <conditionalFormatting sqref="Y15:AC15">
    <cfRule type="containsBlanks" dxfId="72" priority="14">
      <formula>LEN(TRIM(Y15))=0</formula>
    </cfRule>
  </conditionalFormatting>
  <conditionalFormatting sqref="Y16:AI16">
    <cfRule type="containsBlanks" dxfId="71" priority="16">
      <formula>LEN(TRIM(Y16))=0</formula>
    </cfRule>
  </conditionalFormatting>
  <conditionalFormatting sqref="Y18:AI18">
    <cfRule type="containsBlanks" dxfId="70" priority="17">
      <formula>LEN(TRIM(Y18))=0</formula>
    </cfRule>
  </conditionalFormatting>
  <conditionalFormatting sqref="Y20:AI22">
    <cfRule type="containsBlanks" dxfId="69" priority="18">
      <formula>LEN(TRIM(Y20))=0</formula>
    </cfRule>
  </conditionalFormatting>
  <conditionalFormatting sqref="Y8:AJ8">
    <cfRule type="containsBlanks" dxfId="68" priority="19">
      <formula>LEN(TRIM(Y8))=0</formula>
    </cfRule>
  </conditionalFormatting>
  <conditionalFormatting sqref="Y12:AJ12">
    <cfRule type="cellIs" dxfId="67" priority="22" operator="greaterThanOrEqual">
      <formula>1</formula>
    </cfRule>
    <cfRule type="cellIs" dxfId="66" priority="21" operator="lessThanOrEqual">
      <formula>0.99</formula>
    </cfRule>
    <cfRule type="containsBlanks" dxfId="65" priority="20">
      <formula>LEN(TRIM(Y12))=0</formula>
    </cfRule>
  </conditionalFormatting>
  <conditionalFormatting sqref="Y24:AJ33">
    <cfRule type="containsBlanks" dxfId="64" priority="23">
      <formula>LEN(TRIM(Y24))=0</formula>
    </cfRule>
  </conditionalFormatting>
  <conditionalFormatting sqref="Z8 AD9:AD11 AJ9:AJ11 AG10:AG11 AA11">
    <cfRule type="cellIs" dxfId="63" priority="24" operator="greaterThanOrEqual">
      <formula>0.95</formula>
    </cfRule>
  </conditionalFormatting>
  <conditionalFormatting sqref="AA10:AA11 AD10:AD11 AG10:AG11 AJ10:AJ11 AJ13:AJ14">
    <cfRule type="cellIs" dxfId="62" priority="26" operator="greaterThanOrEqual">
      <formula>0.9</formula>
    </cfRule>
  </conditionalFormatting>
  <conditionalFormatting sqref="AA17 Z19:AI19 Y19:Y20 AJ19:AJ26 AD25:AD26 AD29:AD32 AG26 AA29:AA30 AG29:AG30 AJ29:AJ33 AA32 AG32 AE14:AG14 AD14:AD15 AJ15:AJ17">
    <cfRule type="cellIs" dxfId="61" priority="42" operator="greaterThanOrEqual">
      <formula>1</formula>
    </cfRule>
    <cfRule type="cellIs" dxfId="60" priority="41" operator="between">
      <formula>0.98</formula>
      <formula>0.99</formula>
    </cfRule>
  </conditionalFormatting>
  <conditionalFormatting sqref="AA17 Z19:AJ19 Y19:Y20 AJ19:AJ26 AD25:AD26 AD29:AD33">
    <cfRule type="cellIs" dxfId="59" priority="29" operator="lessThanOrEqual">
      <formula>0</formula>
    </cfRule>
  </conditionalFormatting>
  <conditionalFormatting sqref="AA17 Z19:AJ19 Y19:Y20 AJ21:AJ26 AD25:AD26 AG26 AA29:AA30 AG29:AG30 AD29:AD32 AJ29:AJ33 AA32 AG32">
    <cfRule type="cellIs" dxfId="58" priority="6" operator="greaterThanOrEqual">
      <formula>"1%"</formula>
    </cfRule>
  </conditionalFormatting>
  <conditionalFormatting sqref="AB2">
    <cfRule type="cellIs" dxfId="57" priority="31" operator="between">
      <formula>0.9</formula>
      <formula>0.99</formula>
    </cfRule>
    <cfRule type="cellIs" dxfId="56" priority="32" operator="greaterThanOrEqual">
      <formula>1</formula>
    </cfRule>
    <cfRule type="cellIs" dxfId="55" priority="33" operator="lessThanOrEqual">
      <formula>0.89</formula>
    </cfRule>
  </conditionalFormatting>
  <conditionalFormatting sqref="AD6:AD7 Y7:AJ7 AD9:AD11 AJ9:AJ11 AG10:AG11">
    <cfRule type="cellIs" dxfId="54" priority="12" operator="lessThanOrEqual">
      <formula>"89%"</formula>
    </cfRule>
  </conditionalFormatting>
  <conditionalFormatting sqref="AD6:AD7 Y7:AJ7 AJ6:AJ7 AB2 AD9:AD11 AJ9:AJ11 AG10:AG11">
    <cfRule type="cellIs" dxfId="53" priority="9" operator="lessThanOrEqual">
      <formula>0.74</formula>
    </cfRule>
    <cfRule type="cellIs" dxfId="52" priority="10" operator="between">
      <formula>0.84</formula>
      <formula>0.75</formula>
    </cfRule>
    <cfRule type="cellIs" dxfId="51" priority="11" operator="greaterThanOrEqual">
      <formula>0.85</formula>
    </cfRule>
  </conditionalFormatting>
  <conditionalFormatting sqref="AD7">
    <cfRule type="containsBlanks" dxfId="50" priority="5">
      <formula>LEN(TRIM(AD7))=0</formula>
    </cfRule>
  </conditionalFormatting>
  <conditionalFormatting sqref="AD9:AD11 AJ9:AJ11 AG10:AG11 Y7:AJ7 AD6:AD7">
    <cfRule type="containsBlanks" dxfId="49" priority="37">
      <formula>LEN(TRIM(Y7))=0</formula>
    </cfRule>
  </conditionalFormatting>
  <conditionalFormatting sqref="AD9:AD11 AJ9:AJ11 AG10:AG11 AA11 Z8">
    <cfRule type="cellIs" dxfId="48" priority="36" operator="between">
      <formula>0.9</formula>
      <formula>0.94</formula>
    </cfRule>
    <cfRule type="cellIs" dxfId="47" priority="35" operator="lessThanOrEqual">
      <formula>0.89</formula>
    </cfRule>
  </conditionalFormatting>
  <conditionalFormatting sqref="AD9:AD11 AJ9:AJ11 AG10:AG11 AD6:AD7 Y7:AJ7">
    <cfRule type="cellIs" dxfId="46" priority="43" operator="greaterThanOrEqual">
      <formula>"95%"</formula>
    </cfRule>
  </conditionalFormatting>
  <conditionalFormatting sqref="AD10:AD11 AG10:AG11 AJ10:AJ11 AA10:AA11 AJ13:AJ14">
    <cfRule type="cellIs" dxfId="45" priority="38" operator="lessThanOrEqual">
      <formula>0.79</formula>
    </cfRule>
    <cfRule type="cellIs" dxfId="44" priority="25" operator="between">
      <formula>0.8</formula>
      <formula>0.89</formula>
    </cfRule>
  </conditionalFormatting>
  <conditionalFormatting sqref="AE23:AF23 AH23:AI23">
    <cfRule type="containsBlanks" dxfId="43" priority="39">
      <formula>LEN(TRIM(AE23))=0</formula>
    </cfRule>
  </conditionalFormatting>
  <conditionalFormatting sqref="AE13:AI15 AJ13:AJ16 Y13:AD13">
    <cfRule type="containsBlanks" dxfId="42" priority="67">
      <formula>LEN(TRIM(Y13))=0</formula>
    </cfRule>
  </conditionalFormatting>
  <conditionalFormatting sqref="AG7">
    <cfRule type="containsBlanks" dxfId="41" priority="2">
      <formula>LEN(TRIM(AG7))=0</formula>
    </cfRule>
  </conditionalFormatting>
  <conditionalFormatting sqref="AG23">
    <cfRule type="cellIs" dxfId="40" priority="52" operator="lessThanOrEqual">
      <formula>0.97</formula>
    </cfRule>
    <cfRule type="cellIs" dxfId="39" priority="53" operator="between">
      <formula>0.98</formula>
      <formula>0.99</formula>
    </cfRule>
    <cfRule type="cellIs" dxfId="38" priority="54" operator="greaterThanOrEqual">
      <formula>1</formula>
    </cfRule>
    <cfRule type="cellIs" dxfId="37" priority="49" operator="between">
      <formula>0.01</formula>
      <formula>"3.90%"</formula>
    </cfRule>
    <cfRule type="containsBlanks" dxfId="36" priority="44">
      <formula>LEN(TRIM(AG23))=0</formula>
    </cfRule>
    <cfRule type="cellIs" dxfId="35" priority="45" operator="greaterThanOrEqual">
      <formula>"0,1%"</formula>
    </cfRule>
    <cfRule type="cellIs" dxfId="34" priority="46" operator="lessThanOrEqual">
      <formula>0</formula>
    </cfRule>
    <cfRule type="cellIs" dxfId="33" priority="47" operator="greaterThanOrEqual">
      <formula>"1%"</formula>
    </cfRule>
    <cfRule type="cellIs" dxfId="32" priority="48" operator="lessThanOrEqual">
      <formula>0</formula>
    </cfRule>
    <cfRule type="cellIs" dxfId="31" priority="50" operator="lessThanOrEqual">
      <formula>"0.10%"</formula>
    </cfRule>
    <cfRule type="cellIs" dxfId="30" priority="51" operator="greaterThanOrEqual">
      <formula>"4%"</formula>
    </cfRule>
  </conditionalFormatting>
  <conditionalFormatting sqref="AG26 AA29:AA30 AG29:AG30 AJ29:AJ33 AA32 AG32 Y23:AF23 AH23:AI23">
    <cfRule type="cellIs" dxfId="29" priority="15" operator="lessThanOrEqual">
      <formula>0</formula>
    </cfRule>
  </conditionalFormatting>
  <conditionalFormatting sqref="AG26 AA29:AA30 AG29:AG30 AJ29:AJ33 AA32 AG32 AA17 Z19:AI19 Y19:Y20 AJ19:AJ26 AD25:AD26 AD29:AD32 AE14:AG14 AD14:AD15 AJ15:AJ17">
    <cfRule type="cellIs" dxfId="28" priority="40" operator="lessThanOrEqual">
      <formula>0.97</formula>
    </cfRule>
  </conditionalFormatting>
  <conditionalFormatting sqref="AG26 AA29:AA30 AG29:AG30 AJ29:AJ33 AA32 AG32">
    <cfRule type="cellIs" dxfId="27" priority="30" operator="lessThanOrEqual">
      <formula>0</formula>
    </cfRule>
  </conditionalFormatting>
  <conditionalFormatting sqref="AG26 AG29:AG30">
    <cfRule type="containsBlanks" dxfId="26" priority="55">
      <formula>LEN(TRIM(AG26))=0</formula>
    </cfRule>
    <cfRule type="cellIs" dxfId="25" priority="56" operator="greaterThanOrEqual">
      <formula>"0,1%"</formula>
    </cfRule>
    <cfRule type="cellIs" dxfId="24" priority="57" operator="lessThanOrEqual">
      <formula>0</formula>
    </cfRule>
  </conditionalFormatting>
  <conditionalFormatting sqref="AG32">
    <cfRule type="containsBlanks" dxfId="23" priority="58">
      <formula>LEN(TRIM(AG32))=0</formula>
    </cfRule>
    <cfRule type="cellIs" dxfId="22" priority="59" operator="greaterThanOrEqual">
      <formula>"0,1%"</formula>
    </cfRule>
    <cfRule type="cellIs" dxfId="21" priority="60" operator="lessThanOrEqual">
      <formula>0</formula>
    </cfRule>
  </conditionalFormatting>
  <conditionalFormatting sqref="AJ7 AJ9">
    <cfRule type="cellIs" dxfId="20" priority="61" operator="greaterThanOrEqual">
      <formula>0.95</formula>
    </cfRule>
    <cfRule type="cellIs" dxfId="19" priority="62" operator="between">
      <formula>0.9</formula>
      <formula>0.94</formula>
    </cfRule>
  </conditionalFormatting>
  <conditionalFormatting sqref="AJ7">
    <cfRule type="cellIs" dxfId="18" priority="63" operator="lessThanOrEqual">
      <formula>0.89</formula>
    </cfRule>
    <cfRule type="containsBlanks" dxfId="17" priority="1">
      <formula>LEN(TRIM(AJ7))=0</formula>
    </cfRule>
  </conditionalFormatting>
  <conditionalFormatting sqref="AJ8">
    <cfRule type="cellIs" dxfId="16" priority="64" operator="lessThanOrEqual">
      <formula>0.84</formula>
    </cfRule>
    <cfRule type="cellIs" dxfId="15" priority="65" operator="greaterThanOrEqual">
      <formula>1</formula>
    </cfRule>
    <cfRule type="cellIs" dxfId="14" priority="66" operator="between">
      <formula>0.85</formula>
      <formula>0.99</formula>
    </cfRule>
  </conditionalFormatting>
  <conditionalFormatting sqref="AJ13:AJ17 Y14:AI14 AA17 Z19:AI19 Y19:Y20 AJ19:AJ26 AD25:AD26 AG26 AA29:AA30 AG29:AG30 AD29:AD32 AJ29:AJ33 AA32 AG32">
    <cfRule type="cellIs" dxfId="13" priority="74" operator="between">
      <formula>0.01</formula>
      <formula>"3.90%"</formula>
    </cfRule>
  </conditionalFormatting>
  <conditionalFormatting sqref="AJ13:AJ17 Y14:AI14 AG32 AG26 AG29:AG30 AA17 Z19:AI19 Y19:Y20 AJ19:AJ26 AD25:AD26 AA29:AA30 AD29:AD32 AJ29:AJ33 AA32">
    <cfRule type="cellIs" dxfId="12" priority="68" operator="greaterThanOrEqual">
      <formula>"4%"</formula>
    </cfRule>
    <cfRule type="cellIs" dxfId="11" priority="73" operator="lessThanOrEqual">
      <formula>"0.10%"</formula>
    </cfRule>
  </conditionalFormatting>
  <conditionalFormatting sqref="AJ15 AJ17:AJ18 Y17:Z17 AB17:AC17 AE17:AF17 AH17:AI17">
    <cfRule type="containsBlanks" dxfId="10" priority="69">
      <formula>LEN(TRIM(Y17))=0</formula>
    </cfRule>
  </conditionalFormatting>
  <conditionalFormatting sqref="AJ15 AJ18">
    <cfRule type="cellIs" dxfId="9" priority="70" operator="lessThanOrEqual">
      <formula>0.89</formula>
    </cfRule>
    <cfRule type="cellIs" dxfId="8" priority="71" operator="greaterThanOrEqual">
      <formula>0.95</formula>
    </cfRule>
    <cfRule type="cellIs" dxfId="7" priority="72" operator="between">
      <formula>0.9</formula>
      <formula>0.94</formula>
    </cfRule>
  </conditionalFormatting>
  <conditionalFormatting sqref="AJ19:AJ24 AD26 AJ26 AD29 Y19:Y20 AA17 Z19:AI19">
    <cfRule type="cellIs" dxfId="6" priority="28" operator="greaterThanOrEqual">
      <formula>"0,1%"</formula>
    </cfRule>
    <cfRule type="containsBlanks" dxfId="5" priority="27">
      <formula>LEN(TRIM(Y19))=0</formula>
    </cfRule>
  </conditionalFormatting>
  <conditionalFormatting sqref="AJ22:AJ26 AD25:AD26 AG26 AA29:AA30 AG29:AG30 AD29:AD32 AJ29:AJ33 AA32 AG32">
    <cfRule type="cellIs" dxfId="4" priority="75" operator="greaterThanOrEqual">
      <formula>"1%"</formula>
    </cfRule>
    <cfRule type="cellIs" dxfId="3" priority="76" operator="lessThanOrEqual">
      <formula>0</formula>
    </cfRule>
  </conditionalFormatting>
  <conditionalFormatting sqref="AJ24:AJ33 AD25:AD26 AG26 AA29:AA30 AG29:AG30 AD29:AD32 AA32 AG32">
    <cfRule type="cellIs" dxfId="2" priority="77" operator="lessThanOrEqual">
      <formula>0.89</formula>
    </cfRule>
    <cfRule type="cellIs" dxfId="1" priority="78" operator="greaterThanOrEqual">
      <formula>1</formula>
    </cfRule>
    <cfRule type="cellIs" dxfId="0" priority="79" operator="between">
      <formula>0.9</formula>
      <formula>0.99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9966"/>
  </sheetPr>
  <dimension ref="A1:Z1000"/>
  <sheetViews>
    <sheetView showGridLines="0" workbookViewId="0"/>
  </sheetViews>
  <sheetFormatPr baseColWidth="10" defaultColWidth="14.42578125" defaultRowHeight="15" customHeight="1" x14ac:dyDescent="0.25"/>
  <cols>
    <col min="1" max="1" width="1.140625" customWidth="1"/>
    <col min="2" max="2" width="1" customWidth="1"/>
    <col min="3" max="3" width="11.42578125" customWidth="1"/>
    <col min="4" max="4" width="13.85546875" customWidth="1"/>
    <col min="5" max="5" width="96" customWidth="1"/>
    <col min="6" max="6" width="1" customWidth="1"/>
    <col min="7" max="7" width="10.85546875" hidden="1" customWidth="1"/>
    <col min="8" max="25" width="10.7109375" customWidth="1"/>
    <col min="26" max="26" width="10" customWidth="1"/>
  </cols>
  <sheetData>
    <row r="1" spans="1:26" ht="3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 x14ac:dyDescent="0.25">
      <c r="A2" s="16"/>
      <c r="B2" s="262"/>
      <c r="C2" s="263"/>
      <c r="D2" s="263"/>
      <c r="E2" s="262"/>
      <c r="F2" s="262"/>
      <c r="G2" s="262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6"/>
    </row>
    <row r="3" spans="1:26" ht="18" customHeight="1" x14ac:dyDescent="0.25">
      <c r="A3" s="16"/>
      <c r="B3" s="262"/>
      <c r="C3" s="349" t="s">
        <v>701</v>
      </c>
      <c r="D3" s="350"/>
      <c r="E3" s="351"/>
      <c r="F3" s="262"/>
      <c r="G3" s="264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6"/>
    </row>
    <row r="4" spans="1:26" ht="14.25" customHeight="1" x14ac:dyDescent="0.25">
      <c r="A4" s="16"/>
      <c r="B4" s="265"/>
      <c r="C4" s="266" t="s">
        <v>702</v>
      </c>
      <c r="D4" s="267" t="s">
        <v>703</v>
      </c>
      <c r="E4" s="268" t="s">
        <v>704</v>
      </c>
      <c r="F4" s="265"/>
      <c r="G4" s="269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16"/>
    </row>
    <row r="5" spans="1:26" ht="14.25" customHeight="1" x14ac:dyDescent="0.25">
      <c r="A5" s="16"/>
      <c r="B5" s="271"/>
      <c r="C5" s="272">
        <v>0</v>
      </c>
      <c r="D5" s="273">
        <v>44331</v>
      </c>
      <c r="E5" s="274" t="s">
        <v>705</v>
      </c>
      <c r="F5" s="271"/>
      <c r="G5" s="1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 customHeight="1" x14ac:dyDescent="0.25">
      <c r="A6" s="16"/>
      <c r="B6" s="271"/>
      <c r="C6" s="272">
        <v>1</v>
      </c>
      <c r="D6" s="273">
        <v>44377</v>
      </c>
      <c r="E6" s="274" t="s">
        <v>706</v>
      </c>
      <c r="F6" s="271"/>
      <c r="G6" s="1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7.5" customHeight="1" x14ac:dyDescent="0.25">
      <c r="A7" s="16"/>
      <c r="B7" s="271"/>
      <c r="C7" s="272">
        <v>2</v>
      </c>
      <c r="D7" s="273">
        <v>44414</v>
      </c>
      <c r="E7" s="274" t="s">
        <v>707</v>
      </c>
      <c r="F7" s="271"/>
      <c r="G7" s="1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 x14ac:dyDescent="0.25">
      <c r="A8" s="16"/>
      <c r="B8" s="271"/>
      <c r="C8" s="272">
        <v>3</v>
      </c>
      <c r="D8" s="273">
        <v>44417</v>
      </c>
      <c r="E8" s="274" t="s">
        <v>708</v>
      </c>
      <c r="F8" s="271"/>
      <c r="G8" s="1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4.75" customHeight="1" x14ac:dyDescent="0.25">
      <c r="A9" s="16"/>
      <c r="B9" s="271"/>
      <c r="C9" s="272">
        <v>3</v>
      </c>
      <c r="D9" s="273">
        <v>44438</v>
      </c>
      <c r="E9" s="274" t="s">
        <v>709</v>
      </c>
      <c r="F9" s="271"/>
      <c r="G9" s="1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99.5" customHeight="1" x14ac:dyDescent="0.25">
      <c r="A10" s="16"/>
      <c r="B10" s="271"/>
      <c r="C10" s="272">
        <v>3</v>
      </c>
      <c r="D10" s="273">
        <v>44441</v>
      </c>
      <c r="E10" s="274" t="s">
        <v>710</v>
      </c>
      <c r="F10" s="271"/>
      <c r="G10" s="1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75" customHeight="1" x14ac:dyDescent="0.25">
      <c r="A11" s="16"/>
      <c r="B11" s="271"/>
      <c r="C11" s="272">
        <v>3</v>
      </c>
      <c r="D11" s="273">
        <v>44494</v>
      </c>
      <c r="E11" s="274" t="s">
        <v>711</v>
      </c>
      <c r="F11" s="271"/>
      <c r="G11" s="1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75" customHeight="1" x14ac:dyDescent="0.25">
      <c r="A12" s="16"/>
      <c r="B12" s="271"/>
      <c r="C12" s="272">
        <v>3</v>
      </c>
      <c r="D12" s="273">
        <v>44495</v>
      </c>
      <c r="E12" s="274" t="s">
        <v>712</v>
      </c>
      <c r="F12" s="271"/>
      <c r="G12" s="1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6"/>
      <c r="B13" s="271"/>
      <c r="C13" s="272">
        <v>3</v>
      </c>
      <c r="D13" s="273">
        <v>44509</v>
      </c>
      <c r="E13" s="274" t="s">
        <v>713</v>
      </c>
      <c r="F13" s="271"/>
      <c r="G13" s="11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 x14ac:dyDescent="0.25">
      <c r="A14" s="16"/>
      <c r="B14" s="271"/>
      <c r="C14" s="272">
        <v>3</v>
      </c>
      <c r="D14" s="273">
        <v>44509</v>
      </c>
      <c r="E14" s="274" t="s">
        <v>714</v>
      </c>
      <c r="F14" s="271"/>
      <c r="G14" s="11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 customHeight="1" x14ac:dyDescent="0.25">
      <c r="A15" s="16"/>
      <c r="B15" s="271"/>
      <c r="C15" s="272">
        <v>3</v>
      </c>
      <c r="D15" s="273">
        <v>44509</v>
      </c>
      <c r="E15" s="274" t="s">
        <v>715</v>
      </c>
      <c r="F15" s="271"/>
      <c r="G15" s="1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6"/>
      <c r="B16" s="271"/>
      <c r="C16" s="272">
        <v>3</v>
      </c>
      <c r="D16" s="273">
        <v>44517</v>
      </c>
      <c r="E16" s="274" t="s">
        <v>716</v>
      </c>
      <c r="F16" s="271"/>
      <c r="G16" s="1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6"/>
      <c r="B17" s="262"/>
      <c r="C17" s="272">
        <v>3</v>
      </c>
      <c r="D17" s="273">
        <v>44517</v>
      </c>
      <c r="E17" s="274" t="s">
        <v>717</v>
      </c>
      <c r="F17" s="262"/>
      <c r="G17" s="264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6"/>
    </row>
    <row r="18" spans="1:26" ht="14.25" customHeight="1" x14ac:dyDescent="0.25">
      <c r="A18" s="16"/>
      <c r="B18" s="262"/>
      <c r="C18" s="272">
        <v>3</v>
      </c>
      <c r="D18" s="273">
        <v>44533</v>
      </c>
      <c r="E18" s="274" t="s">
        <v>718</v>
      </c>
      <c r="F18" s="262"/>
      <c r="G18" s="264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6"/>
    </row>
    <row r="19" spans="1:26" ht="24.75" customHeight="1" x14ac:dyDescent="0.25">
      <c r="A19" s="16"/>
      <c r="B19" s="262"/>
      <c r="C19" s="272">
        <v>3</v>
      </c>
      <c r="D19" s="273">
        <v>44544</v>
      </c>
      <c r="E19" s="274" t="s">
        <v>719</v>
      </c>
      <c r="F19" s="262"/>
      <c r="G19" s="264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6"/>
    </row>
    <row r="20" spans="1:26" ht="24.75" customHeight="1" x14ac:dyDescent="0.25">
      <c r="A20" s="16"/>
      <c r="B20" s="262"/>
      <c r="C20" s="272">
        <v>3</v>
      </c>
      <c r="D20" s="273">
        <v>44544</v>
      </c>
      <c r="E20" s="274" t="s">
        <v>720</v>
      </c>
      <c r="F20" s="262"/>
      <c r="G20" s="264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6"/>
    </row>
    <row r="21" spans="1:26" ht="14.25" customHeight="1" x14ac:dyDescent="0.25">
      <c r="A21" s="16"/>
      <c r="B21" s="262"/>
      <c r="C21" s="272">
        <v>3</v>
      </c>
      <c r="D21" s="273">
        <v>44545</v>
      </c>
      <c r="E21" s="274" t="s">
        <v>721</v>
      </c>
      <c r="F21" s="262"/>
      <c r="G21" s="264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6"/>
    </row>
    <row r="22" spans="1:26" ht="24.75" customHeight="1" x14ac:dyDescent="0.25">
      <c r="A22" s="16"/>
      <c r="B22" s="262"/>
      <c r="C22" s="272">
        <v>3</v>
      </c>
      <c r="D22" s="273">
        <v>44560</v>
      </c>
      <c r="E22" s="274" t="s">
        <v>722</v>
      </c>
      <c r="F22" s="262"/>
      <c r="G22" s="264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6"/>
    </row>
    <row r="23" spans="1:26" ht="37.5" customHeight="1" x14ac:dyDescent="0.25">
      <c r="A23" s="16"/>
      <c r="B23" s="262"/>
      <c r="C23" s="272">
        <v>3</v>
      </c>
      <c r="D23" s="273">
        <v>44578</v>
      </c>
      <c r="E23" s="274" t="s">
        <v>723</v>
      </c>
      <c r="F23" s="262"/>
      <c r="G23" s="264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6"/>
    </row>
    <row r="24" spans="1:26" ht="49.5" customHeight="1" x14ac:dyDescent="0.25">
      <c r="A24" s="16"/>
      <c r="B24" s="262"/>
      <c r="C24" s="272">
        <v>3</v>
      </c>
      <c r="D24" s="273">
        <v>44582</v>
      </c>
      <c r="E24" s="274" t="s">
        <v>724</v>
      </c>
      <c r="F24" s="262"/>
      <c r="G24" s="264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6"/>
    </row>
    <row r="25" spans="1:26" ht="37.5" customHeight="1" x14ac:dyDescent="0.25">
      <c r="A25" s="16"/>
      <c r="B25" s="262"/>
      <c r="C25" s="272">
        <v>3</v>
      </c>
      <c r="D25" s="273">
        <v>44585</v>
      </c>
      <c r="E25" s="274" t="s">
        <v>725</v>
      </c>
      <c r="F25" s="262"/>
      <c r="G25" s="264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6"/>
    </row>
    <row r="26" spans="1:26" ht="37.5" customHeight="1" x14ac:dyDescent="0.25">
      <c r="A26" s="16"/>
      <c r="B26" s="262"/>
      <c r="C26" s="272">
        <v>3</v>
      </c>
      <c r="D26" s="273">
        <v>44585</v>
      </c>
      <c r="E26" s="274" t="s">
        <v>726</v>
      </c>
      <c r="F26" s="262"/>
      <c r="G26" s="264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6"/>
    </row>
    <row r="27" spans="1:26" ht="37.5" customHeight="1" x14ac:dyDescent="0.25">
      <c r="A27" s="16"/>
      <c r="B27" s="262"/>
      <c r="C27" s="272">
        <v>3</v>
      </c>
      <c r="D27" s="273">
        <v>44585</v>
      </c>
      <c r="E27" s="274" t="s">
        <v>727</v>
      </c>
      <c r="F27" s="262"/>
      <c r="G27" s="264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6"/>
    </row>
    <row r="28" spans="1:26" ht="37.5" customHeight="1" x14ac:dyDescent="0.25">
      <c r="A28" s="16"/>
      <c r="B28" s="262"/>
      <c r="C28" s="272">
        <v>3</v>
      </c>
      <c r="D28" s="273">
        <v>44585</v>
      </c>
      <c r="E28" s="274" t="s">
        <v>728</v>
      </c>
      <c r="F28" s="262"/>
      <c r="G28" s="264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6"/>
    </row>
    <row r="29" spans="1:26" ht="24.75" customHeight="1" x14ac:dyDescent="0.25">
      <c r="A29" s="16"/>
      <c r="B29" s="262"/>
      <c r="C29" s="272">
        <v>3</v>
      </c>
      <c r="D29" s="273">
        <v>44585</v>
      </c>
      <c r="E29" s="274" t="s">
        <v>729</v>
      </c>
      <c r="F29" s="262"/>
      <c r="G29" s="264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6"/>
    </row>
    <row r="30" spans="1:26" ht="49.5" customHeight="1" x14ac:dyDescent="0.25">
      <c r="A30" s="16"/>
      <c r="B30" s="262"/>
      <c r="C30" s="272">
        <v>3</v>
      </c>
      <c r="D30" s="273">
        <v>44588</v>
      </c>
      <c r="E30" s="274" t="s">
        <v>730</v>
      </c>
      <c r="F30" s="262"/>
      <c r="G30" s="264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6"/>
    </row>
    <row r="31" spans="1:26" ht="37.5" customHeight="1" x14ac:dyDescent="0.25">
      <c r="A31" s="16"/>
      <c r="B31" s="262"/>
      <c r="C31" s="272">
        <v>3</v>
      </c>
      <c r="D31" s="273">
        <v>44588</v>
      </c>
      <c r="E31" s="274" t="s">
        <v>731</v>
      </c>
      <c r="F31" s="262"/>
      <c r="G31" s="264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6"/>
    </row>
    <row r="32" spans="1:26" ht="37.5" customHeight="1" x14ac:dyDescent="0.25">
      <c r="A32" s="16"/>
      <c r="B32" s="262"/>
      <c r="C32" s="272">
        <v>3</v>
      </c>
      <c r="D32" s="273">
        <v>44588</v>
      </c>
      <c r="E32" s="274" t="s">
        <v>732</v>
      </c>
      <c r="F32" s="262"/>
      <c r="G32" s="264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6"/>
    </row>
    <row r="33" spans="1:26" ht="37.5" customHeight="1" x14ac:dyDescent="0.25">
      <c r="A33" s="16"/>
      <c r="B33" s="262"/>
      <c r="C33" s="272">
        <v>3</v>
      </c>
      <c r="D33" s="273">
        <v>44588</v>
      </c>
      <c r="E33" s="274" t="s">
        <v>733</v>
      </c>
      <c r="F33" s="262"/>
      <c r="G33" s="264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6"/>
    </row>
    <row r="34" spans="1:26" ht="37.5" customHeight="1" x14ac:dyDescent="0.25">
      <c r="A34" s="16"/>
      <c r="B34" s="262"/>
      <c r="C34" s="272">
        <v>3</v>
      </c>
      <c r="D34" s="273">
        <v>44588</v>
      </c>
      <c r="E34" s="274" t="s">
        <v>734</v>
      </c>
      <c r="F34" s="262"/>
      <c r="G34" s="264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6"/>
    </row>
    <row r="35" spans="1:26" ht="49.5" customHeight="1" x14ac:dyDescent="0.25">
      <c r="A35" s="16"/>
      <c r="B35" s="262"/>
      <c r="C35" s="272">
        <v>3</v>
      </c>
      <c r="D35" s="273">
        <v>44588</v>
      </c>
      <c r="E35" s="274" t="s">
        <v>735</v>
      </c>
      <c r="F35" s="262"/>
      <c r="G35" s="264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6"/>
    </row>
    <row r="36" spans="1:26" ht="37.5" customHeight="1" x14ac:dyDescent="0.25">
      <c r="A36" s="16"/>
      <c r="B36" s="262"/>
      <c r="C36" s="272">
        <v>3</v>
      </c>
      <c r="D36" s="273">
        <v>44588</v>
      </c>
      <c r="E36" s="274" t="s">
        <v>736</v>
      </c>
      <c r="F36" s="262"/>
      <c r="G36" s="264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6"/>
    </row>
    <row r="37" spans="1:26" ht="24.75" customHeight="1" x14ac:dyDescent="0.25">
      <c r="A37" s="16"/>
      <c r="B37" s="262"/>
      <c r="C37" s="272">
        <v>3</v>
      </c>
      <c r="D37" s="273">
        <v>44622</v>
      </c>
      <c r="E37" s="274" t="s">
        <v>737</v>
      </c>
      <c r="F37" s="262"/>
      <c r="G37" s="264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6"/>
    </row>
    <row r="38" spans="1:26" ht="37.5" customHeight="1" x14ac:dyDescent="0.25">
      <c r="A38" s="16"/>
      <c r="B38" s="262"/>
      <c r="C38" s="272">
        <v>4</v>
      </c>
      <c r="D38" s="273">
        <v>44685</v>
      </c>
      <c r="E38" s="274" t="s">
        <v>738</v>
      </c>
      <c r="F38" s="262"/>
      <c r="G38" s="264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6"/>
    </row>
    <row r="39" spans="1:26" ht="14.25" customHeight="1" x14ac:dyDescent="0.25">
      <c r="A39" s="16"/>
      <c r="B39" s="262"/>
      <c r="C39" s="272">
        <v>4</v>
      </c>
      <c r="D39" s="273">
        <v>44685</v>
      </c>
      <c r="E39" s="274" t="s">
        <v>739</v>
      </c>
      <c r="F39" s="262"/>
      <c r="G39" s="264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6"/>
    </row>
    <row r="40" spans="1:26" ht="14.25" customHeight="1" x14ac:dyDescent="0.25">
      <c r="A40" s="16"/>
      <c r="B40" s="262"/>
      <c r="C40" s="272">
        <v>4</v>
      </c>
      <c r="D40" s="273">
        <v>44690</v>
      </c>
      <c r="E40" s="274" t="s">
        <v>740</v>
      </c>
      <c r="F40" s="262"/>
      <c r="G40" s="264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6"/>
    </row>
    <row r="41" spans="1:26" ht="14.25" customHeight="1" x14ac:dyDescent="0.25">
      <c r="A41" s="16"/>
      <c r="B41" s="262"/>
      <c r="C41" s="272">
        <v>4</v>
      </c>
      <c r="D41" s="273">
        <v>44699</v>
      </c>
      <c r="E41" s="274" t="s">
        <v>741</v>
      </c>
      <c r="F41" s="262"/>
      <c r="G41" s="264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6"/>
    </row>
    <row r="42" spans="1:26" ht="14.25" customHeight="1" x14ac:dyDescent="0.25">
      <c r="A42" s="16"/>
      <c r="B42" s="262"/>
      <c r="C42" s="272">
        <v>4</v>
      </c>
      <c r="D42" s="273">
        <v>44701</v>
      </c>
      <c r="E42" s="274" t="s">
        <v>742</v>
      </c>
      <c r="F42" s="262"/>
      <c r="G42" s="264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6"/>
    </row>
    <row r="43" spans="1:26" ht="14.25" customHeight="1" x14ac:dyDescent="0.25">
      <c r="A43" s="16"/>
      <c r="B43" s="262"/>
      <c r="C43" s="275">
        <v>4</v>
      </c>
      <c r="D43" s="276">
        <v>44704</v>
      </c>
      <c r="E43" s="274" t="s">
        <v>743</v>
      </c>
      <c r="F43" s="262"/>
      <c r="G43" s="264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6"/>
    </row>
    <row r="44" spans="1:26" ht="130.5" customHeight="1" x14ac:dyDescent="0.25">
      <c r="A44" s="16"/>
      <c r="B44" s="262"/>
      <c r="C44" s="275">
        <v>4</v>
      </c>
      <c r="D44" s="276">
        <v>44705</v>
      </c>
      <c r="E44" s="274" t="s">
        <v>744</v>
      </c>
      <c r="F44" s="262"/>
      <c r="G44" s="264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6"/>
    </row>
    <row r="45" spans="1:26" ht="14.25" customHeight="1" x14ac:dyDescent="0.25">
      <c r="A45" s="16"/>
      <c r="B45" s="262"/>
      <c r="C45" s="275">
        <v>4</v>
      </c>
      <c r="D45" s="276">
        <v>44706</v>
      </c>
      <c r="E45" s="274" t="s">
        <v>745</v>
      </c>
      <c r="F45" s="262"/>
      <c r="G45" s="264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6"/>
    </row>
    <row r="46" spans="1:26" ht="14.25" customHeight="1" x14ac:dyDescent="0.25">
      <c r="A46" s="16"/>
      <c r="B46" s="262"/>
      <c r="C46" s="275">
        <v>4</v>
      </c>
      <c r="D46" s="276">
        <v>44715</v>
      </c>
      <c r="E46" s="274" t="s">
        <v>746</v>
      </c>
      <c r="F46" s="262"/>
      <c r="G46" s="264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6"/>
    </row>
    <row r="47" spans="1:26" ht="14.25" customHeight="1" x14ac:dyDescent="0.25">
      <c r="A47" s="16"/>
      <c r="B47" s="262"/>
      <c r="C47" s="275">
        <v>4</v>
      </c>
      <c r="D47" s="276">
        <v>44750</v>
      </c>
      <c r="E47" s="277" t="s">
        <v>747</v>
      </c>
      <c r="F47" s="262"/>
      <c r="G47" s="264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6"/>
    </row>
    <row r="48" spans="1:26" ht="14.25" customHeight="1" x14ac:dyDescent="0.25">
      <c r="A48" s="16"/>
      <c r="B48" s="262"/>
      <c r="C48" s="275">
        <v>4</v>
      </c>
      <c r="D48" s="276">
        <v>44770</v>
      </c>
      <c r="E48" s="277" t="s">
        <v>748</v>
      </c>
      <c r="F48" s="262"/>
      <c r="G48" s="264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6"/>
    </row>
    <row r="49" spans="1:26" ht="14.25" customHeight="1" x14ac:dyDescent="0.25">
      <c r="A49" s="16"/>
      <c r="B49" s="262"/>
      <c r="C49" s="275">
        <v>4</v>
      </c>
      <c r="D49" s="276">
        <v>44812</v>
      </c>
      <c r="E49" s="277" t="s">
        <v>749</v>
      </c>
      <c r="F49" s="262"/>
      <c r="G49" s="264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6"/>
    </row>
    <row r="50" spans="1:26" ht="14.25" customHeight="1" x14ac:dyDescent="0.25">
      <c r="A50" s="16"/>
      <c r="B50" s="262"/>
      <c r="C50" s="278">
        <v>4</v>
      </c>
      <c r="D50" s="279">
        <v>44837</v>
      </c>
      <c r="E50" s="280" t="s">
        <v>750</v>
      </c>
      <c r="F50" s="262"/>
      <c r="G50" s="264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6"/>
    </row>
    <row r="51" spans="1:26" ht="67.5" customHeight="1" x14ac:dyDescent="0.25">
      <c r="A51" s="16"/>
      <c r="B51" s="262"/>
      <c r="C51" s="352">
        <v>4</v>
      </c>
      <c r="D51" s="355">
        <v>44944</v>
      </c>
      <c r="E51" s="277" t="s">
        <v>751</v>
      </c>
      <c r="F51" s="262"/>
      <c r="G51" s="264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6"/>
    </row>
    <row r="52" spans="1:26" ht="153.75" customHeight="1" x14ac:dyDescent="0.25">
      <c r="A52" s="16"/>
      <c r="B52" s="262"/>
      <c r="C52" s="353"/>
      <c r="D52" s="304"/>
      <c r="E52" s="277" t="s">
        <v>752</v>
      </c>
      <c r="F52" s="262"/>
      <c r="G52" s="264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6"/>
    </row>
    <row r="53" spans="1:26" ht="152.25" customHeight="1" x14ac:dyDescent="0.25">
      <c r="A53" s="16"/>
      <c r="B53" s="262"/>
      <c r="C53" s="354"/>
      <c r="D53" s="305"/>
      <c r="E53" s="277" t="s">
        <v>753</v>
      </c>
      <c r="F53" s="262"/>
      <c r="G53" s="264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6"/>
    </row>
    <row r="54" spans="1:26" ht="59.25" customHeight="1" x14ac:dyDescent="0.25">
      <c r="A54" s="16"/>
      <c r="B54" s="262"/>
      <c r="C54" s="275">
        <v>4</v>
      </c>
      <c r="D54" s="276">
        <v>44952</v>
      </c>
      <c r="E54" s="277" t="s">
        <v>754</v>
      </c>
      <c r="F54" s="262"/>
      <c r="G54" s="264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6"/>
    </row>
    <row r="55" spans="1:26" ht="42" customHeight="1" x14ac:dyDescent="0.25">
      <c r="A55" s="16"/>
      <c r="B55" s="262"/>
      <c r="C55" s="356">
        <v>4</v>
      </c>
      <c r="D55" s="357">
        <v>44966</v>
      </c>
      <c r="E55" s="274" t="s">
        <v>755</v>
      </c>
      <c r="F55" s="262"/>
      <c r="G55" s="264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6"/>
    </row>
    <row r="56" spans="1:26" ht="33.75" customHeight="1" x14ac:dyDescent="0.25">
      <c r="A56" s="16"/>
      <c r="B56" s="262"/>
      <c r="C56" s="354"/>
      <c r="D56" s="305"/>
      <c r="E56" s="274" t="s">
        <v>756</v>
      </c>
      <c r="F56" s="262"/>
      <c r="G56" s="264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6"/>
    </row>
    <row r="57" spans="1:26" ht="58.5" customHeight="1" x14ac:dyDescent="0.25">
      <c r="A57" s="281"/>
      <c r="B57" s="282"/>
      <c r="C57" s="275">
        <v>4</v>
      </c>
      <c r="D57" s="283">
        <v>44973</v>
      </c>
      <c r="E57" s="284" t="s">
        <v>757</v>
      </c>
      <c r="F57" s="282"/>
      <c r="G57" s="285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1"/>
    </row>
    <row r="58" spans="1:26" ht="127.5" customHeight="1" x14ac:dyDescent="0.25">
      <c r="A58" s="16"/>
      <c r="B58" s="262"/>
      <c r="C58" s="275">
        <v>4</v>
      </c>
      <c r="D58" s="276">
        <v>45041</v>
      </c>
      <c r="E58" s="277" t="s">
        <v>758</v>
      </c>
      <c r="F58" s="262"/>
      <c r="G58" s="264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6"/>
    </row>
    <row r="59" spans="1:26" ht="56.25" customHeight="1" x14ac:dyDescent="0.25">
      <c r="A59" s="16"/>
      <c r="B59" s="262"/>
      <c r="C59" s="275">
        <v>4</v>
      </c>
      <c r="D59" s="276">
        <v>45058</v>
      </c>
      <c r="E59" s="277" t="s">
        <v>759</v>
      </c>
      <c r="F59" s="262"/>
      <c r="G59" s="264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6"/>
    </row>
    <row r="60" spans="1:26" ht="14.25" customHeight="1" x14ac:dyDescent="0.25">
      <c r="A60" s="16"/>
      <c r="B60" s="262"/>
      <c r="C60" s="275"/>
      <c r="D60" s="276"/>
      <c r="E60" s="277"/>
      <c r="F60" s="262"/>
      <c r="G60" s="264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6"/>
    </row>
    <row r="61" spans="1:26" ht="14.25" customHeight="1" x14ac:dyDescent="0.25">
      <c r="A61" s="16"/>
      <c r="B61" s="262"/>
      <c r="C61" s="275"/>
      <c r="D61" s="276"/>
      <c r="E61" s="277"/>
      <c r="F61" s="262"/>
      <c r="G61" s="264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6"/>
    </row>
    <row r="62" spans="1:26" ht="14.25" customHeight="1" x14ac:dyDescent="0.25">
      <c r="A62" s="16"/>
      <c r="B62" s="262"/>
      <c r="C62" s="275"/>
      <c r="D62" s="276"/>
      <c r="E62" s="277"/>
      <c r="F62" s="262"/>
      <c r="G62" s="264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6"/>
    </row>
    <row r="63" spans="1:26" ht="14.25" customHeight="1" x14ac:dyDescent="0.25">
      <c r="A63" s="16"/>
      <c r="B63" s="262"/>
      <c r="C63" s="275"/>
      <c r="D63" s="276"/>
      <c r="E63" s="277"/>
      <c r="F63" s="262"/>
      <c r="G63" s="264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6"/>
    </row>
    <row r="64" spans="1:26" ht="14.25" customHeight="1" x14ac:dyDescent="0.25">
      <c r="A64" s="16"/>
      <c r="B64" s="262"/>
      <c r="C64" s="275"/>
      <c r="D64" s="276"/>
      <c r="E64" s="277"/>
      <c r="F64" s="262"/>
      <c r="G64" s="264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6"/>
    </row>
    <row r="65" spans="1:26" ht="14.25" customHeight="1" x14ac:dyDescent="0.25">
      <c r="A65" s="16"/>
      <c r="B65" s="262"/>
      <c r="C65" s="275"/>
      <c r="D65" s="276"/>
      <c r="E65" s="277"/>
      <c r="F65" s="262"/>
      <c r="G65" s="264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6"/>
    </row>
    <row r="66" spans="1:26" ht="14.25" customHeight="1" x14ac:dyDescent="0.25">
      <c r="A66" s="16"/>
      <c r="B66" s="262"/>
      <c r="C66" s="275"/>
      <c r="D66" s="276"/>
      <c r="E66" s="277"/>
      <c r="F66" s="262"/>
      <c r="G66" s="264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6"/>
    </row>
    <row r="67" spans="1:26" ht="14.25" customHeight="1" x14ac:dyDescent="0.25">
      <c r="A67" s="16"/>
      <c r="B67" s="262"/>
      <c r="C67" s="275"/>
      <c r="D67" s="276"/>
      <c r="E67" s="277"/>
      <c r="F67" s="262"/>
      <c r="G67" s="264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6"/>
    </row>
    <row r="68" spans="1:26" ht="14.25" customHeight="1" x14ac:dyDescent="0.25">
      <c r="A68" s="16"/>
      <c r="B68" s="262"/>
      <c r="C68" s="275"/>
      <c r="D68" s="276"/>
      <c r="E68" s="277"/>
      <c r="F68" s="262"/>
      <c r="G68" s="264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6"/>
    </row>
    <row r="69" spans="1:26" ht="14.25" customHeight="1" x14ac:dyDescent="0.25">
      <c r="A69" s="16"/>
      <c r="B69" s="262"/>
      <c r="C69" s="275"/>
      <c r="D69" s="276"/>
      <c r="E69" s="277"/>
      <c r="F69" s="262"/>
      <c r="G69" s="264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6"/>
    </row>
    <row r="70" spans="1:26" ht="14.25" customHeight="1" x14ac:dyDescent="0.25">
      <c r="A70" s="16"/>
      <c r="B70" s="262"/>
      <c r="C70" s="275"/>
      <c r="D70" s="276"/>
      <c r="E70" s="277"/>
      <c r="F70" s="262"/>
      <c r="G70" s="264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6"/>
    </row>
    <row r="71" spans="1:26" ht="14.25" customHeight="1" x14ac:dyDescent="0.25">
      <c r="A71" s="16"/>
      <c r="B71" s="262"/>
      <c r="C71" s="275"/>
      <c r="D71" s="276"/>
      <c r="E71" s="277"/>
      <c r="F71" s="262"/>
      <c r="G71" s="264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6"/>
    </row>
    <row r="72" spans="1:26" ht="14.25" customHeight="1" x14ac:dyDescent="0.25">
      <c r="A72" s="16"/>
      <c r="B72" s="262"/>
      <c r="C72" s="287"/>
      <c r="D72" s="288"/>
      <c r="E72" s="289"/>
      <c r="F72" s="262"/>
      <c r="G72" s="264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6"/>
    </row>
    <row r="73" spans="1:26" ht="14.25" customHeight="1" x14ac:dyDescent="0.25">
      <c r="A73" s="16"/>
      <c r="B73" s="262"/>
      <c r="C73" s="263"/>
      <c r="D73" s="263"/>
      <c r="E73" s="262"/>
      <c r="F73" s="262"/>
      <c r="G73" s="262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6"/>
    </row>
    <row r="74" spans="1:26" ht="14.25" customHeight="1" x14ac:dyDescent="0.25">
      <c r="A74" s="16"/>
      <c r="B74" s="150"/>
      <c r="C74" s="290"/>
      <c r="D74" s="29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6"/>
    </row>
    <row r="75" spans="1:26" ht="14.25" customHeight="1" x14ac:dyDescent="0.25">
      <c r="A75" s="16"/>
      <c r="B75" s="150"/>
      <c r="C75" s="290"/>
      <c r="D75" s="29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6"/>
    </row>
    <row r="76" spans="1:26" ht="14.25" customHeight="1" x14ac:dyDescent="0.25">
      <c r="A76" s="16"/>
      <c r="B76" s="150"/>
      <c r="C76" s="290"/>
      <c r="D76" s="29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6"/>
    </row>
    <row r="77" spans="1:26" ht="14.25" customHeight="1" x14ac:dyDescent="0.25">
      <c r="A77" s="16"/>
      <c r="B77" s="150"/>
      <c r="C77" s="290"/>
      <c r="D77" s="29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6"/>
    </row>
    <row r="78" spans="1:26" ht="14.25" customHeight="1" x14ac:dyDescent="0.25">
      <c r="A78" s="16"/>
      <c r="B78" s="150"/>
      <c r="C78" s="290"/>
      <c r="D78" s="29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6"/>
    </row>
    <row r="79" spans="1:26" ht="14.25" customHeight="1" x14ac:dyDescent="0.25">
      <c r="A79" s="16"/>
      <c r="B79" s="150"/>
      <c r="C79" s="290"/>
      <c r="D79" s="29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6"/>
    </row>
    <row r="80" spans="1:26" ht="14.25" customHeight="1" x14ac:dyDescent="0.25">
      <c r="A80" s="16"/>
      <c r="B80" s="150"/>
      <c r="C80" s="290"/>
      <c r="D80" s="29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6"/>
    </row>
    <row r="81" spans="1:26" ht="14.25" customHeight="1" x14ac:dyDescent="0.25">
      <c r="A81" s="16"/>
      <c r="B81" s="150"/>
      <c r="C81" s="290"/>
      <c r="D81" s="29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6"/>
    </row>
    <row r="82" spans="1:26" ht="14.25" customHeight="1" x14ac:dyDescent="0.25">
      <c r="A82" s="16"/>
      <c r="B82" s="150"/>
      <c r="C82" s="290"/>
      <c r="D82" s="29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6"/>
    </row>
    <row r="83" spans="1:26" ht="14.25" customHeight="1" x14ac:dyDescent="0.25">
      <c r="A83" s="16"/>
      <c r="B83" s="150"/>
      <c r="C83" s="290"/>
      <c r="D83" s="29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6"/>
    </row>
    <row r="84" spans="1:26" ht="14.25" customHeight="1" x14ac:dyDescent="0.25">
      <c r="A84" s="16"/>
      <c r="B84" s="150"/>
      <c r="C84" s="290"/>
      <c r="D84" s="29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6"/>
    </row>
    <row r="85" spans="1:26" ht="14.25" customHeight="1" x14ac:dyDescent="0.25">
      <c r="A85" s="16"/>
      <c r="B85" s="150"/>
      <c r="C85" s="290"/>
      <c r="D85" s="29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6"/>
    </row>
    <row r="86" spans="1:26" ht="14.25" customHeight="1" x14ac:dyDescent="0.25">
      <c r="A86" s="16"/>
      <c r="B86" s="150"/>
      <c r="C86" s="290"/>
      <c r="D86" s="29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6"/>
    </row>
    <row r="87" spans="1:26" ht="14.25" customHeight="1" x14ac:dyDescent="0.25">
      <c r="A87" s="16"/>
      <c r="B87" s="150"/>
      <c r="C87" s="290"/>
      <c r="D87" s="29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6"/>
    </row>
    <row r="88" spans="1:26" ht="14.25" customHeight="1" x14ac:dyDescent="0.25">
      <c r="A88" s="16"/>
      <c r="B88" s="150"/>
      <c r="C88" s="290"/>
      <c r="D88" s="29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6"/>
    </row>
    <row r="89" spans="1:26" ht="14.25" customHeight="1" x14ac:dyDescent="0.25">
      <c r="A89" s="16"/>
      <c r="B89" s="150"/>
      <c r="C89" s="290"/>
      <c r="D89" s="29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6"/>
    </row>
    <row r="90" spans="1:26" ht="14.25" customHeight="1" x14ac:dyDescent="0.25">
      <c r="A90" s="16"/>
      <c r="B90" s="150"/>
      <c r="C90" s="290"/>
      <c r="D90" s="29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6"/>
    </row>
    <row r="91" spans="1:26" ht="14.25" customHeight="1" x14ac:dyDescent="0.25">
      <c r="A91" s="16"/>
      <c r="B91" s="150"/>
      <c r="C91" s="290"/>
      <c r="D91" s="29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6"/>
    </row>
    <row r="92" spans="1:26" ht="14.25" customHeight="1" x14ac:dyDescent="0.25">
      <c r="A92" s="16"/>
      <c r="B92" s="150"/>
      <c r="C92" s="290"/>
      <c r="D92" s="29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6"/>
    </row>
    <row r="93" spans="1:26" ht="14.25" customHeight="1" x14ac:dyDescent="0.25">
      <c r="A93" s="16"/>
      <c r="B93" s="150"/>
      <c r="C93" s="290"/>
      <c r="D93" s="29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6"/>
    </row>
    <row r="94" spans="1:26" ht="14.25" customHeight="1" x14ac:dyDescent="0.25">
      <c r="A94" s="16"/>
      <c r="B94" s="150"/>
      <c r="C94" s="290"/>
      <c r="D94" s="29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6"/>
    </row>
    <row r="95" spans="1:26" ht="14.25" customHeight="1" x14ac:dyDescent="0.25">
      <c r="A95" s="16"/>
      <c r="B95" s="150"/>
      <c r="C95" s="290"/>
      <c r="D95" s="29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6"/>
    </row>
    <row r="96" spans="1:26" ht="14.25" customHeight="1" x14ac:dyDescent="0.25">
      <c r="A96" s="16"/>
      <c r="B96" s="150"/>
      <c r="C96" s="290"/>
      <c r="D96" s="29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6"/>
    </row>
    <row r="97" spans="1:26" ht="14.25" customHeight="1" x14ac:dyDescent="0.25">
      <c r="A97" s="16"/>
      <c r="B97" s="150"/>
      <c r="C97" s="290"/>
      <c r="D97" s="29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6"/>
    </row>
    <row r="98" spans="1:26" ht="14.25" customHeight="1" x14ac:dyDescent="0.25">
      <c r="A98" s="16"/>
      <c r="B98" s="150"/>
      <c r="C98" s="290"/>
      <c r="D98" s="29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6"/>
    </row>
    <row r="99" spans="1:26" ht="14.25" customHeight="1" x14ac:dyDescent="0.25">
      <c r="A99" s="16"/>
      <c r="B99" s="150"/>
      <c r="C99" s="290"/>
      <c r="D99" s="29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6"/>
    </row>
    <row r="100" spans="1:26" ht="14.25" customHeight="1" x14ac:dyDescent="0.25">
      <c r="A100" s="16"/>
      <c r="B100" s="150"/>
      <c r="C100" s="290"/>
      <c r="D100" s="29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6"/>
    </row>
    <row r="101" spans="1:26" ht="14.25" customHeight="1" x14ac:dyDescent="0.25">
      <c r="A101" s="16"/>
      <c r="B101" s="150"/>
      <c r="C101" s="290"/>
      <c r="D101" s="29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6"/>
    </row>
    <row r="102" spans="1:26" ht="14.25" customHeight="1" x14ac:dyDescent="0.25">
      <c r="A102" s="16"/>
      <c r="B102" s="150"/>
      <c r="C102" s="290"/>
      <c r="D102" s="29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6"/>
    </row>
    <row r="103" spans="1:26" ht="14.25" customHeight="1" x14ac:dyDescent="0.25">
      <c r="A103" s="16"/>
      <c r="B103" s="150"/>
      <c r="C103" s="290"/>
      <c r="D103" s="29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6"/>
    </row>
    <row r="104" spans="1:26" ht="14.25" customHeight="1" x14ac:dyDescent="0.25">
      <c r="A104" s="16"/>
      <c r="B104" s="150"/>
      <c r="C104" s="290"/>
      <c r="D104" s="29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6"/>
    </row>
    <row r="105" spans="1:26" ht="14.25" customHeight="1" x14ac:dyDescent="0.25">
      <c r="A105" s="16"/>
      <c r="B105" s="150"/>
      <c r="C105" s="290"/>
      <c r="D105" s="29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6"/>
    </row>
    <row r="106" spans="1:26" ht="14.25" customHeight="1" x14ac:dyDescent="0.25">
      <c r="A106" s="16"/>
      <c r="B106" s="150"/>
      <c r="C106" s="290"/>
      <c r="D106" s="29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6"/>
    </row>
    <row r="107" spans="1:26" ht="14.25" customHeight="1" x14ac:dyDescent="0.25">
      <c r="A107" s="16"/>
      <c r="B107" s="150"/>
      <c r="C107" s="290"/>
      <c r="D107" s="29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6"/>
    </row>
    <row r="108" spans="1:26" ht="14.25" customHeight="1" x14ac:dyDescent="0.25">
      <c r="A108" s="16"/>
      <c r="B108" s="150"/>
      <c r="C108" s="290"/>
      <c r="D108" s="29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6"/>
    </row>
    <row r="109" spans="1:26" ht="14.25" customHeight="1" x14ac:dyDescent="0.25">
      <c r="A109" s="16"/>
      <c r="B109" s="150"/>
      <c r="C109" s="290"/>
      <c r="D109" s="29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6"/>
    </row>
    <row r="110" spans="1:26" ht="14.25" customHeight="1" x14ac:dyDescent="0.25">
      <c r="A110" s="16"/>
      <c r="B110" s="150"/>
      <c r="C110" s="290"/>
      <c r="D110" s="29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6"/>
    </row>
    <row r="111" spans="1:26" ht="14.25" customHeight="1" x14ac:dyDescent="0.25">
      <c r="A111" s="16"/>
      <c r="B111" s="150"/>
      <c r="C111" s="290"/>
      <c r="D111" s="29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6"/>
    </row>
    <row r="112" spans="1:26" ht="14.25" customHeight="1" x14ac:dyDescent="0.25">
      <c r="A112" s="16"/>
      <c r="B112" s="150"/>
      <c r="C112" s="290"/>
      <c r="D112" s="29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6"/>
    </row>
    <row r="113" spans="1:26" ht="14.25" customHeight="1" x14ac:dyDescent="0.25">
      <c r="A113" s="16"/>
      <c r="B113" s="150"/>
      <c r="C113" s="290"/>
      <c r="D113" s="29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6"/>
    </row>
    <row r="114" spans="1:26" ht="14.25" customHeight="1" x14ac:dyDescent="0.25">
      <c r="A114" s="16"/>
      <c r="B114" s="150"/>
      <c r="C114" s="290"/>
      <c r="D114" s="29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6"/>
    </row>
    <row r="115" spans="1:26" ht="14.25" customHeight="1" x14ac:dyDescent="0.25">
      <c r="A115" s="16"/>
      <c r="B115" s="150"/>
      <c r="C115" s="290"/>
      <c r="D115" s="29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6"/>
    </row>
    <row r="116" spans="1:26" ht="14.25" customHeight="1" x14ac:dyDescent="0.25">
      <c r="A116" s="16"/>
      <c r="B116" s="150"/>
      <c r="C116" s="290"/>
      <c r="D116" s="29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6"/>
    </row>
    <row r="117" spans="1:26" ht="14.25" customHeight="1" x14ac:dyDescent="0.25">
      <c r="A117" s="16"/>
      <c r="B117" s="150"/>
      <c r="C117" s="290"/>
      <c r="D117" s="29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6"/>
    </row>
    <row r="118" spans="1:26" ht="14.25" customHeight="1" x14ac:dyDescent="0.25">
      <c r="A118" s="16"/>
      <c r="B118" s="150"/>
      <c r="C118" s="290"/>
      <c r="D118" s="29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6"/>
    </row>
    <row r="119" spans="1:26" ht="14.25" customHeight="1" x14ac:dyDescent="0.25">
      <c r="A119" s="16"/>
      <c r="B119" s="150"/>
      <c r="C119" s="290"/>
      <c r="D119" s="29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6"/>
    </row>
    <row r="120" spans="1:26" ht="14.25" customHeight="1" x14ac:dyDescent="0.25">
      <c r="A120" s="16"/>
      <c r="B120" s="150"/>
      <c r="C120" s="290"/>
      <c r="D120" s="29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6"/>
    </row>
    <row r="121" spans="1:26" ht="14.25" customHeight="1" x14ac:dyDescent="0.25">
      <c r="A121" s="16"/>
      <c r="B121" s="150"/>
      <c r="C121" s="290"/>
      <c r="D121" s="29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6"/>
    </row>
    <row r="122" spans="1:26" ht="14.25" customHeight="1" x14ac:dyDescent="0.25">
      <c r="A122" s="16"/>
      <c r="B122" s="150"/>
      <c r="C122" s="290"/>
      <c r="D122" s="29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6"/>
    </row>
    <row r="123" spans="1:26" ht="14.25" customHeight="1" x14ac:dyDescent="0.25">
      <c r="A123" s="16"/>
      <c r="B123" s="150"/>
      <c r="C123" s="290"/>
      <c r="D123" s="29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6"/>
    </row>
    <row r="124" spans="1:26" ht="14.25" customHeight="1" x14ac:dyDescent="0.25">
      <c r="A124" s="16"/>
      <c r="B124" s="150"/>
      <c r="C124" s="290"/>
      <c r="D124" s="29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6"/>
    </row>
    <row r="125" spans="1:26" ht="14.25" customHeight="1" x14ac:dyDescent="0.25">
      <c r="A125" s="16"/>
      <c r="B125" s="150"/>
      <c r="C125" s="290"/>
      <c r="D125" s="29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6"/>
    </row>
    <row r="126" spans="1:26" ht="14.25" customHeight="1" x14ac:dyDescent="0.25">
      <c r="A126" s="16"/>
      <c r="B126" s="150"/>
      <c r="C126" s="290"/>
      <c r="D126" s="29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6"/>
    </row>
    <row r="127" spans="1:26" ht="14.25" customHeight="1" x14ac:dyDescent="0.25">
      <c r="A127" s="16"/>
      <c r="B127" s="150"/>
      <c r="C127" s="290"/>
      <c r="D127" s="29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6"/>
    </row>
    <row r="128" spans="1:26" ht="14.25" customHeight="1" x14ac:dyDescent="0.25">
      <c r="A128" s="16"/>
      <c r="B128" s="150"/>
      <c r="C128" s="290"/>
      <c r="D128" s="29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6"/>
    </row>
    <row r="129" spans="1:26" ht="14.25" customHeight="1" x14ac:dyDescent="0.25">
      <c r="A129" s="16"/>
      <c r="B129" s="150"/>
      <c r="C129" s="290"/>
      <c r="D129" s="29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6"/>
    </row>
    <row r="130" spans="1:26" ht="14.25" customHeight="1" x14ac:dyDescent="0.25">
      <c r="A130" s="16"/>
      <c r="B130" s="150"/>
      <c r="C130" s="290"/>
      <c r="D130" s="29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6"/>
    </row>
    <row r="131" spans="1:26" ht="14.25" customHeight="1" x14ac:dyDescent="0.25">
      <c r="A131" s="16"/>
      <c r="B131" s="150"/>
      <c r="C131" s="290"/>
      <c r="D131" s="29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6"/>
    </row>
    <row r="132" spans="1:26" ht="14.25" customHeight="1" x14ac:dyDescent="0.25">
      <c r="A132" s="16"/>
      <c r="B132" s="150"/>
      <c r="C132" s="290"/>
      <c r="D132" s="29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6"/>
    </row>
    <row r="133" spans="1:26" ht="14.25" customHeight="1" x14ac:dyDescent="0.25">
      <c r="A133" s="16"/>
      <c r="B133" s="150"/>
      <c r="C133" s="290"/>
      <c r="D133" s="29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6"/>
    </row>
    <row r="134" spans="1:26" ht="14.25" customHeight="1" x14ac:dyDescent="0.25">
      <c r="A134" s="16"/>
      <c r="B134" s="150"/>
      <c r="C134" s="290"/>
      <c r="D134" s="29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6"/>
    </row>
    <row r="135" spans="1:26" ht="14.25" customHeight="1" x14ac:dyDescent="0.25">
      <c r="A135" s="16"/>
      <c r="B135" s="150"/>
      <c r="C135" s="290"/>
      <c r="D135" s="29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6"/>
    </row>
    <row r="136" spans="1:26" ht="14.25" customHeight="1" x14ac:dyDescent="0.25">
      <c r="A136" s="16"/>
      <c r="B136" s="150"/>
      <c r="C136" s="290"/>
      <c r="D136" s="29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6"/>
    </row>
    <row r="137" spans="1:26" ht="14.25" customHeight="1" x14ac:dyDescent="0.25">
      <c r="A137" s="16"/>
      <c r="B137" s="150"/>
      <c r="C137" s="290"/>
      <c r="D137" s="29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6"/>
    </row>
    <row r="138" spans="1:26" ht="14.25" customHeight="1" x14ac:dyDescent="0.25">
      <c r="A138" s="16"/>
      <c r="B138" s="150"/>
      <c r="C138" s="290"/>
      <c r="D138" s="29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6"/>
    </row>
    <row r="139" spans="1:26" ht="14.25" customHeight="1" x14ac:dyDescent="0.25">
      <c r="A139" s="16"/>
      <c r="B139" s="150"/>
      <c r="C139" s="290"/>
      <c r="D139" s="29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6"/>
    </row>
    <row r="140" spans="1:26" ht="14.25" customHeight="1" x14ac:dyDescent="0.25">
      <c r="A140" s="16"/>
      <c r="B140" s="150"/>
      <c r="C140" s="290"/>
      <c r="D140" s="29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6"/>
    </row>
    <row r="141" spans="1:26" ht="14.25" customHeight="1" x14ac:dyDescent="0.25">
      <c r="A141" s="16"/>
      <c r="B141" s="150"/>
      <c r="C141" s="290"/>
      <c r="D141" s="29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6"/>
    </row>
    <row r="142" spans="1:26" ht="14.25" customHeight="1" x14ac:dyDescent="0.25">
      <c r="A142" s="16"/>
      <c r="B142" s="150"/>
      <c r="C142" s="290"/>
      <c r="D142" s="29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6"/>
    </row>
    <row r="143" spans="1:26" ht="14.25" customHeight="1" x14ac:dyDescent="0.25">
      <c r="A143" s="16"/>
      <c r="B143" s="150"/>
      <c r="C143" s="290"/>
      <c r="D143" s="29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6"/>
    </row>
    <row r="144" spans="1:26" ht="14.25" customHeight="1" x14ac:dyDescent="0.25">
      <c r="A144" s="16"/>
      <c r="B144" s="150"/>
      <c r="C144" s="290"/>
      <c r="D144" s="29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6"/>
    </row>
    <row r="145" spans="1:26" ht="14.25" customHeight="1" x14ac:dyDescent="0.25">
      <c r="A145" s="16"/>
      <c r="B145" s="150"/>
      <c r="C145" s="290"/>
      <c r="D145" s="29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6"/>
    </row>
    <row r="146" spans="1:26" ht="14.25" customHeight="1" x14ac:dyDescent="0.25">
      <c r="A146" s="16"/>
      <c r="B146" s="150"/>
      <c r="C146" s="290"/>
      <c r="D146" s="29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6"/>
    </row>
    <row r="147" spans="1:26" ht="14.25" customHeight="1" x14ac:dyDescent="0.25">
      <c r="A147" s="16"/>
      <c r="B147" s="150"/>
      <c r="C147" s="290"/>
      <c r="D147" s="29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6"/>
    </row>
    <row r="148" spans="1:26" ht="14.25" customHeight="1" x14ac:dyDescent="0.25">
      <c r="A148" s="16"/>
      <c r="B148" s="150"/>
      <c r="C148" s="290"/>
      <c r="D148" s="29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6"/>
    </row>
    <row r="149" spans="1:26" ht="14.25" customHeight="1" x14ac:dyDescent="0.25">
      <c r="A149" s="16"/>
      <c r="B149" s="150"/>
      <c r="C149" s="290"/>
      <c r="D149" s="29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6"/>
    </row>
    <row r="150" spans="1:26" ht="14.25" customHeight="1" x14ac:dyDescent="0.25">
      <c r="A150" s="16"/>
      <c r="B150" s="150"/>
      <c r="C150" s="290"/>
      <c r="D150" s="29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6"/>
    </row>
    <row r="151" spans="1:26" ht="14.25" customHeight="1" x14ac:dyDescent="0.25">
      <c r="A151" s="16"/>
      <c r="B151" s="150"/>
      <c r="C151" s="290"/>
      <c r="D151" s="29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6"/>
    </row>
    <row r="152" spans="1:26" ht="14.25" customHeight="1" x14ac:dyDescent="0.25">
      <c r="A152" s="16"/>
      <c r="B152" s="150"/>
      <c r="C152" s="290"/>
      <c r="D152" s="29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6"/>
    </row>
    <row r="153" spans="1:26" ht="14.25" customHeight="1" x14ac:dyDescent="0.25">
      <c r="A153" s="16"/>
      <c r="B153" s="150"/>
      <c r="C153" s="290"/>
      <c r="D153" s="29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6"/>
    </row>
    <row r="154" spans="1:26" ht="14.25" customHeight="1" x14ac:dyDescent="0.25">
      <c r="A154" s="16"/>
      <c r="B154" s="150"/>
      <c r="C154" s="290"/>
      <c r="D154" s="29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6"/>
    </row>
    <row r="155" spans="1:26" ht="14.25" customHeight="1" x14ac:dyDescent="0.25">
      <c r="A155" s="16"/>
      <c r="B155" s="150"/>
      <c r="C155" s="290"/>
      <c r="D155" s="29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6"/>
    </row>
    <row r="156" spans="1:26" ht="14.25" customHeight="1" x14ac:dyDescent="0.25">
      <c r="A156" s="16"/>
      <c r="B156" s="150"/>
      <c r="C156" s="290"/>
      <c r="D156" s="29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6"/>
    </row>
    <row r="157" spans="1:26" ht="14.25" customHeight="1" x14ac:dyDescent="0.25">
      <c r="A157" s="16"/>
      <c r="B157" s="150"/>
      <c r="C157" s="290"/>
      <c r="D157" s="29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6"/>
    </row>
    <row r="158" spans="1:26" ht="14.25" customHeight="1" x14ac:dyDescent="0.25">
      <c r="A158" s="16"/>
      <c r="B158" s="150"/>
      <c r="C158" s="290"/>
      <c r="D158" s="29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6"/>
    </row>
    <row r="159" spans="1:26" ht="14.25" customHeight="1" x14ac:dyDescent="0.25">
      <c r="A159" s="16"/>
      <c r="B159" s="150"/>
      <c r="C159" s="290"/>
      <c r="D159" s="29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6"/>
    </row>
    <row r="160" spans="1:26" ht="14.25" customHeight="1" x14ac:dyDescent="0.25">
      <c r="A160" s="16"/>
      <c r="B160" s="150"/>
      <c r="C160" s="290"/>
      <c r="D160" s="29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6"/>
    </row>
    <row r="161" spans="1:26" ht="14.25" customHeight="1" x14ac:dyDescent="0.25">
      <c r="A161" s="16"/>
      <c r="B161" s="150"/>
      <c r="C161" s="290"/>
      <c r="D161" s="29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6"/>
    </row>
    <row r="162" spans="1:26" ht="14.25" customHeight="1" x14ac:dyDescent="0.25">
      <c r="A162" s="16"/>
      <c r="B162" s="150"/>
      <c r="C162" s="290"/>
      <c r="D162" s="29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6"/>
    </row>
    <row r="163" spans="1:26" ht="14.25" customHeight="1" x14ac:dyDescent="0.25">
      <c r="A163" s="16"/>
      <c r="B163" s="150"/>
      <c r="C163" s="290"/>
      <c r="D163" s="29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6"/>
    </row>
    <row r="164" spans="1:26" ht="14.25" customHeight="1" x14ac:dyDescent="0.25">
      <c r="A164" s="16"/>
      <c r="B164" s="150"/>
      <c r="C164" s="290"/>
      <c r="D164" s="29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6"/>
    </row>
    <row r="165" spans="1:26" ht="14.25" customHeight="1" x14ac:dyDescent="0.25">
      <c r="A165" s="16"/>
      <c r="B165" s="150"/>
      <c r="C165" s="290"/>
      <c r="D165" s="29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6"/>
    </row>
    <row r="166" spans="1:26" ht="14.25" customHeight="1" x14ac:dyDescent="0.25">
      <c r="A166" s="16"/>
      <c r="B166" s="150"/>
      <c r="C166" s="290"/>
      <c r="D166" s="29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6"/>
    </row>
    <row r="167" spans="1:26" ht="14.25" customHeight="1" x14ac:dyDescent="0.25">
      <c r="A167" s="16"/>
      <c r="B167" s="150"/>
      <c r="C167" s="290"/>
      <c r="D167" s="29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6"/>
    </row>
    <row r="168" spans="1:26" ht="14.25" customHeight="1" x14ac:dyDescent="0.25">
      <c r="A168" s="16"/>
      <c r="B168" s="150"/>
      <c r="C168" s="290"/>
      <c r="D168" s="29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6"/>
    </row>
    <row r="169" spans="1:26" ht="14.25" customHeight="1" x14ac:dyDescent="0.25">
      <c r="A169" s="16"/>
      <c r="B169" s="150"/>
      <c r="C169" s="290"/>
      <c r="D169" s="29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6"/>
    </row>
    <row r="170" spans="1:26" ht="14.25" customHeight="1" x14ac:dyDescent="0.25">
      <c r="A170" s="16"/>
      <c r="B170" s="150"/>
      <c r="C170" s="290"/>
      <c r="D170" s="29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6"/>
    </row>
    <row r="171" spans="1:26" ht="14.25" customHeight="1" x14ac:dyDescent="0.25">
      <c r="A171" s="16"/>
      <c r="B171" s="150"/>
      <c r="C171" s="290"/>
      <c r="D171" s="29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6"/>
    </row>
    <row r="172" spans="1:26" ht="14.25" customHeight="1" x14ac:dyDescent="0.25">
      <c r="A172" s="16"/>
      <c r="B172" s="150"/>
      <c r="C172" s="290"/>
      <c r="D172" s="29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6"/>
    </row>
    <row r="173" spans="1:26" ht="14.25" customHeight="1" x14ac:dyDescent="0.25">
      <c r="A173" s="16"/>
      <c r="B173" s="150"/>
      <c r="C173" s="290"/>
      <c r="D173" s="29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6"/>
    </row>
    <row r="174" spans="1:26" ht="14.25" customHeight="1" x14ac:dyDescent="0.25">
      <c r="A174" s="16"/>
      <c r="B174" s="150"/>
      <c r="C174" s="290"/>
      <c r="D174" s="29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6"/>
    </row>
    <row r="175" spans="1:26" ht="14.25" customHeight="1" x14ac:dyDescent="0.25">
      <c r="A175" s="16"/>
      <c r="B175" s="150"/>
      <c r="C175" s="290"/>
      <c r="D175" s="29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6"/>
    </row>
    <row r="176" spans="1:26" ht="14.25" customHeight="1" x14ac:dyDescent="0.25">
      <c r="A176" s="16"/>
      <c r="B176" s="150"/>
      <c r="C176" s="290"/>
      <c r="D176" s="29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6"/>
    </row>
    <row r="177" spans="1:26" ht="14.25" customHeight="1" x14ac:dyDescent="0.25">
      <c r="A177" s="16"/>
      <c r="B177" s="150"/>
      <c r="C177" s="290"/>
      <c r="D177" s="29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6"/>
    </row>
    <row r="178" spans="1:26" ht="14.25" customHeight="1" x14ac:dyDescent="0.25">
      <c r="A178" s="16"/>
      <c r="B178" s="150"/>
      <c r="C178" s="290"/>
      <c r="D178" s="29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6"/>
    </row>
    <row r="179" spans="1:26" ht="14.25" customHeight="1" x14ac:dyDescent="0.25">
      <c r="A179" s="16"/>
      <c r="B179" s="150"/>
      <c r="C179" s="290"/>
      <c r="D179" s="29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6"/>
    </row>
    <row r="180" spans="1:26" ht="14.25" customHeight="1" x14ac:dyDescent="0.25">
      <c r="A180" s="16"/>
      <c r="B180" s="150"/>
      <c r="C180" s="290"/>
      <c r="D180" s="29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6"/>
    </row>
    <row r="181" spans="1:26" ht="14.25" customHeight="1" x14ac:dyDescent="0.25">
      <c r="A181" s="16"/>
      <c r="B181" s="150"/>
      <c r="C181" s="290"/>
      <c r="D181" s="29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6"/>
    </row>
    <row r="182" spans="1:26" ht="14.25" customHeight="1" x14ac:dyDescent="0.25">
      <c r="A182" s="16"/>
      <c r="B182" s="150"/>
      <c r="C182" s="290"/>
      <c r="D182" s="29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6"/>
    </row>
    <row r="183" spans="1:26" ht="14.25" customHeight="1" x14ac:dyDescent="0.25">
      <c r="A183" s="16"/>
      <c r="B183" s="150"/>
      <c r="C183" s="290"/>
      <c r="D183" s="29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6"/>
    </row>
    <row r="184" spans="1:26" ht="14.25" customHeight="1" x14ac:dyDescent="0.25">
      <c r="A184" s="16"/>
      <c r="B184" s="150"/>
      <c r="C184" s="290"/>
      <c r="D184" s="29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6"/>
    </row>
    <row r="185" spans="1:26" ht="14.25" customHeight="1" x14ac:dyDescent="0.25">
      <c r="A185" s="16"/>
      <c r="B185" s="150"/>
      <c r="C185" s="290"/>
      <c r="D185" s="29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6"/>
    </row>
    <row r="186" spans="1:26" ht="14.25" customHeight="1" x14ac:dyDescent="0.25">
      <c r="A186" s="16"/>
      <c r="B186" s="150"/>
      <c r="C186" s="290"/>
      <c r="D186" s="29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6"/>
    </row>
    <row r="187" spans="1:26" ht="14.25" customHeight="1" x14ac:dyDescent="0.25">
      <c r="A187" s="16"/>
      <c r="B187" s="150"/>
      <c r="C187" s="290"/>
      <c r="D187" s="29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6"/>
    </row>
    <row r="188" spans="1:26" ht="14.25" customHeight="1" x14ac:dyDescent="0.25">
      <c r="A188" s="16"/>
      <c r="B188" s="150"/>
      <c r="C188" s="290"/>
      <c r="D188" s="29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6"/>
    </row>
    <row r="189" spans="1:26" ht="14.25" customHeight="1" x14ac:dyDescent="0.25">
      <c r="A189" s="16"/>
      <c r="B189" s="150"/>
      <c r="C189" s="290"/>
      <c r="D189" s="29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6"/>
    </row>
    <row r="190" spans="1:26" ht="14.25" customHeight="1" x14ac:dyDescent="0.25">
      <c r="A190" s="16"/>
      <c r="B190" s="150"/>
      <c r="C190" s="290"/>
      <c r="D190" s="29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6"/>
    </row>
    <row r="191" spans="1:26" ht="14.25" customHeight="1" x14ac:dyDescent="0.25">
      <c r="A191" s="16"/>
      <c r="B191" s="150"/>
      <c r="C191" s="290"/>
      <c r="D191" s="29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6"/>
    </row>
    <row r="192" spans="1:26" ht="14.25" customHeight="1" x14ac:dyDescent="0.25">
      <c r="A192" s="16"/>
      <c r="B192" s="150"/>
      <c r="C192" s="290"/>
      <c r="D192" s="29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6"/>
    </row>
    <row r="193" spans="1:26" ht="14.25" customHeight="1" x14ac:dyDescent="0.25">
      <c r="A193" s="16"/>
      <c r="B193" s="150"/>
      <c r="C193" s="290"/>
      <c r="D193" s="29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6"/>
    </row>
    <row r="194" spans="1:26" ht="14.25" customHeight="1" x14ac:dyDescent="0.25">
      <c r="A194" s="16"/>
      <c r="B194" s="150"/>
      <c r="C194" s="290"/>
      <c r="D194" s="29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6"/>
    </row>
    <row r="195" spans="1:26" ht="14.25" customHeight="1" x14ac:dyDescent="0.25">
      <c r="A195" s="16"/>
      <c r="B195" s="150"/>
      <c r="C195" s="290"/>
      <c r="D195" s="29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6"/>
    </row>
    <row r="196" spans="1:26" ht="14.25" customHeight="1" x14ac:dyDescent="0.25">
      <c r="A196" s="16"/>
      <c r="B196" s="150"/>
      <c r="C196" s="290"/>
      <c r="D196" s="29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6"/>
    </row>
    <row r="197" spans="1:26" ht="14.25" customHeight="1" x14ac:dyDescent="0.25">
      <c r="A197" s="16"/>
      <c r="B197" s="150"/>
      <c r="C197" s="290"/>
      <c r="D197" s="29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6"/>
    </row>
    <row r="198" spans="1:26" ht="14.25" customHeight="1" x14ac:dyDescent="0.25">
      <c r="A198" s="16"/>
      <c r="B198" s="150"/>
      <c r="C198" s="290"/>
      <c r="D198" s="29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6"/>
    </row>
    <row r="199" spans="1:26" ht="14.25" customHeight="1" x14ac:dyDescent="0.25">
      <c r="A199" s="16"/>
      <c r="B199" s="150"/>
      <c r="C199" s="290"/>
      <c r="D199" s="29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6"/>
    </row>
    <row r="200" spans="1:26" ht="14.25" customHeight="1" x14ac:dyDescent="0.25">
      <c r="A200" s="16"/>
      <c r="B200" s="150"/>
      <c r="C200" s="290"/>
      <c r="D200" s="29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6"/>
    </row>
    <row r="201" spans="1:26" ht="14.25" customHeight="1" x14ac:dyDescent="0.25">
      <c r="A201" s="16"/>
      <c r="B201" s="150"/>
      <c r="C201" s="290"/>
      <c r="D201" s="29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6"/>
    </row>
    <row r="202" spans="1:26" ht="14.25" customHeight="1" x14ac:dyDescent="0.25">
      <c r="A202" s="16"/>
      <c r="B202" s="150"/>
      <c r="C202" s="290"/>
      <c r="D202" s="29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6"/>
    </row>
    <row r="203" spans="1:26" ht="14.25" customHeight="1" x14ac:dyDescent="0.25">
      <c r="A203" s="16"/>
      <c r="B203" s="150"/>
      <c r="C203" s="290"/>
      <c r="D203" s="29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6"/>
    </row>
    <row r="204" spans="1:26" ht="14.25" customHeight="1" x14ac:dyDescent="0.25">
      <c r="A204" s="16"/>
      <c r="B204" s="150"/>
      <c r="C204" s="290"/>
      <c r="D204" s="29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6"/>
    </row>
    <row r="205" spans="1:26" ht="14.25" customHeight="1" x14ac:dyDescent="0.25">
      <c r="A205" s="16"/>
      <c r="B205" s="150"/>
      <c r="C205" s="290"/>
      <c r="D205" s="29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6"/>
    </row>
    <row r="206" spans="1:26" ht="14.25" customHeight="1" x14ac:dyDescent="0.25">
      <c r="A206" s="16"/>
      <c r="B206" s="150"/>
      <c r="C206" s="290"/>
      <c r="D206" s="29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6"/>
    </row>
    <row r="207" spans="1:26" ht="14.25" customHeight="1" x14ac:dyDescent="0.25">
      <c r="A207" s="16"/>
      <c r="B207" s="150"/>
      <c r="C207" s="290"/>
      <c r="D207" s="29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6"/>
    </row>
    <row r="208" spans="1:26" ht="14.25" customHeight="1" x14ac:dyDescent="0.25">
      <c r="A208" s="16"/>
      <c r="B208" s="150"/>
      <c r="C208" s="290"/>
      <c r="D208" s="29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6"/>
    </row>
    <row r="209" spans="1:26" ht="14.25" customHeight="1" x14ac:dyDescent="0.25">
      <c r="A209" s="16"/>
      <c r="B209" s="150"/>
      <c r="C209" s="290"/>
      <c r="D209" s="29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6"/>
    </row>
    <row r="210" spans="1:26" ht="14.25" customHeight="1" x14ac:dyDescent="0.25">
      <c r="A210" s="16"/>
      <c r="B210" s="150"/>
      <c r="C210" s="290"/>
      <c r="D210" s="29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6"/>
    </row>
    <row r="211" spans="1:26" ht="14.25" customHeight="1" x14ac:dyDescent="0.25">
      <c r="A211" s="16"/>
      <c r="B211" s="150"/>
      <c r="C211" s="290"/>
      <c r="D211" s="29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6"/>
    </row>
    <row r="212" spans="1:26" ht="14.25" customHeight="1" x14ac:dyDescent="0.25">
      <c r="A212" s="16"/>
      <c r="B212" s="150"/>
      <c r="C212" s="290"/>
      <c r="D212" s="29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6"/>
    </row>
    <row r="213" spans="1:26" ht="14.25" customHeight="1" x14ac:dyDescent="0.25">
      <c r="A213" s="16"/>
      <c r="B213" s="150"/>
      <c r="C213" s="290"/>
      <c r="D213" s="29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6"/>
    </row>
    <row r="214" spans="1:26" ht="14.25" customHeight="1" x14ac:dyDescent="0.25">
      <c r="A214" s="16"/>
      <c r="B214" s="150"/>
      <c r="C214" s="290"/>
      <c r="D214" s="29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6"/>
    </row>
    <row r="215" spans="1:26" ht="14.25" customHeight="1" x14ac:dyDescent="0.25">
      <c r="A215" s="16"/>
      <c r="B215" s="150"/>
      <c r="C215" s="290"/>
      <c r="D215" s="29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6"/>
    </row>
    <row r="216" spans="1:26" ht="14.25" customHeight="1" x14ac:dyDescent="0.25">
      <c r="A216" s="16"/>
      <c r="B216" s="150"/>
      <c r="C216" s="290"/>
      <c r="D216" s="29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6"/>
    </row>
    <row r="217" spans="1:26" ht="14.25" customHeight="1" x14ac:dyDescent="0.25">
      <c r="A217" s="16"/>
      <c r="B217" s="150"/>
      <c r="C217" s="290"/>
      <c r="D217" s="29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6"/>
    </row>
    <row r="218" spans="1:26" ht="14.25" customHeight="1" x14ac:dyDescent="0.25">
      <c r="A218" s="16"/>
      <c r="B218" s="150"/>
      <c r="C218" s="290"/>
      <c r="D218" s="29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6"/>
    </row>
    <row r="219" spans="1:26" ht="14.25" customHeight="1" x14ac:dyDescent="0.25">
      <c r="A219" s="16"/>
      <c r="B219" s="150"/>
      <c r="C219" s="290"/>
      <c r="D219" s="29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6"/>
    </row>
    <row r="220" spans="1:26" ht="14.25" customHeight="1" x14ac:dyDescent="0.25">
      <c r="A220" s="16"/>
      <c r="B220" s="150"/>
      <c r="C220" s="290"/>
      <c r="D220" s="29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6"/>
    </row>
    <row r="221" spans="1:26" ht="14.25" customHeight="1" x14ac:dyDescent="0.25">
      <c r="A221" s="16"/>
      <c r="B221" s="150"/>
      <c r="C221" s="290"/>
      <c r="D221" s="29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6"/>
    </row>
    <row r="222" spans="1:26" ht="14.25" customHeight="1" x14ac:dyDescent="0.25">
      <c r="A222" s="16"/>
      <c r="B222" s="150"/>
      <c r="C222" s="290"/>
      <c r="D222" s="29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6"/>
    </row>
    <row r="223" spans="1:26" ht="14.25" customHeight="1" x14ac:dyDescent="0.25">
      <c r="A223" s="16"/>
      <c r="B223" s="150"/>
      <c r="C223" s="290"/>
      <c r="D223" s="29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6"/>
    </row>
    <row r="224" spans="1:26" ht="14.25" customHeight="1" x14ac:dyDescent="0.25">
      <c r="A224" s="16"/>
      <c r="B224" s="150"/>
      <c r="C224" s="290"/>
      <c r="D224" s="29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6"/>
    </row>
    <row r="225" spans="1:26" ht="14.25" customHeight="1" x14ac:dyDescent="0.25">
      <c r="A225" s="16"/>
      <c r="B225" s="150"/>
      <c r="C225" s="290"/>
      <c r="D225" s="29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6"/>
    </row>
    <row r="226" spans="1:26" ht="14.25" customHeight="1" x14ac:dyDescent="0.25">
      <c r="A226" s="16"/>
      <c r="B226" s="150"/>
      <c r="C226" s="290"/>
      <c r="D226" s="29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6"/>
    </row>
    <row r="227" spans="1:26" ht="14.25" customHeight="1" x14ac:dyDescent="0.25">
      <c r="A227" s="16"/>
      <c r="B227" s="150"/>
      <c r="C227" s="290"/>
      <c r="D227" s="29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6"/>
    </row>
    <row r="228" spans="1:26" ht="14.25" customHeight="1" x14ac:dyDescent="0.25">
      <c r="A228" s="16"/>
      <c r="B228" s="150"/>
      <c r="C228" s="290"/>
      <c r="D228" s="29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6"/>
    </row>
    <row r="229" spans="1:26" ht="14.25" customHeight="1" x14ac:dyDescent="0.25">
      <c r="A229" s="16"/>
      <c r="B229" s="150"/>
      <c r="C229" s="290"/>
      <c r="D229" s="29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6"/>
    </row>
    <row r="230" spans="1:26" ht="14.25" customHeight="1" x14ac:dyDescent="0.25">
      <c r="A230" s="16"/>
      <c r="B230" s="150"/>
      <c r="C230" s="290"/>
      <c r="D230" s="29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6"/>
    </row>
    <row r="231" spans="1:26" ht="14.25" customHeight="1" x14ac:dyDescent="0.25">
      <c r="A231" s="16"/>
      <c r="B231" s="150"/>
      <c r="C231" s="290"/>
      <c r="D231" s="29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6"/>
    </row>
    <row r="232" spans="1:26" ht="14.25" customHeight="1" x14ac:dyDescent="0.25">
      <c r="A232" s="16"/>
      <c r="B232" s="150"/>
      <c r="C232" s="290"/>
      <c r="D232" s="29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6"/>
    </row>
    <row r="233" spans="1:26" ht="14.25" customHeight="1" x14ac:dyDescent="0.25">
      <c r="A233" s="16"/>
      <c r="B233" s="150"/>
      <c r="C233" s="290"/>
      <c r="D233" s="29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6"/>
    </row>
    <row r="234" spans="1:26" ht="14.25" customHeight="1" x14ac:dyDescent="0.25">
      <c r="A234" s="16"/>
      <c r="B234" s="150"/>
      <c r="C234" s="290"/>
      <c r="D234" s="29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6"/>
    </row>
    <row r="235" spans="1:26" ht="14.25" customHeight="1" x14ac:dyDescent="0.25">
      <c r="A235" s="16"/>
      <c r="B235" s="150"/>
      <c r="C235" s="290"/>
      <c r="D235" s="29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6"/>
    </row>
    <row r="236" spans="1:26" ht="14.25" customHeight="1" x14ac:dyDescent="0.25">
      <c r="A236" s="16"/>
      <c r="B236" s="150"/>
      <c r="C236" s="290"/>
      <c r="D236" s="29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6"/>
    </row>
    <row r="237" spans="1:26" ht="14.25" customHeight="1" x14ac:dyDescent="0.25">
      <c r="A237" s="16"/>
      <c r="B237" s="150"/>
      <c r="C237" s="290"/>
      <c r="D237" s="29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6"/>
    </row>
    <row r="238" spans="1:26" ht="14.25" customHeight="1" x14ac:dyDescent="0.25">
      <c r="A238" s="16"/>
      <c r="B238" s="150"/>
      <c r="C238" s="290"/>
      <c r="D238" s="29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6"/>
    </row>
    <row r="239" spans="1:26" ht="14.2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5">
    <mergeCell ref="C3:E3"/>
    <mergeCell ref="C51:C53"/>
    <mergeCell ref="D51:D53"/>
    <mergeCell ref="C55:C56"/>
    <mergeCell ref="D55:D5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CC"/>
  </sheetPr>
  <dimension ref="A1:Z997"/>
  <sheetViews>
    <sheetView workbookViewId="0">
      <selection activeCell="D6" sqref="D6"/>
    </sheetView>
  </sheetViews>
  <sheetFormatPr baseColWidth="10" defaultColWidth="14.42578125" defaultRowHeight="15" customHeight="1" x14ac:dyDescent="0.25"/>
  <cols>
    <col min="1" max="1" width="37.42578125" customWidth="1"/>
    <col min="2" max="2" width="14.28515625" customWidth="1"/>
    <col min="3" max="3" width="16.140625" customWidth="1"/>
    <col min="4" max="4" width="36" customWidth="1"/>
    <col min="5" max="5" width="38.28515625" customWidth="1"/>
    <col min="6" max="6" width="45.140625" customWidth="1"/>
    <col min="7" max="26" width="10.7109375" customWidth="1"/>
  </cols>
  <sheetData>
    <row r="1" spans="1:26" ht="25.5" customHeight="1" x14ac:dyDescent="0.25">
      <c r="A1" s="345" t="s">
        <v>0</v>
      </c>
      <c r="B1" s="346"/>
      <c r="C1" s="346"/>
      <c r="D1" s="346"/>
      <c r="E1" s="346"/>
      <c r="F1" s="346"/>
    </row>
    <row r="2" spans="1:26" ht="37.5" customHeight="1" x14ac:dyDescent="0.25">
      <c r="A2" s="1" t="s">
        <v>1</v>
      </c>
      <c r="B2" s="1" t="s">
        <v>2</v>
      </c>
      <c r="C2" s="1" t="s">
        <v>3</v>
      </c>
      <c r="D2" s="2" t="s">
        <v>780</v>
      </c>
      <c r="E2" s="3" t="s">
        <v>4</v>
      </c>
      <c r="F2" s="1" t="s">
        <v>5</v>
      </c>
    </row>
    <row r="3" spans="1:26" ht="56.25" customHeight="1" x14ac:dyDescent="0.25">
      <c r="A3" s="299" t="s">
        <v>774</v>
      </c>
      <c r="B3" s="5">
        <f>SUM('Desempeño consolidado'!E10,'Desempeño consolidado'!E11,'Desempeño consolidado'!E12,'Desempeño consolidado'!E13,'Desempeño consolidado'!H10,'Desempeño consolidado'!H11,'Desempeño consolidado'!H12,'Desempeño consolidado'!H13)</f>
        <v>15</v>
      </c>
      <c r="C3" s="6" t="e">
        <f>AVERAGE('Desempeño consolidado'!F10+'Desempeño consolidado'!F11+'Desempeño consolidado'!F12+'Desempeño consolidado'!F13+'Desempeño consolidado'!I10+'Desempeño consolidado'!I11+'Desempeño consolidado'!I12+'Desempeño consolidado'!I13)</f>
        <v>#VALUE!</v>
      </c>
      <c r="D3" s="7" t="s">
        <v>778</v>
      </c>
      <c r="E3" s="7"/>
      <c r="F3" s="301" t="s">
        <v>783</v>
      </c>
    </row>
    <row r="4" spans="1:26" ht="29.25" customHeight="1" x14ac:dyDescent="0.25">
      <c r="A4" s="299" t="s">
        <v>775</v>
      </c>
      <c r="B4" s="5">
        <f>SUM('Desempeño consolidado'!E14,'Desempeño consolidado'!H14)</f>
        <v>17</v>
      </c>
      <c r="C4" s="6">
        <f>+AVERAGE('Desempeño consolidado'!F14,'Desempeño consolidado'!I14)</f>
        <v>1</v>
      </c>
      <c r="D4" s="300" t="s">
        <v>779</v>
      </c>
      <c r="E4" s="4"/>
      <c r="F4" s="301"/>
    </row>
    <row r="5" spans="1:26" ht="31.5" customHeight="1" x14ac:dyDescent="0.25">
      <c r="A5" s="299" t="s">
        <v>776</v>
      </c>
      <c r="B5" s="5">
        <f>SUM('Desempeño consolidado'!E15,'Desempeño consolidado'!E16,'Desempeño consolidado'!E17,'Desempeño consolidado'!E18,'Desempeño consolidado'!E19,'Desempeño consolidado'!E20,'Desempeño consolidado'!E21,'Desempeño consolidado'!H15,'Desempeño consolidado'!H16,'Desempeño consolidado'!H17,'Desempeño consolidado'!H18,'Desempeño consolidado'!H19,'Desempeño consolidado'!H20)</f>
        <v>30</v>
      </c>
      <c r="C5" s="6">
        <f>+AVERAGE('Desempeño consolidado'!F15,'Desempeño consolidado'!F16,'Desempeño consolidado'!F17,'Desempeño consolidado'!F18,'Desempeño consolidado'!F19,'Desempeño consolidado'!F20,'Desempeño consolidado'!F21,'Desempeño consolidado'!I15,'Desempeño consolidado'!I16,'Desempeño consolidado'!I17,'Desempeño consolidado'!I18,'Desempeño consolidado'!I19,'Desempeño consolidado'!I20)</f>
        <v>1.0647406317878028</v>
      </c>
      <c r="D5" s="7" t="s">
        <v>440</v>
      </c>
      <c r="E5" s="300" t="s">
        <v>440</v>
      </c>
      <c r="F5" s="301" t="s">
        <v>784</v>
      </c>
    </row>
    <row r="6" spans="1:26" ht="27.75" customHeight="1" x14ac:dyDescent="0.25">
      <c r="A6" s="299" t="s">
        <v>777</v>
      </c>
      <c r="B6" s="5">
        <f>SUM('Desempeño consolidado'!E22,'Desempeño consolidado'!E23,'Desempeño consolidado'!E24,'Desempeño consolidado'!H24)</f>
        <v>28</v>
      </c>
      <c r="C6" s="6">
        <f>+AVERAGE('Desempeño consolidado'!F22,'Desempeño consolidado'!F23,'Desempeño consolidado'!F24,'Desempeño consolidado'!I24)</f>
        <v>0.86674056772319685</v>
      </c>
      <c r="D6" s="300" t="s">
        <v>769</v>
      </c>
      <c r="E6" s="7"/>
      <c r="F6" s="301"/>
    </row>
    <row r="7" spans="1:26" ht="14.25" customHeight="1" x14ac:dyDescent="0.25">
      <c r="A7" s="8"/>
      <c r="B7" s="9"/>
      <c r="C7" s="9"/>
      <c r="D7" s="9"/>
      <c r="E7" s="10"/>
      <c r="F7" s="30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2.25" customHeight="1" x14ac:dyDescent="0.25">
      <c r="A8" s="12" t="s">
        <v>8</v>
      </c>
      <c r="B8" s="12">
        <f>+SUM(B3:B6)</f>
        <v>90</v>
      </c>
      <c r="C8" s="13" t="e">
        <f>+AVERAGE(C3:C6)</f>
        <v>#VALUE!</v>
      </c>
      <c r="D8" s="11"/>
      <c r="E8" s="11"/>
      <c r="F8" s="11"/>
    </row>
    <row r="9" spans="1:26" ht="14.25" customHeight="1" x14ac:dyDescent="0.25"/>
    <row r="10" spans="1:26" ht="14.25" customHeight="1" x14ac:dyDescent="0.25"/>
    <row r="11" spans="1:26" ht="14.25" customHeight="1" x14ac:dyDescent="0.25"/>
    <row r="12" spans="1:26" ht="14.25" customHeight="1" x14ac:dyDescent="0.25"/>
    <row r="13" spans="1:26" ht="14.25" customHeight="1" x14ac:dyDescent="0.25"/>
    <row r="14" spans="1:26" ht="14.25" customHeight="1" x14ac:dyDescent="0.25"/>
    <row r="15" spans="1:26" ht="14.25" customHeight="1" x14ac:dyDescent="0.25"/>
    <row r="16" spans="1:2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A1:F1"/>
  </mergeCells>
  <conditionalFormatting sqref="C3:C6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Tablero Indicadores de Gestión</vt:lpstr>
      <vt:lpstr>Desempeño consolidado</vt:lpstr>
      <vt:lpstr>Estratégicos</vt:lpstr>
      <vt:lpstr>Misionales</vt:lpstr>
      <vt:lpstr>De Apoyo</vt:lpstr>
      <vt:lpstr>De Evaluación</vt:lpstr>
      <vt:lpstr>Control de cambios</vt:lpstr>
      <vt:lpstr>Desempeño por dependencia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Huertas Tobon</dc:creator>
  <cp:lastModifiedBy>Claudia</cp:lastModifiedBy>
  <dcterms:created xsi:type="dcterms:W3CDTF">2022-05-04T16:10:48Z</dcterms:created>
  <dcterms:modified xsi:type="dcterms:W3CDTF">2024-05-17T15:51:59Z</dcterms:modified>
</cp:coreProperties>
</file>