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dgonzalez\Desktop\Super Solidaria\CD 56-2024\Ekogui\"/>
    </mc:Choice>
  </mc:AlternateContent>
  <bookViews>
    <workbookView xWindow="0" yWindow="0" windowWidth="28800" windowHeight="10305" tabRatio="777" activeTab="8"/>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<sst xmlns="http://schemas.openxmlformats.org/spreadsheetml/2006/main" count="754" uniqueCount="653">
  <si>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</si>
  <si>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</si>
  <si>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</si>
  <si>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</si>
  <si>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</si>
  <si>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</si>
  <si>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</si>
  <si>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</si>
  <si>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</si>
  <si>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</si>
  <si>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</si>
  <si>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</si>
  <si>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</si>
  <si>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</si>
  <si>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</si>
  <si>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</si>
  <si>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</si>
  <si>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</si>
  <si>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</si>
  <si>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</si>
  <si>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</si>
  <si>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</si>
  <si>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</si>
  <si>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</si>
  <si>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</si>
  <si>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</si>
  <si>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</si>
  <si>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</si>
  <si>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</si>
  <si>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</si>
  <si>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</si>
  <si>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</si>
  <si>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</si>
  <si>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</si>
  <si>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</si>
  <si>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</si>
  <si>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</si>
  <si>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</si>
  <si>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</si>
  <si>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</si>
  <si>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</si>
  <si>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</si>
  <si>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</si>
  <si>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</si>
  <si>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</si>
  <si>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</si>
  <si>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</si>
  <si>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</si>
  <si>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</si>
  <si>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</si>
  <si>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</si>
  <si>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</si>
  <si>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</si>
  <si>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</si>
  <si>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</si>
  <si>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</si>
  <si>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</si>
  <si>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</si>
  <si>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</si>
  <si>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</si>
  <si>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</si>
  <si>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</si>
  <si>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</si>
  <si>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</si>
  <si>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</si>
  <si>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</si>
  <si>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</si>
  <si>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</si>
  <si>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</si>
  <si>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</si>
  <si>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</si>
  <si>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</si>
  <si>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</si>
  <si>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</si>
  <si>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</si>
  <si>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</si>
  <si>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</si>
  <si>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</si>
  <si>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</si>
  <si>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</si>
  <si>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</si>
  <si>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</si>
  <si>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</si>
  <si>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</si>
  <si>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</si>
  <si>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</si>
  <si>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</si>
  <si>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</si>
  <si>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</si>
  <si>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</si>
  <si>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</si>
  <si>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</si>
  <si>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</si>
  <si>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</si>
  <si>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</si>
  <si>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</si>
  <si>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</si>
  <si>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</si>
  <si>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</si>
  <si>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</si>
  <si>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</si>
  <si>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</si>
  <si>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</si>
  <si>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</si>
  <si>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</si>
  <si>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</si>
  <si>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</si>
  <si>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</si>
  <si>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</si>
  <si>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</si>
  <si>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</si>
  <si>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</si>
  <si>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</si>
  <si>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</si>
  <si>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</si>
  <si>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</si>
  <si>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</si>
  <si>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</si>
  <si>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</si>
  <si>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</si>
  <si>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</si>
  <si>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</si>
  <si>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</si>
  <si>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</si>
  <si>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</si>
  <si>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</si>
  <si>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</si>
  <si>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</si>
  <si>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</si>
  <si>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</si>
  <si>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</si>
  <si>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</si>
  <si>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</si>
  <si>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</si>
  <si>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</si>
  <si>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</si>
  <si>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</si>
  <si>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</si>
  <si>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</si>
  <si>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</si>
  <si>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</si>
  <si>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</si>
  <si>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</si>
  <si>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</si>
  <si>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</si>
  <si>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</si>
  <si>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</si>
  <si>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</si>
  <si>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</si>
  <si>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</si>
  <si>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</si>
  <si>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</si>
  <si>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</si>
  <si>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</si>
  <si>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</si>
  <si>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</si>
  <si>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</si>
  <si>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</si>
  <si>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</si>
  <si>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</si>
  <si>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</si>
  <si>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</si>
  <si>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</si>
  <si>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</si>
  <si>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</si>
  <si>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</si>
  <si>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</si>
  <si>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</si>
  <si>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</si>
  <si>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</si>
  <si>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</si>
  <si>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</si>
  <si>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</si>
  <si>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</si>
  <si>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</si>
  <si>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</si>
  <si>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</si>
  <si>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</si>
  <si>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</si>
  <si>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</si>
  <si>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</si>
  <si>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</si>
  <si>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</si>
  <si>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</si>
  <si>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</si>
  <si>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</si>
  <si>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</si>
  <si>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</si>
  <si>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</si>
  <si>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</si>
  <si>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</si>
  <si>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</si>
  <si>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</si>
  <si>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</si>
  <si>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</si>
  <si>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</si>
  <si>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</si>
  <si>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</si>
  <si>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</si>
  <si>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</si>
  <si>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</si>
  <si>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</si>
  <si>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</si>
  <si>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</si>
  <si>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</si>
  <si>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</si>
  <si>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</si>
  <si>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</si>
  <si>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</si>
  <si>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</si>
  <si>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</si>
  <si>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</si>
  <si>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</si>
  <si>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</si>
  <si>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</si>
  <si>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</si>
  <si>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</si>
  <si>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</si>
  <si>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</si>
  <si>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</si>
  <si>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</si>
  <si>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</si>
  <si>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</si>
  <si>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</si>
  <si>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</si>
  <si>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</si>
  <si>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</si>
  <si>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</si>
  <si>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</si>
  <si>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</si>
  <si>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</si>
  <si>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</si>
  <si>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</si>
  <si>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</si>
  <si>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</si>
  <si>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</si>
  <si>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</si>
  <si>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</si>
  <si>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</si>
  <si>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</si>
  <si>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</si>
  <si>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</si>
  <si>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</si>
  <si>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</si>
  <si>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</si>
  <si>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</si>
  <si>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</si>
  <si>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</si>
  <si>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</si>
  <si>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</si>
  <si>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</si>
  <si>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</si>
  <si>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</si>
  <si>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</si>
  <si>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</si>
  <si>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</si>
  <si>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</si>
  <si>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</si>
  <si>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</si>
  <si>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</si>
  <si>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</si>
  <si>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</si>
  <si>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</si>
  <si>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</si>
  <si>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</si>
  <si>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</si>
  <si>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</si>
  <si>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</si>
  <si>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</si>
  <si>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</si>
  <si>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</si>
  <si>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</si>
  <si>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</si>
  <si>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</si>
  <si>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</si>
  <si>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</si>
  <si>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</si>
  <si>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</si>
  <si>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</si>
  <si>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</si>
  <si>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</si>
  <si>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</si>
  <si>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</si>
  <si>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</si>
  <si>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</si>
  <si>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</si>
  <si>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</si>
  <si>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</si>
  <si>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</si>
  <si>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</si>
  <si>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</si>
  <si>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</si>
  <si>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</si>
  <si>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</si>
  <si>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</si>
  <si>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</si>
  <si>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</si>
  <si>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</si>
  <si>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</si>
  <si>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</si>
  <si>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</si>
  <si>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</si>
  <si>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</si>
  <si>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</si>
  <si>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</si>
  <si>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</si>
  <si>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</si>
  <si>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</si>
  <si>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</si>
  <si>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</si>
  <si>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</si>
  <si>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</si>
  <si>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</si>
  <si>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</si>
  <si>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</si>
  <si>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</si>
  <si>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</si>
  <si>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</si>
  <si>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</si>
  <si>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</si>
  <si>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</si>
  <si>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</si>
  <si>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</si>
  <si>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</si>
  <si>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</si>
  <si>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</si>
  <si>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</si>
  <si>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</si>
  <si>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</si>
  <si>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</si>
  <si>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</si>
  <si>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</si>
  <si>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</si>
  <si>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</si>
  <si>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</si>
  <si>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</si>
  <si>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</si>
  <si>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</si>
  <si>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</si>
  <si>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</si>
  <si>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</si>
  <si>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</si>
  <si>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</si>
  <si>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</si>
  <si>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</si>
  <si>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</si>
  <si>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</si>
  <si>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</si>
  <si>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</si>
  <si>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</si>
  <si>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</si>
  <si>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</si>
  <si>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</si>
  <si>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</si>
  <si>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</si>
  <si>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</si>
  <si>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</si>
  <si>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</si>
  <si>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</si>
  <si>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</si>
  <si>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</si>
  <si>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</si>
  <si>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</si>
  <si>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</si>
  <si>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</si>
  <si>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</si>
  <si>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</si>
  <si>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</si>
  <si>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</si>
  <si>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</si>
  <si>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</si>
  <si>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</si>
  <si>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</si>
  <si>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</si>
  <si>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</si>
  <si>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</si>
  <si>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</si>
  <si>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</si>
  <si>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</si>
  <si>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</si>
  <si>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</si>
  <si>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</si>
  <si>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</si>
  <si>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</si>
  <si>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</si>
  <si>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</si>
  <si>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</si>
  <si>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</si>
  <si>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</si>
  <si>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</si>
  <si>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</si>
  <si>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</si>
  <si>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</si>
  <si>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</si>
  <si>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</si>
  <si>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</si>
  <si>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</si>
  <si>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</si>
  <si>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</si>
  <si>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</si>
  <si>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</si>
  <si>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</si>
  <si>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</si>
  <si>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</si>
  <si>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</si>
  <si>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</si>
  <si>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</si>
  <si>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</si>
  <si>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</si>
  <si>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</si>
  <si>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</si>
  <si>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</si>
  <si>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</si>
  <si>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</si>
  <si>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</si>
  <si>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</si>
  <si>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</si>
  <si>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</si>
  <si>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</si>
  <si>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</si>
  <si>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</si>
  <si>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</si>
  <si>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</si>
  <si>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</si>
  <si>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</si>
  <si>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</si>
  <si>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</si>
  <si>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</si>
  <si>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</si>
  <si>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</si>
  <si>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</si>
  <si>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</si>
  <si>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</si>
  <si>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</si>
  <si>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</si>
  <si>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</si>
  <si>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</si>
  <si>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</si>
  <si>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</si>
  <si>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</si>
  <si>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</si>
  <si>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</si>
  <si>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</si>
  <si>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</si>
  <si>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</si>
  <si>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</si>
  <si>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</si>
  <si>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</si>
  <si>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</si>
  <si>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</si>
  <si>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</si>
  <si>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</si>
  <si>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</si>
  <si>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</si>
  <si>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</si>
  <si>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</si>
  <si>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</si>
  <si>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</si>
  <si>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</si>
  <si>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</si>
  <si>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</si>
  <si>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</si>
  <si>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</si>
  <si>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</si>
  <si>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</si>
  <si>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</si>
  <si>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</si>
  <si>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</si>
  <si>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</si>
  <si>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</si>
  <si>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</si>
  <si>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</si>
  <si>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</si>
  <si>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</si>
  <si>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</si>
  <si>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</si>
  <si>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</si>
  <si>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</si>
  <si>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</si>
  <si>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</si>
  <si>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</si>
  <si>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</si>
  <si>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</si>
  <si>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</si>
  <si>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</si>
  <si>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</si>
  <si>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</si>
  <si>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</si>
  <si>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</si>
  <si>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</si>
  <si>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</si>
  <si>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</si>
  <si>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</si>
  <si>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</si>
  <si>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</si>
  <si>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</si>
  <si>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</si>
  <si>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</si>
  <si>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</si>
  <si>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</si>
  <si>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</si>
  <si>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</si>
  <si>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</si>
  <si>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</si>
  <si>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</si>
  <si>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</si>
  <si>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</si>
  <si>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</si>
  <si>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</si>
  <si>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</si>
  <si>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</si>
  <si>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</si>
  <si>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</si>
  <si>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</si>
  <si>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</si>
  <si>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</si>
  <si>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</si>
  <si>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</si>
  <si>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</si>
  <si>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</si>
  <si>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</si>
  <si>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</si>
  <si>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</si>
  <si>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</si>
  <si>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</si>
  <si>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</si>
  <si>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</si>
  <si>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</si>
  <si>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</si>
  <si>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</si>
  <si>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</si>
  <si>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</si>
  <si>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</si>
  <si>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</si>
  <si>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</si>
  <si>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</si>
  <si>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</si>
  <si>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</si>
  <si>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</si>
  <si>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</si>
  <si>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</si>
  <si>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</si>
  <si>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</si>
  <si>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</si>
  <si>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</si>
  <si>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</si>
  <si>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</si>
  <si>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</si>
  <si>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</si>
  <si>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</si>
  <si>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</si>
  <si>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</si>
  <si>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</si>
  <si>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</si>
  <si>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</si>
  <si>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</si>
  <si>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</si>
  <si>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</si>
  <si>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</si>
  <si>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</si>
  <si>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</si>
  <si>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</si>
  <si>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</si>
  <si>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</si>
  <si>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</si>
  <si>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</si>
  <si>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</si>
  <si>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</si>
  <si>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</si>
  <si>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</si>
  <si>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</si>
  <si>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</si>
  <si>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</si>
  <si>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</si>
  <si>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</si>
  <si>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</si>
  <si>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</si>
  <si>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</si>
  <si>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</si>
  <si>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</si>
  <si>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</si>
  <si>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</si>
  <si>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</si>
  <si>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</si>
  <si>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</si>
  <si>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</si>
  <si>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</si>
  <si>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</si>
  <si>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</si>
  <si>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</si>
  <si>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</si>
  <si>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</si>
  <si>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</si>
  <si>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</si>
  <si>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</si>
  <si>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</si>
  <si>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</si>
  <si>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</si>
  <si>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</si>
  <si>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</si>
  <si>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</si>
  <si>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</si>
  <si>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</si>
  <si>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</si>
  <si>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</si>
  <si>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</si>
  <si>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</si>
  <si>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</si>
  <si>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</si>
  <si>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</si>
  <si>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</si>
  <si>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</si>
  <si>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</si>
  <si>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</si>
  <si>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</si>
  <si>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</si>
  <si>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</si>
  <si>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</si>
  <si>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</si>
  <si>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</si>
  <si>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</si>
  <si>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</si>
  <si>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</si>
  <si>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</si>
  <si>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</si>
  <si>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</si>
  <si>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</si>
  <si>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</si>
  <si>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</si>
  <si>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</si>
  <si>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</si>
  <si>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</si>
  <si>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</si>
  <si>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</si>
  <si>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</si>
  <si>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</si>
  <si>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</si>
  <si>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</si>
  <si>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</si>
  <si>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MAGDA YIBER RAMIREZ RODRIGUEZ</t>
  </si>
  <si>
    <t>BEATRIZ LEONELA LIZCANO CASTRO</t>
  </si>
  <si>
    <t>FLOR MARIA MENDOZA SUAREZ</t>
  </si>
  <si>
    <t>MABEL ASTRID NEIRA YEPES</t>
  </si>
  <si>
    <t>ERICKA MARCELA CACERES QUEVEDO</t>
  </si>
  <si>
    <t>JHANIELA JIMENEZ GUTIERREZ</t>
  </si>
  <si>
    <t xml:space="preserve">Dos de los registros de abogados activos a corte 31 de diciembre de 2023, fueron desvinculados el 29 de enero de 2024, fecha posterior a la realización de la presente verificación, 
motivo por el cual el sistema no tiene registro de estudios, experiencia y laboral.
En el mismo sentido, al momento de realizar la verificación, uno de los abogados que figuraban como activos a corte 31 de diciembre de 2023, ya no se encuentra vinculado en la entidad, motivo por el cual, el correo electrónico asignado se encuentra deshabilitado. 
Respecto de la ausencia de soporte de capacitación de uno de los abogados activos, la Oficina Asesora Jurídica manifestó lo siguiente: "frente a la abogada JHANIELA JIMENEZ GUTIERREZ, no contaba con certificado por estar en proceso de empalme, pero para este semestre se está a la espera del certificado toda vez que recibió la capacitación", teniendo en cuenta lo anterior, no se cuenta dentro del número de abogados con capacitación hasta tanto se remita el soporte correspondiente. </t>
  </si>
  <si>
    <t>La única fuente de Información sobre procesos activos y mayores de 33,000 SMMLV de la entidad es el sistema eKOGUI
CONDENAS: Uno de los cinco procesos terminados en el periodo verificado no cuenta con sentencia con ejecutoria toda vez que fue probada la excepción previa formulada</t>
  </si>
  <si>
    <t>La única fuente de Información sobre procesos extrajudiciales de la entidad es el 
sistema eKOGUI</t>
  </si>
  <si>
    <t>La entidad no cuenta con procesos de arbitramento</t>
  </si>
  <si>
    <t xml:space="preserve">Sin observaciones </t>
  </si>
  <si>
    <t>La entidad no tuvo necesidad de gestionar pagos a través del 
módulo</t>
  </si>
  <si>
    <t>La Oficina Asesora Jurídica manifestó lo siguiente, respecto de los dos usuarios que no cuentan con soporte de capacitación: "En este punto aclaramos que por 
cambio de administración los roles antes señalados no realizaron las capacitaciones correspondientes por estar en proceso de empalme. No obstante, ya se 
tiene programada para este primer semestre las capacitaciones y proceder con el cumplimiento"; teniendo en cuenta lo anterior, se hace necesario la formulación de acciones de mejora en el sentido de incluir en la programación de capacitaciones para el primer semestre de la vigencia 2024, los roles que aún no cuentan con esta actividad.
Por otro lado y verificado a través del Grupo de Gestión de Talento Humano de la entidad, se evidenció que la persona señalada con el rol de enlace de pagos, fue desvinculada de la entidad el 3 de septiembre de 2023, sin embargo, a la fecha del corte del presente seguimiento, aún se encontraba activa; teniendo en cuenta lo anterior, se recomienda establecer un punto de control para efectos de hacer seguimiento a los roles activos de la entidad y desvincular los correspondientes.</t>
  </si>
  <si>
    <t>Realizado el correspondiente seguimiento, el área encargada debe generar las correspondientes acciones de mejora relacionadas con la 
capacitación de los usuarios del sistema y la generación de puntos de control para la desvinculación de los usuarios que así lo requieran
A la fecha de elaboración del presente certificado, la Oficina de Control Interno no cuenta con Jefe de oficina, motivo por el cual, se remite a través del correo institucional del profesional especializado mientras se adelantan los tramites administrativos de nombramiento y/o designación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</si>
</sst>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wrapText="1"/>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wrapText="1"/>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0" fillId="6" borderId="12"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cellStyle name="Normal" xfId="0" builtinId="0"/>
    <cellStyle name="Porcentaje" xfId="1" builtinId="5"/>
  </cellStyles>
  <dxfs count="5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17"/>
  <sheetViews>
    <sheetView showGridLines="0" workbookViewId="0">
      <selection activeCell="L18" sqref="L18"/>
    </sheetView>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9" t="s">
        <v>72</v>
      </c>
      <c r="C3" s="90"/>
      <c r="D3" s="90"/>
      <c r="E3" s="90"/>
      <c r="F3" s="90"/>
      <c r="G3" s="90"/>
      <c r="H3" s="90"/>
      <c r="I3" s="90"/>
      <c r="J3" s="90"/>
      <c r="K3" s="90"/>
      <c r="L3" s="90"/>
      <c r="M3" s="91"/>
    </row>
    <row r="4" spans="2:13" ht="23.25" x14ac:dyDescent="0.35">
      <c r="B4" s="89" t="s">
        <v>11</v>
      </c>
      <c r="C4" s="90"/>
      <c r="D4" s="90"/>
      <c r="E4" s="90"/>
      <c r="F4" s="90"/>
      <c r="G4" s="90"/>
      <c r="H4" s="90"/>
      <c r="I4" s="90"/>
      <c r="J4" s="90"/>
      <c r="K4" s="90"/>
      <c r="L4" s="90"/>
      <c r="M4" s="91"/>
    </row>
    <row r="5" spans="2:13" x14ac:dyDescent="0.25">
      <c r="B5" s="5"/>
      <c r="M5" s="6"/>
    </row>
    <row r="6" spans="2:13" x14ac:dyDescent="0.25">
      <c r="B6" s="5"/>
      <c r="C6" s="92" t="s">
        <v>83</v>
      </c>
      <c r="D6" s="92"/>
      <c r="E6" s="92"/>
      <c r="F6" s="92"/>
      <c r="G6" s="92"/>
      <c r="H6" s="92"/>
      <c r="I6" s="92"/>
      <c r="J6" s="92"/>
      <c r="K6" s="92"/>
      <c r="L6" s="92"/>
      <c r="M6" s="6"/>
    </row>
    <row r="7" spans="2:13" x14ac:dyDescent="0.25">
      <c r="B7" s="5"/>
      <c r="C7" s="92"/>
      <c r="D7" s="92"/>
      <c r="E7" s="92"/>
      <c r="F7" s="92"/>
      <c r="G7" s="92"/>
      <c r="H7" s="92"/>
      <c r="I7" s="92"/>
      <c r="J7" s="92"/>
      <c r="K7" s="92"/>
      <c r="L7" s="92"/>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SUPERINTENDENCIA DE LA ECONOMIA SOLIDARIA-SUPERSOLIDARIA</v>
      </c>
      <c r="B3" s="56">
        <f>'Resumen General'!C6</f>
        <v>0</v>
      </c>
      <c r="C3" s="56">
        <f>+ABOGADOS!D11</f>
        <v>10</v>
      </c>
      <c r="D3" s="56">
        <f>+ABOGADOS!D12</f>
        <v>7</v>
      </c>
      <c r="E3" s="56">
        <f>+ABOGADOS!D13</f>
        <v>6</v>
      </c>
      <c r="F3" s="56">
        <f>+ABOGADOS!D14</f>
        <v>0</v>
      </c>
      <c r="G3" s="56">
        <f>+ABOGADOS!D17</f>
        <v>5</v>
      </c>
      <c r="H3" s="56">
        <f>+ABOGADOS!D18</f>
        <v>5</v>
      </c>
      <c r="I3" s="56">
        <f>+ABOGADOS!H10</f>
        <v>5</v>
      </c>
      <c r="J3" s="56">
        <f>+ABOGADOS!H11</f>
        <v>4</v>
      </c>
      <c r="K3" s="56">
        <f>+ABOGADOS!H12</f>
        <v>5</v>
      </c>
      <c r="L3" s="56">
        <f>+ABOGADOS!H17</f>
        <v>6</v>
      </c>
      <c r="M3" s="56">
        <f>+ABOGADOS!H18</f>
        <v>0</v>
      </c>
      <c r="N3" s="56">
        <f>+ABOGADOS!H19</f>
        <v>0</v>
      </c>
      <c r="O3" s="56">
        <f>+ABOGADOS!H20</f>
        <v>0</v>
      </c>
      <c r="P3" s="56">
        <f>+JUDICIALES!D11</f>
        <v>61</v>
      </c>
      <c r="Q3" s="56">
        <f>+JUDICIALES!D12</f>
        <v>61</v>
      </c>
      <c r="R3" s="56">
        <f>+JUDICIALES!D13</f>
        <v>0</v>
      </c>
      <c r="S3" s="56">
        <f>+JUDICIALES!D16</f>
        <v>6</v>
      </c>
      <c r="T3" s="56">
        <f>+JUDICIALES!D17</f>
        <v>6</v>
      </c>
      <c r="U3" s="56">
        <f>+JUDICIALES!D21</f>
        <v>148</v>
      </c>
      <c r="V3" s="56">
        <f>+JUDICIALES!D22</f>
        <v>1</v>
      </c>
      <c r="W3" s="56">
        <f>JUDICIALES!D28</f>
        <v>5</v>
      </c>
      <c r="X3" s="56">
        <f>JUDICIALES!D29</f>
        <v>4</v>
      </c>
      <c r="Y3" s="56">
        <f>JUDICIALES!D30</f>
        <v>0</v>
      </c>
      <c r="Z3" s="56">
        <f>JUDICIALES!D31</f>
        <v>0</v>
      </c>
      <c r="AA3" s="56">
        <f>JUDICIALES!D32</f>
        <v>0</v>
      </c>
      <c r="AB3" s="56">
        <f>+JUDICIALES!G9</f>
        <v>3</v>
      </c>
      <c r="AC3" s="56">
        <f>+JUDICIALES!G10</f>
        <v>3</v>
      </c>
      <c r="AD3" s="56">
        <f>+JUDICIALES!G11</f>
        <v>3</v>
      </c>
      <c r="AE3" s="56">
        <f>+JUDICIALES!G15</f>
        <v>59</v>
      </c>
      <c r="AF3" s="56">
        <f>+JUDICIALES!G16</f>
        <v>59</v>
      </c>
      <c r="AG3" s="56">
        <f>+JUDICIALES!G17</f>
        <v>0</v>
      </c>
      <c r="AH3" s="56">
        <f>+JUDICIALES!G18</f>
        <v>0</v>
      </c>
      <c r="AI3" s="56">
        <f>+JUDICIALES!G21</f>
        <v>2</v>
      </c>
      <c r="AJ3" s="56">
        <f>+JUDICIALES!G22</f>
        <v>40</v>
      </c>
      <c r="AK3" s="56">
        <f>+JUDICIALES!G23</f>
        <v>13</v>
      </c>
      <c r="AL3" s="56">
        <f>+JUDICIALES!G24</f>
        <v>4</v>
      </c>
      <c r="AM3" s="56">
        <f>+JUDICIALES!H21</f>
        <v>1</v>
      </c>
      <c r="AN3" s="56">
        <f>+JUDICIALES!H22</f>
        <v>4</v>
      </c>
      <c r="AO3" s="56">
        <f>+JUDICIALES!H23</f>
        <v>3</v>
      </c>
      <c r="AP3" s="56">
        <f>+JUDICIALES!H24</f>
        <v>0</v>
      </c>
      <c r="AQ3" s="56">
        <f>+PREJUDICIALES!D10</f>
        <v>1</v>
      </c>
      <c r="AR3" s="56">
        <f>+PREJUDICIALES!D11</f>
        <v>1</v>
      </c>
      <c r="AS3" s="56">
        <f>+PREJUDICIALES!D12</f>
        <v>1</v>
      </c>
      <c r="AT3" s="56">
        <f>+PREJUDICIALES!D13</f>
        <v>0</v>
      </c>
      <c r="AU3" s="56">
        <f>+PREJUDICIALES!D14</f>
        <v>0</v>
      </c>
      <c r="AV3" s="56">
        <f>+PREJUDICIALES!D17</f>
        <v>3</v>
      </c>
      <c r="AW3" s="56">
        <f>+PREJUDICIALES!D18</f>
        <v>3</v>
      </c>
      <c r="AX3" s="56">
        <f>+PREJUDICIALES!G12</f>
        <v>0</v>
      </c>
      <c r="AY3" s="56">
        <f>+PREJUDICIALES!G13</f>
        <v>0</v>
      </c>
      <c r="AZ3" s="56">
        <f>+ARBITRAMENTOS!D9</f>
        <v>0</v>
      </c>
      <c r="BA3" s="56">
        <f>+ARBITRAMENTOS!D10</f>
        <v>0</v>
      </c>
      <c r="BB3" s="56">
        <f>ARBITRAMENTOS!G9</f>
        <v>0</v>
      </c>
      <c r="BC3" s="56">
        <f>ARBITRAMENTOS!G10</f>
        <v>0</v>
      </c>
      <c r="BD3" s="56" t="str">
        <f>+PAGOS!D9</f>
        <v>Si</v>
      </c>
      <c r="BE3" s="56" t="str">
        <f>+PAGOS!D10</f>
        <v>No</v>
      </c>
      <c r="BF3" s="57">
        <f>USUARIOS!D9</f>
        <v>45348</v>
      </c>
      <c r="BG3" s="57">
        <f>ABOGADOS!D7</f>
        <v>45348</v>
      </c>
      <c r="BH3" s="57">
        <f>JUDICIALES!D8</f>
        <v>45348</v>
      </c>
      <c r="BI3" s="56" t="str">
        <f>+USUARIOS!C19</f>
        <v>La Oficina Asesora Jurídica manifestó lo siguiente, respecto de los dos usuarios que no cuentan con soporte de capacitación: "En este punto aclaramos que por 
cambio de administración los roles antes señalados no realizaron las capacitaciones correspondientes por estar en proceso de empalme. No obstante, ya se 
tiene programada para este primer semestre las capacitaciones y proceder con el cumplimiento"; teniendo en cuenta lo anterior, se hace necesario la formulación de acciones de mejora en el sentido de incluir en la programación de capacitaciones para el primer semestre de la vigencia 2024, los roles que aún no cuentan con esta actividad.
Por otro lado y verificado a través del Grupo de Gestión de Talento Humano de la entidad, se evidenció que la persona señalada con el rol de enlace de pagos, fue desvinculada de la entidad el 3 de septiembre de 2023, sin embargo, a la fecha del corte del presente seguimiento, aún se encontraba activa; teniendo en cuenta lo anterior, se recomienda establecer un punto de control para efectos de hacer seguimiento a los roles activos de la entidad y desvincular los correspondientes.</v>
      </c>
      <c r="BJ3" s="56" t="str">
        <f>+ABOGADOS!C22</f>
        <v xml:space="preserve">Dos de los registros de abogados activos a corte 31 de diciembre de 2023, fueron desvinculados el 29 de enero de 2024, fecha posterior a la realización de la presente verificación, 
motivo por el cual el sistema no tiene registro de estudios, experiencia y laboral.
En el mismo sentido, al momento de realizar la verificación, uno de los abogados que figuraban como activos a corte 31 de diciembre de 2023, ya no se encuentra vinculado en la entidad, motivo por el cual, el correo electrónico asignado se encuentra deshabilitado. 
Respecto de la ausencia de soporte de capacitación de uno de los abogados activos, la Oficina Asesora Jurídica manifestó lo siguiente: "frente a la abogada JHANIELA JIMENEZ GUTIERREZ, no contaba con certificado por estar en proceso de empalme, pero para este semestre se está a la espera del certificado toda vez que recibió la capacitación", teniendo en cuenta lo anterior, no se cuenta dentro del número de abogados con capacitación hasta tanto se remita el soporte correspondiente. </v>
      </c>
      <c r="BK3" s="56" t="str">
        <f>+JUDICIALES!F28</f>
        <v>La única fuente de Información sobre procesos activos y mayores de 33,000 SMMLV de la entidad es el sistema eKOGUI
CONDENAS: Uno de los cinco procesos terminados en el periodo verificado no cuenta con sentencia con ejecutoria toda vez que fue probada la excepción previa formulada</v>
      </c>
      <c r="BL3" s="56" t="str">
        <f>+PREJUDICIALES!F17</f>
        <v>La única fuente de Información sobre procesos extrajudiciales de la entidad es el 
sistema eKOGUI</v>
      </c>
      <c r="BM3" s="56" t="str">
        <f>+ARBITRAMENTOS!C13</f>
        <v>La entidad no cuenta con procesos de arbitramento</v>
      </c>
      <c r="BN3" s="56" t="str">
        <f>+PAGOS!F8</f>
        <v>La entidad no tuvo necesidad de gestionar pagos a través del 
módulo</v>
      </c>
      <c r="BO3" s="56" t="str">
        <f>'Resumen General'!B26</f>
        <v>Realizado el correspondiente seguimiento, el área encargada debe generar las correspondientes acciones de mejora relacionadas con la 
capacitación de los usuarios del sistema y la generación de puntos de control para la desvinculación de los usuarios que así lo requieran
A la fecha de elaboración del presente certificado, la Oficina de Control Interno no cuenta con Jefe de oficina, motivo por el cual, se remite a través del correo institucional del profesional especializado mientras se adelantan los tramites administrativos de nombramiento y/o designación</v>
      </c>
      <c r="BP3" s="56" t="str">
        <f>USUARIOS!C20</f>
        <v>Si</v>
      </c>
      <c r="BQ3" s="56" t="str">
        <f>ABOGADOS!D26</f>
        <v>No</v>
      </c>
      <c r="BR3" s="56" t="str">
        <f>JUDICIALES!H34</f>
        <v>No</v>
      </c>
      <c r="BS3" s="56" t="str">
        <f>PREJUDICIALES!G23</f>
        <v>No</v>
      </c>
      <c r="BT3" s="56" t="str">
        <f>ARBITRAMENTOS!D17</f>
        <v>N/A</v>
      </c>
      <c r="BU3" s="56" t="str">
        <f>PAGOS!G11</f>
        <v>No</v>
      </c>
      <c r="BV3" s="56" t="str">
        <f>'Resumen General'!C30</f>
        <v>Si</v>
      </c>
      <c r="BW3" s="56" t="str">
        <f>'COMITES DE CONCILIACION'!D9</f>
        <v>Si</v>
      </c>
      <c r="BX3" s="56" t="str">
        <f>'COMITES DE CONCILIACION'!D10</f>
        <v>Si</v>
      </c>
      <c r="BY3" s="56" t="str">
        <f>'COMITES DE CONCILIACION'!F8</f>
        <v xml:space="preserve">Sin observaciones </v>
      </c>
      <c r="BZ3" s="56" t="str">
        <f>'COMITES DE CONCILIACION'!G11</f>
        <v>No</v>
      </c>
    </row>
    <row r="12" spans="1:88" x14ac:dyDescent="0.25">
      <c r="A12" s="59" t="s">
        <v>36</v>
      </c>
      <c r="B12" s="59" t="s">
        <v>15</v>
      </c>
      <c r="C12" s="59" t="s">
        <v>16</v>
      </c>
      <c r="D12" s="59" t="s">
        <v>6</v>
      </c>
      <c r="E12" s="59" t="s">
        <v>7</v>
      </c>
      <c r="F12" s="59" t="s">
        <v>17</v>
      </c>
      <c r="G12" s="59" t="s">
        <v>73</v>
      </c>
    </row>
    <row r="13" spans="1:88" x14ac:dyDescent="0.25">
      <c r="A13" s="56" t="str">
        <f t="shared" ref="A13:A18" si="0">$A$3</f>
        <v>SUPERINTENDENCIA DE LA ECONOMIA SOLIDARIA-SUPERSOLIDARIA</v>
      </c>
      <c r="B13" s="56" t="s">
        <v>0</v>
      </c>
      <c r="C13" s="56" t="str">
        <f>USUARIOS!C12</f>
        <v>Si</v>
      </c>
      <c r="D13" s="58">
        <f>USUARIOS!D12</f>
        <v>44629</v>
      </c>
      <c r="E13" s="56" t="str">
        <f>USUARIOS!E12</f>
        <v>MAGDA YIBER RAMIREZ RODRIGUEZ</v>
      </c>
      <c r="F13" s="58">
        <f>USUARIOS!F12</f>
        <v>45162</v>
      </c>
      <c r="G13" s="56" t="str">
        <f>USUARIOS!G12</f>
        <v/>
      </c>
    </row>
    <row r="14" spans="1:88" x14ac:dyDescent="0.25">
      <c r="A14" s="56" t="str">
        <f t="shared" si="0"/>
        <v>SUPERINTENDENCIA DE LA ECONOMIA SOLIDARIA-SUPERSOLIDARIA</v>
      </c>
      <c r="B14" s="56" t="s">
        <v>1</v>
      </c>
      <c r="C14" s="56" t="str">
        <f>USUARIOS!C13</f>
        <v>Si</v>
      </c>
      <c r="D14" s="58">
        <f>USUARIOS!D13</f>
        <v>45210</v>
      </c>
      <c r="E14" s="56" t="str">
        <f>USUARIOS!E13</f>
        <v>BEATRIZ LEONELA LIZCANO CASTRO</v>
      </c>
      <c r="F14" s="58">
        <f>USUARIOS!F13</f>
        <v>0</v>
      </c>
      <c r="G14" s="56" t="str">
        <f>USUARIOS!G13</f>
        <v>DESACTUALIZADO</v>
      </c>
    </row>
    <row r="15" spans="1:88" x14ac:dyDescent="0.25">
      <c r="A15" s="56" t="str">
        <f t="shared" si="0"/>
        <v>SUPERINTENDENCIA DE LA ECONOMIA SOLIDARIA-SUPERSOLIDARIA</v>
      </c>
      <c r="B15" s="56" t="s">
        <v>2</v>
      </c>
      <c r="C15" s="56" t="str">
        <f>USUARIOS!C14</f>
        <v>Si</v>
      </c>
      <c r="D15" s="58">
        <f>USUARIOS!D14</f>
        <v>44629</v>
      </c>
      <c r="E15" s="56" t="str">
        <f>USUARIOS!E14</f>
        <v>FLOR MARIA MENDOZA SUAREZ</v>
      </c>
      <c r="F15" s="58">
        <f>USUARIOS!F14</f>
        <v>45162</v>
      </c>
      <c r="G15" s="56" t="str">
        <f>USUARIOS!G14</f>
        <v/>
      </c>
    </row>
    <row r="16" spans="1:88" x14ac:dyDescent="0.25">
      <c r="A16" s="56" t="str">
        <f t="shared" si="0"/>
        <v>SUPERINTENDENCIA DE LA ECONOMIA SOLIDARIA-SUPERSOLIDARIA</v>
      </c>
      <c r="B16" s="56" t="s">
        <v>3</v>
      </c>
      <c r="C16" s="56" t="str">
        <f>USUARIOS!C15</f>
        <v>Si</v>
      </c>
      <c r="D16" s="58">
        <f>USUARIOS!D15</f>
        <v>42198</v>
      </c>
      <c r="E16" s="56" t="str">
        <f>USUARIOS!E15</f>
        <v>MABEL ASTRID NEIRA YEPES</v>
      </c>
      <c r="F16" s="58">
        <f>USUARIOS!F15</f>
        <v>45153</v>
      </c>
      <c r="G16" s="56" t="str">
        <f>USUARIOS!G15</f>
        <v/>
      </c>
    </row>
    <row r="17" spans="1:7" x14ac:dyDescent="0.25">
      <c r="A17" s="56" t="str">
        <f t="shared" si="0"/>
        <v>SUPERINTENDENCIA DE LA ECONOMIA SOLIDARIA-SUPERSOLIDARIA</v>
      </c>
      <c r="B17" s="56" t="s">
        <v>4</v>
      </c>
      <c r="C17" s="56" t="str">
        <f>USUARIOS!C16</f>
        <v>Si</v>
      </c>
      <c r="D17" s="58">
        <f>USUARIOS!D16</f>
        <v>45261</v>
      </c>
      <c r="E17" s="56" t="str">
        <f>USUARIOS!E16</f>
        <v>ERICKA MARCELA CACERES QUEVEDO</v>
      </c>
      <c r="F17" s="58">
        <f>USUARIOS!F16</f>
        <v>45271</v>
      </c>
      <c r="G17" s="56" t="str">
        <f>USUARIOS!G16</f>
        <v/>
      </c>
    </row>
    <row r="18" spans="1:7" x14ac:dyDescent="0.25">
      <c r="A18" s="56" t="str">
        <f t="shared" si="0"/>
        <v>SUPERINTENDENCIA DE LA ECONOMIA SOLIDARIA-SUPERSOLIDARIA</v>
      </c>
      <c r="B18" s="56" t="s">
        <v>5</v>
      </c>
      <c r="C18" s="56" t="str">
        <f>USUARIOS!C17</f>
        <v>Si</v>
      </c>
      <c r="D18" s="58">
        <f>USUARIOS!D17</f>
        <v>45250</v>
      </c>
      <c r="E18" s="56" t="str">
        <f>USUARIOS!E17</f>
        <v>JHANIELA JIMENEZ GUTIERREZ</v>
      </c>
      <c r="F18" s="58">
        <f>USUARIOS!F17</f>
        <v>0</v>
      </c>
      <c r="G18" s="56" t="str">
        <f>USUARIOS!G17</f>
        <v>DESACTUALIZADO</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20"/>
  <sheetViews>
    <sheetView zoomScale="89" zoomScaleNormal="89" workbookViewId="0">
      <selection activeCell="D10" sqref="D10"/>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3" t="s">
        <v>100</v>
      </c>
      <c r="C7" s="94"/>
      <c r="D7" s="94"/>
      <c r="E7" s="94"/>
      <c r="F7" s="94"/>
      <c r="G7" s="95"/>
      <c r="T7" s="1" t="s">
        <v>12</v>
      </c>
    </row>
    <row r="8" spans="2:20" ht="15.75" thickBot="1" x14ac:dyDescent="0.3">
      <c r="B8" s="13"/>
      <c r="D8" s="101" t="s">
        <v>136</v>
      </c>
      <c r="E8" s="101"/>
      <c r="G8" s="14"/>
      <c r="T8" s="1" t="s">
        <v>13</v>
      </c>
    </row>
    <row r="9" spans="2:20" ht="15.75" thickBot="1" x14ac:dyDescent="0.3">
      <c r="B9" s="99" t="s">
        <v>158</v>
      </c>
      <c r="C9" s="100"/>
      <c r="D9" s="86">
        <v>45348</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44629</v>
      </c>
      <c r="E12" s="64" t="s">
        <v>639</v>
      </c>
      <c r="F12" s="65">
        <v>45162</v>
      </c>
      <c r="G12" s="66" t="str">
        <f t="shared" ref="G12:G15" si="0">+IF(C12="Si",IF(F12&lt;$G$10,"DESACTUALIZADO",""),"")</f>
        <v/>
      </c>
      <c r="H12" s="34">
        <f t="shared" ref="H12:H17" si="1">+IF(C12="N/A",1,0)</f>
        <v>0</v>
      </c>
      <c r="I12" s="34">
        <f t="shared" ref="I12:I17" si="2">+IF(C12="Si",1,0)</f>
        <v>1</v>
      </c>
      <c r="J12" s="34">
        <f t="shared" ref="J12:J17" si="3">+IF(C12="No",1,0)</f>
        <v>0</v>
      </c>
    </row>
    <row r="13" spans="2:20" x14ac:dyDescent="0.25">
      <c r="B13" s="19" t="s">
        <v>1</v>
      </c>
      <c r="C13" s="64" t="s">
        <v>12</v>
      </c>
      <c r="D13" s="65">
        <v>45210</v>
      </c>
      <c r="E13" s="64" t="s">
        <v>640</v>
      </c>
      <c r="F13" s="65"/>
      <c r="G13" s="66" t="str">
        <f t="shared" si="0"/>
        <v>DESACTUALIZADO</v>
      </c>
      <c r="H13" s="34">
        <f t="shared" si="1"/>
        <v>0</v>
      </c>
      <c r="I13" s="34">
        <f t="shared" si="2"/>
        <v>1</v>
      </c>
      <c r="J13" s="34">
        <f t="shared" si="3"/>
        <v>0</v>
      </c>
    </row>
    <row r="14" spans="2:20" x14ac:dyDescent="0.25">
      <c r="B14" s="19" t="s">
        <v>2</v>
      </c>
      <c r="C14" s="64" t="s">
        <v>12</v>
      </c>
      <c r="D14" s="65">
        <v>44629</v>
      </c>
      <c r="E14" s="64" t="s">
        <v>641</v>
      </c>
      <c r="F14" s="65">
        <v>45162</v>
      </c>
      <c r="G14" s="66" t="str">
        <f t="shared" si="0"/>
        <v/>
      </c>
      <c r="H14" s="34">
        <f t="shared" si="1"/>
        <v>0</v>
      </c>
      <c r="I14" s="34">
        <f t="shared" si="2"/>
        <v>1</v>
      </c>
      <c r="J14" s="34">
        <f t="shared" si="3"/>
        <v>0</v>
      </c>
      <c r="T14" s="38">
        <v>43545</v>
      </c>
    </row>
    <row r="15" spans="2:20" x14ac:dyDescent="0.25">
      <c r="B15" s="19" t="s">
        <v>3</v>
      </c>
      <c r="C15" s="64" t="s">
        <v>12</v>
      </c>
      <c r="D15" s="65">
        <v>42198</v>
      </c>
      <c r="E15" s="64" t="s">
        <v>642</v>
      </c>
      <c r="F15" s="65">
        <v>45153</v>
      </c>
      <c r="G15" s="66" t="str">
        <f t="shared" si="0"/>
        <v/>
      </c>
      <c r="H15" s="34">
        <f t="shared" si="1"/>
        <v>0</v>
      </c>
      <c r="I15" s="34">
        <f t="shared" si="2"/>
        <v>1</v>
      </c>
      <c r="J15" s="34">
        <f t="shared" si="3"/>
        <v>0</v>
      </c>
    </row>
    <row r="16" spans="2:20" x14ac:dyDescent="0.25">
      <c r="B16" s="19" t="s">
        <v>4</v>
      </c>
      <c r="C16" s="64" t="s">
        <v>12</v>
      </c>
      <c r="D16" s="65">
        <v>45261</v>
      </c>
      <c r="E16" s="64" t="s">
        <v>643</v>
      </c>
      <c r="F16" s="65">
        <v>45271</v>
      </c>
      <c r="G16" s="66" t="str">
        <f t="shared" ref="G16:G17" si="4">+IF(C16="Si",IF(F16&lt;$G$10,"DESACTUALIZADO",""),"")</f>
        <v/>
      </c>
      <c r="H16" s="34">
        <f t="shared" si="1"/>
        <v>0</v>
      </c>
      <c r="I16" s="34">
        <f t="shared" si="2"/>
        <v>1</v>
      </c>
      <c r="J16" s="34">
        <f t="shared" si="3"/>
        <v>0</v>
      </c>
    </row>
    <row r="17" spans="2:10" ht="15.75" thickBot="1" x14ac:dyDescent="0.3">
      <c r="B17" s="82" t="s">
        <v>5</v>
      </c>
      <c r="C17" s="83" t="s">
        <v>12</v>
      </c>
      <c r="D17" s="84">
        <v>45250</v>
      </c>
      <c r="E17" s="83" t="s">
        <v>644</v>
      </c>
      <c r="F17" s="84"/>
      <c r="G17" s="85" t="str">
        <f t="shared" si="4"/>
        <v>DESACTUALIZADO</v>
      </c>
      <c r="H17" s="34">
        <f t="shared" si="1"/>
        <v>0</v>
      </c>
      <c r="I17" s="34">
        <f t="shared" si="2"/>
        <v>1</v>
      </c>
      <c r="J17" s="34">
        <f t="shared" si="3"/>
        <v>0</v>
      </c>
    </row>
    <row r="18" spans="2:10" ht="15.75" thickBot="1" x14ac:dyDescent="0.3">
      <c r="B18" s="13"/>
      <c r="G18" s="14"/>
    </row>
    <row r="19" spans="2:10" ht="94.5" customHeight="1" thickBot="1" x14ac:dyDescent="0.3">
      <c r="B19" s="77" t="s">
        <v>86</v>
      </c>
      <c r="C19" s="96" t="s">
        <v>651</v>
      </c>
      <c r="D19" s="97"/>
      <c r="E19" s="97"/>
      <c r="F19" s="97"/>
      <c r="G19" s="98"/>
    </row>
    <row r="20" spans="2:10" ht="15.75" thickBot="1" x14ac:dyDescent="0.3">
      <c r="B20" s="75" t="s">
        <v>165</v>
      </c>
      <c r="C20" s="76" t="s">
        <v>12</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20">
    <cfRule type="containsBlanks" dxfId="55" priority="16">
      <formula>LEN(TRIM(C20))=0</formula>
    </cfRule>
  </conditionalFormatting>
  <conditionalFormatting sqref="C20">
    <cfRule type="containsText" dxfId="54" priority="15" operator="containsText" text="N/A">
      <formula>NOT(ISERROR(SEARCH("N/A",C20)))</formula>
    </cfRule>
  </conditionalFormatting>
  <conditionalFormatting sqref="D9">
    <cfRule type="containsBlanks" dxfId="53" priority="45">
      <formula>LEN(TRIM(D9))=0</formula>
    </cfRule>
  </conditionalFormatting>
  <conditionalFormatting sqref="C12:C17">
    <cfRule type="containsText" dxfId="52" priority="9" operator="containsText" text="N/A">
      <formula>NOT(ISERROR(SEARCH("N/A",C12)))</formula>
    </cfRule>
  </conditionalFormatting>
  <conditionalFormatting sqref="C12:F17">
    <cfRule type="containsBlanks" dxfId="51" priority="10">
      <formula>LEN(TRIM(C12))=0</formula>
    </cfRule>
  </conditionalFormatting>
  <conditionalFormatting sqref="D12:F12 D13:D17">
    <cfRule type="expression" dxfId="50" priority="8">
      <formula>OR($C$12="No",$C$12="N/A")</formula>
    </cfRule>
  </conditionalFormatting>
  <conditionalFormatting sqref="D13:F13">
    <cfRule type="expression" dxfId="49" priority="6">
      <formula>OR($C$13="No",$C$13="N/A")</formula>
    </cfRule>
  </conditionalFormatting>
  <conditionalFormatting sqref="D14:F14">
    <cfRule type="expression" dxfId="48" priority="7">
      <formula>OR($C$14="No",$C$14="N/A")</formula>
    </cfRule>
  </conditionalFormatting>
  <conditionalFormatting sqref="D15:F15">
    <cfRule type="expression" dxfId="47" priority="5">
      <formula>OR($C$15="No",$C$15="N/A")</formula>
    </cfRule>
  </conditionalFormatting>
  <conditionalFormatting sqref="D16:F16">
    <cfRule type="expression" dxfId="46" priority="4">
      <formula>OR($C$16="No",$C$16="N/A")</formula>
    </cfRule>
  </conditionalFormatting>
  <conditionalFormatting sqref="D17:F17">
    <cfRule type="expression" dxfId="45" priority="3">
      <formula>OR($C$17="No",$C$17="N/A")</formula>
    </cfRule>
  </conditionalFormatting>
  <conditionalFormatting sqref="F13:F17">
    <cfRule type="expression" dxfId="44" priority="2">
      <formula>OR($C$12="No",$C$12="N/A")</formula>
    </cfRule>
  </conditionalFormatting>
  <conditionalFormatting sqref="C19">
    <cfRule type="containsBlanks" dxfId="43" priority="1">
      <formula>LEN(TRIM(C19))=0</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W27"/>
  <sheetViews>
    <sheetView showGridLines="0" zoomScale="91" zoomScaleNormal="91" workbookViewId="0">
      <selection activeCell="D8" sqref="D8"/>
    </sheetView>
  </sheetViews>
  <sheetFormatPr baseColWidth="10"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7</v>
      </c>
    </row>
    <row r="4" spans="2:23" x14ac:dyDescent="0.25">
      <c r="B4" s="13"/>
      <c r="I4" s="14"/>
    </row>
    <row r="5" spans="2:23" x14ac:dyDescent="0.25">
      <c r="B5" s="13"/>
      <c r="D5" s="1" t="s">
        <v>136</v>
      </c>
      <c r="I5" s="14"/>
    </row>
    <row r="6" spans="2:23" ht="15" customHeight="1" thickBot="1" x14ac:dyDescent="0.3">
      <c r="B6" s="13"/>
      <c r="H6" s="24"/>
      <c r="I6" s="25"/>
    </row>
    <row r="7" spans="2:23" ht="17.25" customHeight="1" thickBot="1" x14ac:dyDescent="0.4">
      <c r="B7" s="13"/>
      <c r="C7" s="18" t="s">
        <v>158</v>
      </c>
      <c r="D7" s="86">
        <v>45348</v>
      </c>
      <c r="E7"/>
      <c r="F7" s="22"/>
      <c r="G7" s="102" t="str">
        <f>"Seleccione una muestra de "&amp;W3&amp;" abogados activos y complete la siguiente tabla"</f>
        <v>Seleccione una muestra de 7 abogados activos y complete la siguiente tabla</v>
      </c>
      <c r="H7" s="103"/>
      <c r="I7" s="25"/>
      <c r="T7" s="1" t="s">
        <v>12</v>
      </c>
    </row>
    <row r="8" spans="2:23" x14ac:dyDescent="0.25">
      <c r="B8" s="13"/>
      <c r="G8" s="104"/>
      <c r="H8" s="105"/>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5</v>
      </c>
      <c r="I10" s="14"/>
    </row>
    <row r="11" spans="2:23" x14ac:dyDescent="0.25">
      <c r="B11" s="13"/>
      <c r="C11" s="18" t="s">
        <v>141</v>
      </c>
      <c r="D11" s="64">
        <v>10</v>
      </c>
      <c r="E11"/>
      <c r="F11"/>
      <c r="G11" s="18" t="s">
        <v>87</v>
      </c>
      <c r="H11" s="64">
        <v>4</v>
      </c>
      <c r="I11" s="14"/>
    </row>
    <row r="12" spans="2:23" x14ac:dyDescent="0.25">
      <c r="B12" s="13"/>
      <c r="C12" s="18" t="s">
        <v>22</v>
      </c>
      <c r="D12" s="64">
        <v>7</v>
      </c>
      <c r="E12"/>
      <c r="F12"/>
      <c r="G12" s="18" t="s">
        <v>88</v>
      </c>
      <c r="H12" s="64">
        <v>5</v>
      </c>
      <c r="I12" s="14"/>
    </row>
    <row r="13" spans="2:23" x14ac:dyDescent="0.25">
      <c r="B13" s="13"/>
      <c r="C13" s="18" t="s">
        <v>26</v>
      </c>
      <c r="D13" s="64">
        <v>6</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5</v>
      </c>
      <c r="E17"/>
      <c r="F17"/>
      <c r="G17" s="18" t="s">
        <v>637</v>
      </c>
      <c r="H17" s="64">
        <v>6</v>
      </c>
      <c r="I17" s="14"/>
    </row>
    <row r="18" spans="2:9" x14ac:dyDescent="0.25">
      <c r="B18" s="13"/>
      <c r="C18" s="18" t="s">
        <v>169</v>
      </c>
      <c r="D18" s="64">
        <v>5</v>
      </c>
      <c r="E18"/>
      <c r="F18"/>
      <c r="G18" s="35" t="s">
        <v>638</v>
      </c>
      <c r="H18" s="64">
        <v>0</v>
      </c>
      <c r="I18" s="14"/>
    </row>
    <row r="19" spans="2:9" x14ac:dyDescent="0.25">
      <c r="B19" s="13"/>
      <c r="C19" s="46"/>
      <c r="F19"/>
      <c r="G19" s="18" t="s">
        <v>91</v>
      </c>
      <c r="H19" s="64">
        <v>0</v>
      </c>
      <c r="I19" s="14"/>
    </row>
    <row r="20" spans="2:9" x14ac:dyDescent="0.25">
      <c r="B20" s="13"/>
      <c r="C20" s="46"/>
      <c r="F20"/>
      <c r="G20" s="18" t="s">
        <v>25</v>
      </c>
      <c r="H20" s="64">
        <v>0</v>
      </c>
      <c r="I20" s="14"/>
    </row>
    <row r="21" spans="2:9" x14ac:dyDescent="0.25">
      <c r="B21" s="13"/>
      <c r="C21" s="46" t="s">
        <v>90</v>
      </c>
      <c r="F21"/>
      <c r="G21"/>
      <c r="H21"/>
      <c r="I21" s="14"/>
    </row>
    <row r="22" spans="2:9" x14ac:dyDescent="0.25">
      <c r="B22" s="13"/>
      <c r="C22" s="106" t="s">
        <v>645</v>
      </c>
      <c r="D22" s="107"/>
      <c r="E22" s="107"/>
      <c r="F22" s="107"/>
      <c r="G22" s="107"/>
      <c r="H22" s="108"/>
      <c r="I22" s="14"/>
    </row>
    <row r="23" spans="2:9" x14ac:dyDescent="0.25">
      <c r="B23" s="13"/>
      <c r="C23" s="109"/>
      <c r="D23" s="110"/>
      <c r="E23" s="110"/>
      <c r="F23" s="110"/>
      <c r="G23" s="110"/>
      <c r="H23" s="111"/>
      <c r="I23" s="14"/>
    </row>
    <row r="24" spans="2:9" x14ac:dyDescent="0.25">
      <c r="B24" s="13"/>
      <c r="C24" s="109"/>
      <c r="D24" s="110"/>
      <c r="E24" s="110"/>
      <c r="F24" s="110"/>
      <c r="G24" s="110"/>
      <c r="H24" s="111"/>
      <c r="I24" s="14"/>
    </row>
    <row r="25" spans="2:9" ht="15.75" thickBot="1" x14ac:dyDescent="0.3">
      <c r="B25" s="13"/>
      <c r="C25" s="112"/>
      <c r="D25" s="113"/>
      <c r="E25" s="113"/>
      <c r="F25" s="113"/>
      <c r="G25" s="113"/>
      <c r="H25" s="114"/>
      <c r="I25" s="14"/>
    </row>
    <row r="26" spans="2:9" ht="15.75" thickBot="1" x14ac:dyDescent="0.3">
      <c r="B26" s="13"/>
      <c r="C26" s="75" t="s">
        <v>165</v>
      </c>
      <c r="D26" s="76" t="s">
        <v>13</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D26">
    <cfRule type="containsText" dxfId="42" priority="11" operator="containsText" text="N/A">
      <formula>NOT(ISERROR(SEARCH("N/A",D26)))</formula>
    </cfRule>
    <cfRule type="containsBlanks" dxfId="41" priority="12">
      <formula>LEN(TRIM(D26))=0</formula>
    </cfRule>
  </conditionalFormatting>
  <conditionalFormatting sqref="D11:D13">
    <cfRule type="containsBlanks" dxfId="40" priority="6">
      <formula>LEN(TRIM(D11))=0</formula>
    </cfRule>
  </conditionalFormatting>
  <conditionalFormatting sqref="D17:D18">
    <cfRule type="containsBlanks" dxfId="39" priority="5">
      <formula>LEN(TRIM(D17))=0</formula>
    </cfRule>
  </conditionalFormatting>
  <conditionalFormatting sqref="H10:H12">
    <cfRule type="containsBlanks" dxfId="38" priority="4">
      <formula>LEN(TRIM(H10))=0</formula>
    </cfRule>
  </conditionalFormatting>
  <conditionalFormatting sqref="H17:H20">
    <cfRule type="containsBlanks" dxfId="37" priority="3">
      <formula>LEN(TRIM(H17))=0</formula>
    </cfRule>
  </conditionalFormatting>
  <conditionalFormatting sqref="C22">
    <cfRule type="containsBlanks" dxfId="36" priority="2">
      <formula>LEN(TRIM(C22))=0</formula>
    </cfRule>
  </conditionalFormatting>
  <conditionalFormatting sqref="D7">
    <cfRule type="containsBlanks" dxfId="35" priority="1">
      <formula>LEN(TRIM(D7))=0</formula>
    </cfRule>
  </conditionalFormatting>
  <dataValidations count="5">
    <dataValidation type="whole" operator="greaterThanOrEqual" showInputMessage="1" showErrorMessage="1" errorTitle="Numero Invalido" promptTitle="Ingrese la cantidad Solicitada" prompt="Ingrese la cantidad Solicitada" sqref="H17:H20 H10:H12 D17:E18 D11:E13">
      <formula1>0</formula1>
    </dataValidation>
    <dataValidation type="date" showInputMessage="1" showErrorMessage="1" errorTitle="FECHA INVALIDA" promptTitle="Fecha de Generacion del Reporte " prompt="Diligenciar la fecha de Generacion de este Reporte de Usuarios Abogados Formato (DD/MM/AAAA)" sqref="E7">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5"/>
  <sheetViews>
    <sheetView showGridLines="0" zoomScaleNormal="100" workbookViewId="0">
      <selection activeCell="D9" sqref="D9"/>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6</v>
      </c>
    </row>
    <row r="4" spans="2:23" x14ac:dyDescent="0.25">
      <c r="B4" s="13"/>
      <c r="I4" s="14"/>
    </row>
    <row r="5" spans="2:23" ht="9" customHeight="1" x14ac:dyDescent="0.25">
      <c r="B5" s="13"/>
      <c r="I5" s="14"/>
    </row>
    <row r="6" spans="2:23" ht="19.5" customHeight="1" x14ac:dyDescent="0.25">
      <c r="B6" s="13"/>
      <c r="C6" s="125" t="s">
        <v>64</v>
      </c>
      <c r="D6" s="125"/>
      <c r="E6" s="125"/>
      <c r="F6" s="125"/>
      <c r="G6" s="125"/>
      <c r="H6" s="125"/>
      <c r="I6" s="25"/>
    </row>
    <row r="7" spans="2:23" ht="15.75" thickBot="1" x14ac:dyDescent="0.3">
      <c r="B7" s="13"/>
      <c r="E7" s="67" t="s">
        <v>136</v>
      </c>
      <c r="I7" s="14"/>
      <c r="T7" s="1" t="s">
        <v>12</v>
      </c>
    </row>
    <row r="8" spans="2:23" ht="15.75" thickBot="1" x14ac:dyDescent="0.3">
      <c r="B8" s="13"/>
      <c r="C8" s="20" t="s">
        <v>158</v>
      </c>
      <c r="D8" s="86">
        <v>45348</v>
      </c>
      <c r="E8"/>
      <c r="F8" s="29" t="s">
        <v>97</v>
      </c>
      <c r="G8" s="72" t="s">
        <v>18</v>
      </c>
      <c r="I8" s="14"/>
      <c r="T8" s="1" t="s">
        <v>13</v>
      </c>
    </row>
    <row r="9" spans="2:23" x14ac:dyDescent="0.25">
      <c r="B9" s="13"/>
      <c r="E9"/>
      <c r="F9" s="18" t="s">
        <v>144</v>
      </c>
      <c r="G9" s="64">
        <v>3</v>
      </c>
      <c r="I9" s="14"/>
      <c r="T9" s="1" t="s">
        <v>14</v>
      </c>
    </row>
    <row r="10" spans="2:23" x14ac:dyDescent="0.25">
      <c r="B10" s="13"/>
      <c r="C10" s="20" t="s">
        <v>604</v>
      </c>
      <c r="D10" s="20" t="s">
        <v>23</v>
      </c>
      <c r="E10"/>
      <c r="F10" s="18" t="s">
        <v>57</v>
      </c>
      <c r="G10" s="64">
        <v>3</v>
      </c>
      <c r="I10" s="14"/>
    </row>
    <row r="11" spans="2:23" x14ac:dyDescent="0.25">
      <c r="B11" s="13"/>
      <c r="C11" s="18" t="s">
        <v>142</v>
      </c>
      <c r="D11" s="64">
        <v>61</v>
      </c>
      <c r="E11"/>
      <c r="F11" s="18" t="s">
        <v>75</v>
      </c>
      <c r="G11" s="64">
        <v>3</v>
      </c>
      <c r="I11" s="14"/>
    </row>
    <row r="12" spans="2:23" x14ac:dyDescent="0.25">
      <c r="B12" s="13"/>
      <c r="C12" s="18" t="s">
        <v>28</v>
      </c>
      <c r="D12" s="64">
        <v>61</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59</v>
      </c>
      <c r="I15" s="14"/>
    </row>
    <row r="16" spans="2:23" x14ac:dyDescent="0.25">
      <c r="B16" s="13"/>
      <c r="C16" s="18" t="s">
        <v>607</v>
      </c>
      <c r="D16" s="64">
        <v>6</v>
      </c>
      <c r="E16"/>
      <c r="F16" s="18" t="s">
        <v>612</v>
      </c>
      <c r="G16" s="64">
        <v>59</v>
      </c>
      <c r="I16" s="14"/>
    </row>
    <row r="17" spans="2:9" x14ac:dyDescent="0.25">
      <c r="B17" s="13"/>
      <c r="C17" s="18" t="s">
        <v>608</v>
      </c>
      <c r="D17" s="64">
        <v>6</v>
      </c>
      <c r="E17"/>
      <c r="F17" s="18" t="s">
        <v>613</v>
      </c>
      <c r="G17" s="64">
        <v>0</v>
      </c>
      <c r="I17" s="14"/>
    </row>
    <row r="18" spans="2:9" x14ac:dyDescent="0.25">
      <c r="B18" s="13"/>
      <c r="C18" s="30" t="s">
        <v>159</v>
      </c>
      <c r="E18"/>
      <c r="F18" s="18" t="s">
        <v>145</v>
      </c>
      <c r="G18" s="64">
        <v>0</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148</v>
      </c>
      <c r="E21"/>
      <c r="F21" s="18" t="s">
        <v>60</v>
      </c>
      <c r="G21" s="64">
        <v>2</v>
      </c>
      <c r="H21" s="64">
        <v>1</v>
      </c>
      <c r="I21" s="14"/>
    </row>
    <row r="22" spans="2:9" ht="15" customHeight="1" x14ac:dyDescent="0.25">
      <c r="B22" s="13"/>
      <c r="C22" s="48" t="s">
        <v>143</v>
      </c>
      <c r="D22" s="64">
        <v>1</v>
      </c>
      <c r="E22"/>
      <c r="F22" s="18" t="s">
        <v>61</v>
      </c>
      <c r="G22" s="64">
        <v>40</v>
      </c>
      <c r="H22" s="64">
        <v>4</v>
      </c>
      <c r="I22" s="14"/>
    </row>
    <row r="23" spans="2:9" x14ac:dyDescent="0.25">
      <c r="B23" s="13"/>
      <c r="C23" s="73" t="s">
        <v>636</v>
      </c>
      <c r="D23" s="53"/>
      <c r="E23"/>
      <c r="F23" s="18" t="s">
        <v>62</v>
      </c>
      <c r="G23" s="64">
        <v>13</v>
      </c>
      <c r="H23" s="64">
        <v>3</v>
      </c>
      <c r="I23" s="14"/>
    </row>
    <row r="24" spans="2:9" x14ac:dyDescent="0.25">
      <c r="B24" s="13"/>
      <c r="E24"/>
      <c r="F24" s="18" t="s">
        <v>63</v>
      </c>
      <c r="G24" s="64">
        <v>4</v>
      </c>
      <c r="H24" s="64">
        <v>0</v>
      </c>
      <c r="I24" s="14"/>
    </row>
    <row r="25" spans="2:9" ht="30" customHeight="1" x14ac:dyDescent="0.25">
      <c r="B25" s="13"/>
      <c r="C25" s="55" t="str">
        <f>"Seleccione "&amp;W3&amp;" procesos teminados en el segundo semestre de 2023 y llene la siguiente tabla:"</f>
        <v>Seleccione 6 procesos teminados en el segundo semestre de 2023 y llene la siguiente tabla:</v>
      </c>
      <c r="D25" s="50"/>
      <c r="E25"/>
      <c r="F25" s="126" t="s">
        <v>610</v>
      </c>
      <c r="G25" s="126"/>
      <c r="H25" s="126"/>
      <c r="I25" s="14"/>
    </row>
    <row r="26" spans="2:9" ht="15.75" thickBot="1" x14ac:dyDescent="0.3">
      <c r="B26" s="13"/>
      <c r="C26" s="51"/>
      <c r="D26" s="52"/>
      <c r="E26"/>
      <c r="F26" s="49"/>
      <c r="I26" s="14"/>
    </row>
    <row r="27" spans="2:9" x14ac:dyDescent="0.25">
      <c r="B27" s="13"/>
      <c r="C27" s="39" t="s">
        <v>85</v>
      </c>
      <c r="D27" s="39" t="s">
        <v>23</v>
      </c>
      <c r="E27"/>
      <c r="F27" s="115" t="s">
        <v>84</v>
      </c>
      <c r="G27" s="116"/>
      <c r="H27" s="117"/>
      <c r="I27" s="14"/>
    </row>
    <row r="28" spans="2:9" x14ac:dyDescent="0.25">
      <c r="B28" s="13"/>
      <c r="C28" s="18" t="s">
        <v>77</v>
      </c>
      <c r="D28" s="64">
        <v>5</v>
      </c>
      <c r="E28"/>
      <c r="F28" s="118" t="s">
        <v>646</v>
      </c>
      <c r="G28" s="119"/>
      <c r="H28" s="120"/>
      <c r="I28" s="14"/>
    </row>
    <row r="29" spans="2:9" x14ac:dyDescent="0.25">
      <c r="B29" s="13"/>
      <c r="C29" s="18" t="s">
        <v>78</v>
      </c>
      <c r="D29" s="64">
        <v>4</v>
      </c>
      <c r="E29"/>
      <c r="F29" s="121"/>
      <c r="G29" s="119"/>
      <c r="H29" s="120"/>
      <c r="I29" s="14"/>
    </row>
    <row r="30" spans="2:9" x14ac:dyDescent="0.25">
      <c r="B30" s="13"/>
      <c r="C30" s="18" t="s">
        <v>79</v>
      </c>
      <c r="D30" s="64">
        <v>0</v>
      </c>
      <c r="E30"/>
      <c r="F30" s="121"/>
      <c r="G30" s="119"/>
      <c r="H30" s="120"/>
      <c r="I30" s="14"/>
    </row>
    <row r="31" spans="2:9" x14ac:dyDescent="0.25">
      <c r="B31" s="13"/>
      <c r="C31" s="18" t="s">
        <v>80</v>
      </c>
      <c r="D31" s="64">
        <v>0</v>
      </c>
      <c r="E31"/>
      <c r="F31" s="121"/>
      <c r="G31" s="119"/>
      <c r="H31" s="120"/>
      <c r="I31" s="14"/>
    </row>
    <row r="32" spans="2:9" x14ac:dyDescent="0.25">
      <c r="B32" s="13"/>
      <c r="C32" s="18" t="s">
        <v>81</v>
      </c>
      <c r="D32" s="64">
        <v>0</v>
      </c>
      <c r="E32"/>
      <c r="F32" s="121"/>
      <c r="G32" s="119"/>
      <c r="H32" s="120"/>
      <c r="I32" s="14"/>
    </row>
    <row r="33" spans="2:9" ht="15.75" thickBot="1" x14ac:dyDescent="0.3">
      <c r="B33" s="13"/>
      <c r="E33"/>
      <c r="F33" s="122"/>
      <c r="G33" s="123"/>
      <c r="H33" s="124"/>
      <c r="I33" s="14"/>
    </row>
    <row r="34" spans="2:9" ht="15.75" thickBot="1" x14ac:dyDescent="0.3">
      <c r="B34" s="13"/>
      <c r="F34" s="127" t="s">
        <v>165</v>
      </c>
      <c r="G34" s="128"/>
      <c r="H34" s="76" t="s">
        <v>13</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H34">
    <cfRule type="containsText" dxfId="34" priority="14" operator="containsText" text="N/A">
      <formula>NOT(ISERROR(SEARCH("N/A",H34)))</formula>
    </cfRule>
    <cfRule type="containsBlanks" dxfId="33" priority="15">
      <formula>LEN(TRIM(H34))=0</formula>
    </cfRule>
  </conditionalFormatting>
  <conditionalFormatting sqref="D11:D13">
    <cfRule type="containsBlanks" dxfId="32" priority="9">
      <formula>LEN(TRIM(D11))=0</formula>
    </cfRule>
  </conditionalFormatting>
  <conditionalFormatting sqref="D16:D17">
    <cfRule type="containsBlanks" dxfId="31" priority="8">
      <formula>LEN(TRIM(D16))=0</formula>
    </cfRule>
  </conditionalFormatting>
  <conditionalFormatting sqref="D21:D22">
    <cfRule type="containsBlanks" dxfId="30" priority="7">
      <formula>LEN(TRIM(D21))=0</formula>
    </cfRule>
  </conditionalFormatting>
  <conditionalFormatting sqref="G9:G11">
    <cfRule type="containsBlanks" dxfId="29" priority="6">
      <formula>LEN(TRIM(G9))=0</formula>
    </cfRule>
  </conditionalFormatting>
  <conditionalFormatting sqref="G15:G18">
    <cfRule type="containsBlanks" dxfId="28" priority="5">
      <formula>LEN(TRIM(G15))=0</formula>
    </cfRule>
  </conditionalFormatting>
  <conditionalFormatting sqref="G21:H24">
    <cfRule type="containsBlanks" dxfId="27" priority="4">
      <formula>LEN(TRIM(G21))=0</formula>
    </cfRule>
  </conditionalFormatting>
  <conditionalFormatting sqref="D28:D32">
    <cfRule type="containsBlanks" dxfId="26" priority="3">
      <formula>LEN(TRIM(D28))=0</formula>
    </cfRule>
  </conditionalFormatting>
  <conditionalFormatting sqref="F28">
    <cfRule type="containsBlanks" dxfId="25" priority="2">
      <formula>LEN(TRIM(F28))=0</formula>
    </cfRule>
  </conditionalFormatting>
  <conditionalFormatting sqref="D8">
    <cfRule type="containsBlanks" dxfId="24" priority="1">
      <formula>LEN(TRIM(D8))=0</formula>
    </cfRule>
  </conditionalFormatting>
  <dataValidations count="4">
    <dataValidation type="date" showInputMessage="1" showErrorMessage="1" errorTitle="FECHA INVALIDA" promptTitle="Fecha de Generacion del Reporte " prompt="Diligenciar la fecha de Generacion de este Reporte de Procesos Judiciales Formato (DD/MM/AAAA)" sqref="D8">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4"/>
  <sheetViews>
    <sheetView showGridLines="0" workbookViewId="0">
      <selection activeCell="G23" sqref="G23"/>
    </sheetView>
  </sheetViews>
  <sheetFormatPr baseColWidth="10"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3">
        <f>+IF(V2&lt;=20,V2,IF(ROUNDDOWN(V2*10%,0)&lt;20,20,ROUNDDOWN(V2*10%,0)))</f>
        <v>0</v>
      </c>
    </row>
    <row r="4" spans="2:22" x14ac:dyDescent="0.25">
      <c r="B4" s="13"/>
      <c r="H4" s="14"/>
    </row>
    <row r="5" spans="2:22" x14ac:dyDescent="0.25">
      <c r="B5" s="13"/>
      <c r="H5" s="14"/>
    </row>
    <row r="6" spans="2:22" ht="15" customHeight="1" x14ac:dyDescent="0.25">
      <c r="B6" s="13"/>
      <c r="G6" s="24"/>
      <c r="H6" s="25"/>
    </row>
    <row r="7" spans="2:22" ht="23.25" x14ac:dyDescent="0.25">
      <c r="B7" s="13"/>
      <c r="C7" s="125" t="s">
        <v>139</v>
      </c>
      <c r="D7" s="125"/>
      <c r="E7" s="125"/>
      <c r="F7" s="125"/>
      <c r="G7" s="125"/>
      <c r="H7" s="25"/>
      <c r="T7" s="1" t="s">
        <v>12</v>
      </c>
    </row>
    <row r="8" spans="2:22" x14ac:dyDescent="0.25">
      <c r="B8" s="13"/>
      <c r="E8" s="70" t="s">
        <v>136</v>
      </c>
      <c r="H8" s="14"/>
      <c r="T8" s="1" t="s">
        <v>13</v>
      </c>
    </row>
    <row r="9" spans="2:22" ht="15" customHeight="1" x14ac:dyDescent="0.25">
      <c r="B9" s="13"/>
      <c r="C9" s="20" t="s">
        <v>615</v>
      </c>
      <c r="D9" s="20" t="s">
        <v>23</v>
      </c>
      <c r="E9"/>
      <c r="F9" s="102" t="str">
        <f>"Seleccione una muestra de "&amp;V3&amp;" prejudiciales activos registrados antes  y hasta el 30 de junio  de 2023 (mas de 6 meses) y complete la siguiente tabla"</f>
        <v>Seleccione una muestra de 0 prejudiciales activos registrados antes  y hasta el 30 de junio  de 2023 (mas de 6 meses) y complete la siguiente tabla</v>
      </c>
      <c r="G9" s="103"/>
      <c r="H9" s="14"/>
      <c r="T9" s="1" t="s">
        <v>14</v>
      </c>
    </row>
    <row r="10" spans="2:22" x14ac:dyDescent="0.25">
      <c r="B10" s="13"/>
      <c r="C10" s="18" t="s">
        <v>146</v>
      </c>
      <c r="D10" s="64">
        <v>1</v>
      </c>
      <c r="E10"/>
      <c r="F10" s="104"/>
      <c r="G10" s="105"/>
      <c r="H10" s="14"/>
    </row>
    <row r="11" spans="2:22" x14ac:dyDescent="0.25">
      <c r="B11" s="13"/>
      <c r="C11" s="18" t="s">
        <v>52</v>
      </c>
      <c r="D11" s="64">
        <v>1</v>
      </c>
      <c r="E11"/>
      <c r="F11" s="21" t="s">
        <v>31</v>
      </c>
      <c r="G11" s="21" t="s">
        <v>54</v>
      </c>
      <c r="H11" s="14"/>
    </row>
    <row r="12" spans="2:22" x14ac:dyDescent="0.25">
      <c r="B12" s="13"/>
      <c r="C12" s="18" t="s">
        <v>618</v>
      </c>
      <c r="D12" s="64">
        <v>1</v>
      </c>
      <c r="E12"/>
      <c r="F12" s="28" t="s">
        <v>55</v>
      </c>
      <c r="G12" s="64">
        <v>0</v>
      </c>
      <c r="H12" s="14"/>
    </row>
    <row r="13" spans="2:22" x14ac:dyDescent="0.25">
      <c r="B13" s="13"/>
      <c r="C13" s="18" t="s">
        <v>160</v>
      </c>
      <c r="D13" s="64">
        <v>0</v>
      </c>
      <c r="E13"/>
      <c r="F13" s="18" t="s">
        <v>140</v>
      </c>
      <c r="G13" s="64">
        <v>0</v>
      </c>
      <c r="H13" s="14"/>
    </row>
    <row r="14" spans="2:22" x14ac:dyDescent="0.25">
      <c r="B14" s="13"/>
      <c r="C14" s="18" t="s">
        <v>619</v>
      </c>
      <c r="D14" s="64">
        <v>0</v>
      </c>
      <c r="E14"/>
      <c r="F14"/>
      <c r="G14"/>
      <c r="H14" s="14"/>
    </row>
    <row r="15" spans="2:22" x14ac:dyDescent="0.25">
      <c r="B15" s="13"/>
      <c r="E15"/>
      <c r="F15"/>
      <c r="G15"/>
      <c r="H15" s="14"/>
    </row>
    <row r="16" spans="2:22" x14ac:dyDescent="0.25">
      <c r="B16" s="13"/>
      <c r="C16" s="20" t="s">
        <v>620</v>
      </c>
      <c r="D16" s="20" t="s">
        <v>23</v>
      </c>
      <c r="E16"/>
      <c r="F16" s="129" t="s">
        <v>84</v>
      </c>
      <c r="G16" s="129"/>
      <c r="H16" s="14"/>
    </row>
    <row r="17" spans="2:8" x14ac:dyDescent="0.25">
      <c r="B17" s="13"/>
      <c r="C17" s="18" t="s">
        <v>616</v>
      </c>
      <c r="D17" s="64">
        <v>3</v>
      </c>
      <c r="E17"/>
      <c r="F17" s="130" t="s">
        <v>647</v>
      </c>
      <c r="G17" s="119"/>
      <c r="H17" s="14"/>
    </row>
    <row r="18" spans="2:8" x14ac:dyDescent="0.25">
      <c r="B18" s="13"/>
      <c r="C18" s="18" t="s">
        <v>617</v>
      </c>
      <c r="D18" s="64">
        <v>3</v>
      </c>
      <c r="E18"/>
      <c r="F18" s="119"/>
      <c r="G18" s="119"/>
      <c r="H18" s="14"/>
    </row>
    <row r="19" spans="2:8" x14ac:dyDescent="0.25">
      <c r="B19" s="13"/>
      <c r="C19"/>
      <c r="D19"/>
      <c r="E19"/>
      <c r="F19" s="119"/>
      <c r="G19" s="119"/>
      <c r="H19" s="14"/>
    </row>
    <row r="20" spans="2:8" x14ac:dyDescent="0.25">
      <c r="B20" s="13"/>
      <c r="C20"/>
      <c r="D20"/>
      <c r="E20"/>
      <c r="F20" s="119"/>
      <c r="G20" s="119"/>
      <c r="H20" s="14"/>
    </row>
    <row r="21" spans="2:8" x14ac:dyDescent="0.25">
      <c r="B21" s="13"/>
      <c r="E21"/>
      <c r="F21" s="119"/>
      <c r="G21" s="119"/>
      <c r="H21" s="14"/>
    </row>
    <row r="22" spans="2:8" ht="15.75" thickBot="1" x14ac:dyDescent="0.3">
      <c r="B22" s="13"/>
      <c r="E22"/>
      <c r="F22" s="119"/>
      <c r="G22" s="119"/>
      <c r="H22" s="14"/>
    </row>
    <row r="23" spans="2:8" ht="15.75" thickBot="1" x14ac:dyDescent="0.3">
      <c r="B23" s="13"/>
      <c r="E23"/>
      <c r="F23" s="75" t="s">
        <v>165</v>
      </c>
      <c r="G23" s="76" t="s">
        <v>13</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G23">
    <cfRule type="containsText" dxfId="23" priority="5" operator="containsText" text="N/A">
      <formula>NOT(ISERROR(SEARCH("N/A",G23)))</formula>
    </cfRule>
    <cfRule type="containsBlanks" dxfId="22" priority="6">
      <formula>LEN(TRIM(G23))=0</formula>
    </cfRule>
  </conditionalFormatting>
  <conditionalFormatting sqref="D10:D14">
    <cfRule type="containsBlanks" dxfId="21" priority="4">
      <formula>LEN(TRIM(D10))=0</formula>
    </cfRule>
  </conditionalFormatting>
  <conditionalFormatting sqref="D17:D18">
    <cfRule type="containsBlanks" dxfId="20" priority="3">
      <formula>LEN(TRIM(D17))=0</formula>
    </cfRule>
  </conditionalFormatting>
  <conditionalFormatting sqref="G12:G13">
    <cfRule type="containsBlanks" dxfId="19" priority="2">
      <formula>LEN(TRIM(G12))=0</formula>
    </cfRule>
  </conditionalFormatting>
  <conditionalFormatting sqref="F17">
    <cfRule type="containsBlanks" dxfId="18" priority="1">
      <formula>LEN(TRIM(F17))=0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8"/>
  <sheetViews>
    <sheetView showGridLines="0" workbookViewId="0">
      <selection activeCell="D17" sqref="D17"/>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31" t="s">
        <v>648</v>
      </c>
      <c r="D13" s="107"/>
      <c r="E13" s="107"/>
      <c r="F13" s="107"/>
      <c r="G13" s="108"/>
      <c r="H13" s="14"/>
    </row>
    <row r="14" spans="2:22" x14ac:dyDescent="0.25">
      <c r="B14" s="13"/>
      <c r="C14" s="109"/>
      <c r="D14" s="110"/>
      <c r="E14" s="110"/>
      <c r="F14" s="110"/>
      <c r="G14" s="111"/>
      <c r="H14" s="14"/>
    </row>
    <row r="15" spans="2:22" x14ac:dyDescent="0.25">
      <c r="B15" s="13"/>
      <c r="C15" s="109"/>
      <c r="D15" s="110"/>
      <c r="E15" s="110"/>
      <c r="F15" s="110"/>
      <c r="G15" s="111"/>
      <c r="H15" s="14"/>
    </row>
    <row r="16" spans="2:22" ht="15.75" thickBot="1" x14ac:dyDescent="0.3">
      <c r="B16" s="13"/>
      <c r="C16" s="132"/>
      <c r="D16" s="133"/>
      <c r="E16" s="133"/>
      <c r="F16" s="133"/>
      <c r="G16" s="134"/>
      <c r="H16" s="14"/>
      <c r="T16" s="1">
        <f>IF(G9="",0,1)</f>
        <v>1</v>
      </c>
    </row>
    <row r="17" spans="2:20" ht="15.75" thickBot="1" x14ac:dyDescent="0.3">
      <c r="B17" s="13"/>
      <c r="C17" s="75" t="s">
        <v>165</v>
      </c>
      <c r="D17" s="76" t="s">
        <v>14</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D9:D10">
    <cfRule type="containsBlanks" dxfId="17" priority="5">
      <formula>LEN(TRIM(D9))=0</formula>
    </cfRule>
  </conditionalFormatting>
  <conditionalFormatting sqref="D17">
    <cfRule type="containsText" dxfId="16" priority="2" operator="containsText" text="N/A">
      <formula>NOT(ISERROR(SEARCH("N/A",D17)))</formula>
    </cfRule>
    <cfRule type="containsBlanks" dxfId="15" priority="3">
      <formula>LEN(TRIM(D17))=0</formula>
    </cfRule>
  </conditionalFormatting>
  <conditionalFormatting sqref="G9:G10">
    <cfRule type="containsBlanks" dxfId="14" priority="4">
      <formula>LEN(TRIM(G9))=0</formula>
    </cfRule>
  </conditionalFormatting>
  <conditionalFormatting sqref="C13">
    <cfRule type="containsBlanks" dxfId="13" priority="1">
      <formula>LEN(TRIM(C13))=0</formula>
    </cfRule>
  </conditionalFormatting>
  <dataValidations count="3">
    <dataValidation type="whole" operator="greaterThanOrEqual" showInputMessage="1" showErrorMessage="1" errorTitle="Numero Invalido" promptTitle="Ingrese la cantidad Solicitada" prompt="Ingrese la cantidad Solicitada" sqref="D9:D10 G9:G1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
  <sheetViews>
    <sheetView showGridLines="0" workbookViewId="0">
      <selection activeCell="G11" sqref="G11"/>
    </sheetView>
  </sheetViews>
  <sheetFormatPr baseColWidth="10"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630</v>
      </c>
      <c r="D6" s="125"/>
      <c r="E6" s="22"/>
      <c r="F6"/>
      <c r="G6"/>
      <c r="H6" s="25"/>
    </row>
    <row r="7" spans="2:22" x14ac:dyDescent="0.25">
      <c r="B7" s="13"/>
      <c r="C7" s="1" t="s">
        <v>136</v>
      </c>
      <c r="F7" s="47" t="s">
        <v>86</v>
      </c>
      <c r="G7"/>
      <c r="H7" s="14"/>
      <c r="T7" s="1" t="s">
        <v>12</v>
      </c>
    </row>
    <row r="8" spans="2:22" x14ac:dyDescent="0.25">
      <c r="B8" s="13"/>
      <c r="C8" s="20" t="s">
        <v>625</v>
      </c>
      <c r="D8" s="20" t="s">
        <v>624</v>
      </c>
      <c r="E8"/>
      <c r="F8" s="135" t="s">
        <v>649</v>
      </c>
      <c r="G8" s="136"/>
      <c r="H8" s="14"/>
      <c r="T8" s="1" t="s">
        <v>13</v>
      </c>
    </row>
    <row r="9" spans="2:22" ht="31.5" customHeight="1" x14ac:dyDescent="0.25">
      <c r="B9" s="13"/>
      <c r="C9" s="87" t="s">
        <v>632</v>
      </c>
      <c r="D9" s="64" t="s">
        <v>12</v>
      </c>
      <c r="E9"/>
      <c r="F9" s="137"/>
      <c r="G9" s="138"/>
      <c r="H9" s="14"/>
      <c r="T9" s="1" t="s">
        <v>14</v>
      </c>
    </row>
    <row r="10" spans="2:22" ht="30.75" thickBot="1" x14ac:dyDescent="0.3">
      <c r="B10" s="13"/>
      <c r="C10" s="87" t="s">
        <v>631</v>
      </c>
      <c r="D10" s="64" t="s">
        <v>12</v>
      </c>
      <c r="E10"/>
      <c r="F10" s="139"/>
      <c r="G10" s="140"/>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2" priority="4">
      <formula>LEN(TRIM(D9))=0</formula>
    </cfRule>
  </conditionalFormatting>
  <conditionalFormatting sqref="G11">
    <cfRule type="containsText" dxfId="11" priority="2" operator="containsText" text="N/A">
      <formula>NOT(ISERROR(SEARCH("N/A",G11)))</formula>
    </cfRule>
    <cfRule type="containsBlanks" dxfId="10" priority="3">
      <formula>LEN(TRIM(G11))=0</formula>
    </cfRule>
  </conditionalFormatting>
  <conditionalFormatting sqref="F8">
    <cfRule type="containsBlanks" dxfId="9" priority="1">
      <formula>LEN(TRIM(F8))=0</formula>
    </cfRule>
  </conditionalFormatting>
  <dataValidations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formula1>$T$6:$T$9</formula1>
    </dataValidation>
    <dataValidation type="list" showInputMessage="1" showErrorMessage="1" promptTitle="Gestiona o No Sesiones de Comite" prompt="Indique si su entidad Gestiona elabora fichas, las termina y las concluye a traves del sistema Ekogui" sqref="D10">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2"/>
  <sheetViews>
    <sheetView showGridLines="0" workbookViewId="0">
      <selection activeCell="G11" sqref="G11"/>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8</v>
      </c>
      <c r="D6" s="125"/>
      <c r="E6" s="22"/>
      <c r="F6"/>
      <c r="G6"/>
      <c r="H6" s="25"/>
    </row>
    <row r="7" spans="2:22" x14ac:dyDescent="0.25">
      <c r="B7" s="13"/>
      <c r="C7" s="1" t="s">
        <v>136</v>
      </c>
      <c r="F7" s="47" t="s">
        <v>86</v>
      </c>
      <c r="G7"/>
      <c r="H7" s="14"/>
      <c r="T7" s="1" t="s">
        <v>12</v>
      </c>
    </row>
    <row r="8" spans="2:22" x14ac:dyDescent="0.25">
      <c r="B8" s="13"/>
      <c r="C8" s="20" t="s">
        <v>30</v>
      </c>
      <c r="D8" s="20" t="s">
        <v>23</v>
      </c>
      <c r="E8"/>
      <c r="F8" s="106" t="s">
        <v>650</v>
      </c>
      <c r="G8" s="108"/>
      <c r="H8" s="14"/>
      <c r="T8" s="1" t="s">
        <v>13</v>
      </c>
    </row>
    <row r="9" spans="2:22" x14ac:dyDescent="0.25">
      <c r="B9" s="13"/>
      <c r="C9" s="18" t="s">
        <v>161</v>
      </c>
      <c r="D9" s="64" t="s">
        <v>12</v>
      </c>
      <c r="E9"/>
      <c r="F9" s="109"/>
      <c r="G9" s="111"/>
      <c r="H9" s="14"/>
      <c r="T9" s="1" t="s">
        <v>14</v>
      </c>
    </row>
    <row r="10" spans="2:22" ht="15.75" thickBot="1" x14ac:dyDescent="0.3">
      <c r="B10" s="13"/>
      <c r="C10" s="18" t="s">
        <v>623</v>
      </c>
      <c r="D10" s="64" t="s">
        <v>13</v>
      </c>
      <c r="E10"/>
      <c r="F10" s="132"/>
      <c r="G10" s="134"/>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8" priority="4">
      <formula>LEN(TRIM(D9))=0</formula>
    </cfRule>
  </conditionalFormatting>
  <conditionalFormatting sqref="G11">
    <cfRule type="containsText" dxfId="7" priority="2" operator="containsText" text="N/A">
      <formula>NOT(ISERROR(SEARCH("N/A",G11)))</formula>
    </cfRule>
    <cfRule type="containsBlanks" dxfId="6" priority="3">
      <formula>LEN(TRIM(G11))=0</formula>
    </cfRule>
  </conditionalFormatting>
  <conditionalFormatting sqref="F8">
    <cfRule type="containsBlanks" dxfId="5" priority="1">
      <formula>LEN(TRIM(F8))=0</formula>
    </cfRule>
  </conditionalFormatting>
  <dataValidations xWindow="514" yWindow="409" count="3">
    <dataValidation type="list" showInputMessage="1" showErrorMessage="1" promptTitle="Gestiona o No Pagos" prompt="Indique si su entidad Gestiona o No pagos o reliza Informes a traves de SIIF" sqref="D9:D1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T33"/>
  <sheetViews>
    <sheetView showGridLines="0" tabSelected="1" topLeftCell="A11" zoomScale="96" zoomScaleNormal="96" workbookViewId="0">
      <selection activeCell="B26" sqref="B26:F29"/>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7" t="s">
        <v>10</v>
      </c>
      <c r="C2" s="147"/>
      <c r="D2" s="147"/>
      <c r="E2" s="147"/>
      <c r="F2" s="147"/>
      <c r="G2" s="147"/>
      <c r="H2" s="37"/>
      <c r="I2" s="37"/>
      <c r="J2" s="37"/>
      <c r="K2" s="37"/>
      <c r="L2" s="37"/>
    </row>
    <row r="3" spans="2:20" ht="18.75" x14ac:dyDescent="0.3">
      <c r="B3" s="147" t="s">
        <v>11</v>
      </c>
      <c r="C3" s="147"/>
      <c r="D3" s="147"/>
      <c r="E3" s="147"/>
      <c r="F3" s="147"/>
      <c r="G3" s="147"/>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41" t="s">
        <v>556</v>
      </c>
      <c r="D5" s="142"/>
      <c r="E5" s="142"/>
      <c r="F5" s="142"/>
      <c r="G5" s="143"/>
    </row>
    <row r="6" spans="2:20" ht="15.75" thickBot="1" x14ac:dyDescent="0.3">
      <c r="B6" t="s">
        <v>152</v>
      </c>
      <c r="C6" s="144"/>
      <c r="D6" s="145"/>
      <c r="E6" s="145"/>
      <c r="F6" s="145"/>
      <c r="G6" s="146"/>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1</v>
      </c>
      <c r="T9" s="1" t="s">
        <v>14</v>
      </c>
    </row>
    <row r="10" spans="2:20" x14ac:dyDescent="0.25">
      <c r="B10" s="35" t="s">
        <v>38</v>
      </c>
      <c r="C10" s="68">
        <f>+ABOGADOS!$D$12+SUM(USUARIOS!I12:I17)</f>
        <v>13</v>
      </c>
      <c r="E10" s="35" t="s">
        <v>43</v>
      </c>
      <c r="F10" s="69">
        <f>IFERROR(PREJUDICIALES!$D$11/PREJUDICIALES!$D$10,"")</f>
        <v>1</v>
      </c>
    </row>
    <row r="11" spans="2:20" x14ac:dyDescent="0.25">
      <c r="B11" s="35" t="s">
        <v>9</v>
      </c>
      <c r="C11" s="68" t="s">
        <v>99</v>
      </c>
      <c r="E11" s="35" t="s">
        <v>46</v>
      </c>
      <c r="F11" s="69" t="str">
        <f>IFERROR(PREJUDICIALES!$G$13/PREJUDICIALES!$V$3,"")</f>
        <v/>
      </c>
    </row>
    <row r="12" spans="2:20" x14ac:dyDescent="0.25">
      <c r="B12" s="35" t="s">
        <v>39</v>
      </c>
      <c r="C12" s="69">
        <f>IFERROR((ABOGADOS!$H$17+ABOGADOS!$H$18+ABOGADOS!$H$19*0.5)/ABOGADOS!D12,"")</f>
        <v>0.8571428571428571</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No</v>
      </c>
    </row>
    <row r="19" spans="2:6" x14ac:dyDescent="0.25">
      <c r="B19" s="35" t="s">
        <v>41</v>
      </c>
      <c r="C19" s="68">
        <f>+JUDICIALES!$D$12</f>
        <v>61</v>
      </c>
      <c r="E19" s="35" t="s">
        <v>150</v>
      </c>
      <c r="F19" s="68" t="str">
        <f>+IF(PAGOS!D9="No","No aplica","Si")</f>
        <v>Si</v>
      </c>
    </row>
    <row r="20" spans="2:6" x14ac:dyDescent="0.25">
      <c r="B20" s="35" t="s">
        <v>43</v>
      </c>
      <c r="C20" s="69">
        <f>IFERROR(JUDICIALES!$D$12/JUDICIALES!$D$11,"")</f>
        <v>1</v>
      </c>
      <c r="F20" s="88"/>
    </row>
    <row r="21" spans="2:6" x14ac:dyDescent="0.25">
      <c r="B21" s="35" t="s">
        <v>47</v>
      </c>
      <c r="C21" s="69">
        <f>IFERROR(JUDICIALES!$G$11/JUDICIALES!$G$10,"")</f>
        <v>1</v>
      </c>
      <c r="E21" t="s">
        <v>633</v>
      </c>
      <c r="F21" s="36" t="str">
        <f>+IF('COMITES DE CONCILIACION'!D9="","Falta  actualizar","")</f>
        <v/>
      </c>
    </row>
    <row r="22" spans="2:6" x14ac:dyDescent="0.25">
      <c r="B22" s="35" t="s">
        <v>42</v>
      </c>
      <c r="C22" s="68">
        <f>IFERROR(C19/ABOGADOS!$D$12,"")</f>
        <v>8.7142857142857135</v>
      </c>
      <c r="E22" s="35" t="s">
        <v>635</v>
      </c>
      <c r="F22" s="68" t="str">
        <f>+IF('COMITES DE CONCILIACION'!D9="No","No","Si")</f>
        <v>Si</v>
      </c>
    </row>
    <row r="23" spans="2:6" x14ac:dyDescent="0.25">
      <c r="B23" s="35" t="s">
        <v>154</v>
      </c>
      <c r="C23" s="69">
        <f>IFERROR(1-(JUDICIALES!$H$22+JUDICIALES!$H$23+JUDICIALES!$H$24)/(JUDICIALES!$G$22+JUDICIALES!$G$23+JUDICIALES!$G$24),"")</f>
        <v>0.87719298245614041</v>
      </c>
      <c r="E23" s="35" t="s">
        <v>634</v>
      </c>
      <c r="F23" s="68" t="str">
        <f>+IF('COMITES DE CONCILIACION'!D10="No","No","Si")</f>
        <v>Si</v>
      </c>
    </row>
    <row r="24" spans="2:6" ht="15.75" thickBot="1" x14ac:dyDescent="0.3"/>
    <row r="25" spans="2:6" x14ac:dyDescent="0.25">
      <c r="B25" s="2" t="s">
        <v>178</v>
      </c>
      <c r="C25" s="3"/>
      <c r="D25" s="3"/>
      <c r="E25" s="3"/>
      <c r="F25" s="4"/>
    </row>
    <row r="26" spans="2:6" x14ac:dyDescent="0.25">
      <c r="B26" s="106" t="s">
        <v>652</v>
      </c>
      <c r="C26" s="107"/>
      <c r="D26" s="107"/>
      <c r="E26" s="107"/>
      <c r="F26" s="108"/>
    </row>
    <row r="27" spans="2:6" x14ac:dyDescent="0.25">
      <c r="B27" s="109"/>
      <c r="C27" s="110"/>
      <c r="D27" s="110"/>
      <c r="E27" s="110"/>
      <c r="F27" s="111"/>
    </row>
    <row r="28" spans="2:6" x14ac:dyDescent="0.25">
      <c r="B28" s="109"/>
      <c r="C28" s="110"/>
      <c r="D28" s="110"/>
      <c r="E28" s="110"/>
      <c r="F28" s="111"/>
    </row>
    <row r="29" spans="2:6" ht="15.75" thickBot="1" x14ac:dyDescent="0.3">
      <c r="B29" s="132"/>
      <c r="C29" s="133"/>
      <c r="D29" s="133"/>
      <c r="E29" s="133"/>
      <c r="F29" s="134"/>
    </row>
    <row r="30" spans="2:6" ht="15.75" thickBot="1" x14ac:dyDescent="0.3">
      <c r="B30" s="75" t="s">
        <v>180</v>
      </c>
      <c r="C30" s="76" t="s">
        <v>12</v>
      </c>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4" priority="6">
      <formula>LEN(TRIM(B26))=0</formula>
    </cfRule>
  </conditionalFormatting>
  <conditionalFormatting sqref="C6">
    <cfRule type="containsBlanks" dxfId="3" priority="4">
      <formula>LEN(TRIM(C6))=0</formula>
    </cfRule>
  </conditionalFormatting>
  <conditionalFormatting sqref="C30">
    <cfRule type="containsText" dxfId="2" priority="2" operator="containsText" text="N/A">
      <formula>NOT(ISERROR(SEARCH("N/A",C30)))</formula>
    </cfRule>
    <cfRule type="containsBlanks" dxfId="1" priority="3">
      <formula>LEN(TRIM(C30))=0</formula>
    </cfRule>
  </conditionalFormatting>
  <conditionalFormatting sqref="C5">
    <cfRule type="containsBlanks" dxfId="0" priority="1">
      <formula>LEN(TRIM(C5))=0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Daniel Ricardo Gonzalez Cuadros</cp:lastModifiedBy>
  <dcterms:created xsi:type="dcterms:W3CDTF">2020-06-25T21:16:25Z</dcterms:created>
  <dcterms:modified xsi:type="dcterms:W3CDTF">2024-02-26T14:11:59Z</dcterms:modified>
</cp:coreProperties>
</file>