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lflorez\Documents\DOCUMENTOS_ANA LU\INDICADORES\"/>
    </mc:Choice>
  </mc:AlternateContent>
  <xr:revisionPtr revIDLastSave="0" documentId="13_ncr:1_{E06B7002-7ED8-43CA-AF2E-6777C64A7A56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Hoja2" sheetId="1" state="hidden" r:id="rId1"/>
    <sheet name="Inactivos" sheetId="2" state="hidden" r:id="rId2"/>
    <sheet name="Datos" sheetId="3" state="hidden" r:id="rId3"/>
    <sheet name="Formato indicadores" sheetId="4" r:id="rId4"/>
    <sheet name="Procesos" sheetId="5" r:id="rId5"/>
    <sheet name="Hoja5" sheetId="10" state="hidden" r:id="rId6"/>
    <sheet name="Control de cambios" sheetId="6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Procesos!$A$6:$BK$107</definedName>
    <definedName name="_xlnm_Print_Titles">[1]formato!$1:$1</definedName>
    <definedName name="ACEP">[2]TABLAS!$D$32:$D$34</definedName>
    <definedName name="b.b">[3]TABLAS!$F$3:$F$6</definedName>
    <definedName name="CLA">[2]TABLAS!$D$7:$D$13</definedName>
    <definedName name="cv">[4]TABLAS!$F$9:$G$12</definedName>
    <definedName name="dc">[3]TABLAS!$F$15:$F$18</definedName>
    <definedName name="DEFICI">[5]ADMINISTRACION!$CH$2:$CH$4</definedName>
    <definedName name="EST">[2]TABLAS!$D$24:$D$29</definedName>
    <definedName name="N_D">[2]TABLAS!$F$3:$G$6</definedName>
    <definedName name="N_E">[2]TABLAS!$F$9:$G$12</definedName>
    <definedName name="ND">[2]TABLAS!$F$3:$F$6</definedName>
    <definedName name="NE">[2]TABLAS!$F$9:$F$12</definedName>
    <definedName name="Nivel_de_deficiencia">[5]ADMINISTRACION!#REF!</definedName>
    <definedName name="regrgef">[4]TABLAS!$B$3:$B$17</definedName>
    <definedName name="RESP">[2]TABLAS!$B$3:$B$17</definedName>
    <definedName name="RIESGOS">[2]TABLAS!$B$39:$B$151</definedName>
    <definedName name="S_N">[2]TABLAS!$D$3:$D$4</definedName>
    <definedName name="sc">[3]TABLAS!$F$15:$G$18</definedName>
    <definedName name="SegmentaciónDeDatos_Nombre_Indicador">#N/A</definedName>
  </definedNames>
  <calcPr calcId="191029"/>
  <pivotCaches>
    <pivotCache cacheId="0" r:id="rId13"/>
    <pivotCache cacheId="8" r:id="rId14"/>
  </pivotCaches>
  <extLst>
    <ext xmlns:x14="http://schemas.microsoft.com/office/spreadsheetml/2009/9/main" uri="{BBE1A952-AA13-448e-AADC-164F8A28A991}">
      <x14:slicerCaches>
        <x14:slicerCache r:id="rId15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7" i="5" l="1"/>
  <c r="AZ86" i="5"/>
  <c r="AZ53" i="5"/>
  <c r="AW53" i="5"/>
  <c r="AT53" i="5"/>
  <c r="AZ44" i="5"/>
  <c r="AZ38" i="5"/>
  <c r="AQ38" i="5"/>
  <c r="AZ35" i="5"/>
  <c r="AQ35" i="5"/>
  <c r="AH35" i="5"/>
  <c r="AZ34" i="5"/>
  <c r="AQ34" i="5"/>
  <c r="AH34" i="5"/>
  <c r="AZ33" i="5"/>
  <c r="AQ33" i="5"/>
  <c r="AH33" i="5"/>
  <c r="AZ32" i="5"/>
  <c r="AZ31" i="5"/>
  <c r="AZ13" i="5"/>
  <c r="AW13" i="5"/>
  <c r="AT13" i="5"/>
  <c r="AH15" i="5"/>
  <c r="L69" i="4"/>
  <c r="L65" i="4"/>
  <c r="G13" i="4"/>
  <c r="J69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C48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C56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C55" i="4"/>
  <c r="D40" i="4"/>
  <c r="BJ22" i="5"/>
  <c r="BK22" i="5" s="1"/>
  <c r="BJ21" i="5"/>
  <c r="BK21" i="5" s="1"/>
  <c r="C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Q39" i="4"/>
  <c r="P39" i="4"/>
  <c r="O39" i="4"/>
  <c r="N39" i="4"/>
  <c r="M39" i="4"/>
  <c r="L39" i="4"/>
  <c r="J39" i="4"/>
  <c r="I39" i="4"/>
  <c r="H39" i="4"/>
  <c r="G39" i="4"/>
  <c r="F39" i="4"/>
  <c r="E39" i="4"/>
  <c r="D39" i="4"/>
  <c r="C39" i="4"/>
  <c r="K39" i="4"/>
  <c r="Q47" i="4"/>
  <c r="P47" i="4"/>
  <c r="O47" i="4"/>
  <c r="N47" i="4"/>
  <c r="M47" i="4"/>
  <c r="L47" i="4"/>
  <c r="J47" i="4"/>
  <c r="I47" i="4"/>
  <c r="H47" i="4"/>
  <c r="G47" i="4"/>
  <c r="F47" i="4"/>
  <c r="E47" i="4"/>
  <c r="D47" i="4"/>
  <c r="C47" i="4"/>
  <c r="K47" i="4"/>
  <c r="N25" i="4"/>
  <c r="G25" i="4"/>
  <c r="G23" i="4"/>
  <c r="N21" i="4"/>
  <c r="G11" i="4"/>
  <c r="N13" i="4"/>
  <c r="N11" i="4"/>
  <c r="B40" i="4" l="1"/>
  <c r="BJ107" i="5"/>
  <c r="BK107" i="5" s="1"/>
  <c r="BJ99" i="5"/>
  <c r="BK99" i="5" s="1"/>
  <c r="BJ98" i="5"/>
  <c r="BK98" i="5" s="1"/>
  <c r="BJ96" i="5"/>
  <c r="BK96" i="5" s="1"/>
  <c r="BJ95" i="5"/>
  <c r="BK95" i="5" s="1"/>
  <c r="BJ94" i="5"/>
  <c r="BK94" i="5" s="1"/>
  <c r="BJ20" i="5"/>
  <c r="BK20" i="5" s="1"/>
  <c r="BJ23" i="5"/>
  <c r="BK23" i="5" s="1"/>
  <c r="BJ24" i="5"/>
  <c r="BK24" i="5" s="1"/>
  <c r="BJ25" i="5"/>
  <c r="BK25" i="5" s="1"/>
  <c r="BJ26" i="5"/>
  <c r="BK26" i="5" s="1"/>
  <c r="BJ27" i="5"/>
  <c r="BK27" i="5" s="1"/>
  <c r="BJ42" i="5"/>
  <c r="BK42" i="5" s="1"/>
  <c r="BJ84" i="5"/>
  <c r="BK84" i="5" s="1"/>
  <c r="BJ83" i="5"/>
  <c r="BJ82" i="5"/>
  <c r="BJ80" i="5"/>
  <c r="BK80" i="5" s="1"/>
  <c r="BJ78" i="5"/>
  <c r="BK78" i="5" s="1"/>
  <c r="BJ75" i="5"/>
  <c r="BK75" i="5" s="1"/>
  <c r="BJ71" i="5"/>
  <c r="BK71" i="5" s="1"/>
  <c r="BJ70" i="5"/>
  <c r="BK70" i="5" s="1"/>
  <c r="BJ69" i="5"/>
  <c r="BK69" i="5" s="1"/>
  <c r="BJ63" i="5"/>
  <c r="BK63" i="5" s="1"/>
  <c r="AK104" i="5"/>
  <c r="AH103" i="5"/>
  <c r="BJ103" i="5" s="1"/>
  <c r="BK103" i="5" l="1"/>
  <c r="AQ19" i="5"/>
  <c r="AQ18" i="5"/>
  <c r="AQ17" i="5"/>
  <c r="AQ16" i="5"/>
  <c r="AQ12" i="5"/>
  <c r="AQ11" i="5"/>
  <c r="J112" i="5"/>
  <c r="C111" i="5"/>
  <c r="BJ12" i="2"/>
  <c r="BK12" i="2" s="1"/>
  <c r="BJ13" i="2"/>
  <c r="BK13" i="2" s="1"/>
  <c r="BJ14" i="2"/>
  <c r="BK14" i="2" s="1"/>
  <c r="BJ15" i="2"/>
  <c r="BK15" i="2" s="1"/>
  <c r="AH106" i="5"/>
  <c r="AH104" i="5"/>
  <c r="BJ104" i="5" s="1"/>
  <c r="BK104" i="5" s="1"/>
  <c r="BK93" i="5"/>
  <c r="AZ93" i="5"/>
  <c r="AW93" i="5"/>
  <c r="AT93" i="5"/>
  <c r="AQ93" i="5"/>
  <c r="AN93" i="5"/>
  <c r="AK93" i="5"/>
  <c r="AH93" i="5"/>
  <c r="AE93" i="5"/>
  <c r="AB93" i="5"/>
  <c r="AZ92" i="5"/>
  <c r="AW92" i="5"/>
  <c r="AT92" i="5"/>
  <c r="AQ92" i="5"/>
  <c r="AN92" i="5"/>
  <c r="AK92" i="5"/>
  <c r="AH92" i="5"/>
  <c r="AE92" i="5"/>
  <c r="AB92" i="5"/>
  <c r="AZ91" i="5"/>
  <c r="AW91" i="5"/>
  <c r="AT91" i="5"/>
  <c r="AQ91" i="5"/>
  <c r="AN91" i="5"/>
  <c r="AK91" i="5"/>
  <c r="AH91" i="5"/>
  <c r="AE91" i="5"/>
  <c r="AB91" i="5"/>
  <c r="AZ90" i="5"/>
  <c r="AW90" i="5"/>
  <c r="AT90" i="5"/>
  <c r="AQ90" i="5"/>
  <c r="AN90" i="5"/>
  <c r="AK90" i="5"/>
  <c r="AH90" i="5"/>
  <c r="AE90" i="5"/>
  <c r="AB90" i="5"/>
  <c r="AZ89" i="5"/>
  <c r="AW89" i="5"/>
  <c r="AT89" i="5"/>
  <c r="AQ89" i="5"/>
  <c r="AN89" i="5"/>
  <c r="AK89" i="5"/>
  <c r="AH89" i="5"/>
  <c r="AE89" i="5"/>
  <c r="AB89" i="5"/>
  <c r="AZ88" i="5"/>
  <c r="AW88" i="5"/>
  <c r="AT88" i="5"/>
  <c r="AQ88" i="5"/>
  <c r="AN88" i="5"/>
  <c r="AK88" i="5"/>
  <c r="AH88" i="5"/>
  <c r="AE88" i="5"/>
  <c r="AB88" i="5"/>
  <c r="AQ87" i="5"/>
  <c r="AQ86" i="5"/>
  <c r="AH86" i="5"/>
  <c r="AZ85" i="5"/>
  <c r="AW85" i="5"/>
  <c r="AT85" i="5"/>
  <c r="AZ77" i="5"/>
  <c r="AQ77" i="5"/>
  <c r="AH77" i="5"/>
  <c r="AQ47" i="5"/>
  <c r="AH46" i="5"/>
  <c r="AQ44" i="5"/>
  <c r="AH44" i="5"/>
  <c r="AK41" i="5"/>
  <c r="AQ39" i="5"/>
  <c r="AQ31" i="5"/>
  <c r="AH31" i="5"/>
  <c r="AZ79" i="5"/>
  <c r="AW79" i="5"/>
  <c r="AT79" i="5"/>
  <c r="AZ76" i="5"/>
  <c r="AZ72" i="5"/>
  <c r="AZ68" i="5"/>
  <c r="AQ68" i="5"/>
  <c r="AH68" i="5"/>
  <c r="AZ66" i="5"/>
  <c r="AW66" i="5"/>
  <c r="AT66" i="5"/>
  <c r="AQ65" i="5"/>
  <c r="AZ64" i="5"/>
  <c r="AQ64" i="5"/>
  <c r="AH64" i="5"/>
  <c r="AZ55" i="5"/>
  <c r="AQ58" i="5"/>
  <c r="AQ57" i="5"/>
  <c r="AQ56" i="5"/>
  <c r="AH55" i="5"/>
  <c r="AZ97" i="5"/>
  <c r="AQ97" i="5"/>
  <c r="AH97" i="5"/>
  <c r="AQ61" i="5"/>
  <c r="BL104" i="5" l="1"/>
  <c r="AQ59" i="5"/>
  <c r="AH59" i="5"/>
  <c r="BJ59" i="5" l="1"/>
  <c r="AQ60" i="5"/>
  <c r="AH60" i="5"/>
  <c r="BJ62" i="5"/>
  <c r="BJ61" i="5"/>
  <c r="BK61" i="5" l="1"/>
  <c r="BK59" i="5"/>
  <c r="BK62" i="5"/>
  <c r="BJ60" i="5"/>
  <c r="BI53" i="5"/>
  <c r="BF53" i="5"/>
  <c r="BC53" i="5"/>
  <c r="AQ53" i="5"/>
  <c r="AN53" i="5"/>
  <c r="AK53" i="5"/>
  <c r="AH53" i="5"/>
  <c r="AE53" i="5"/>
  <c r="AB53" i="5"/>
  <c r="AZ52" i="5"/>
  <c r="AW52" i="5"/>
  <c r="AT52" i="5"/>
  <c r="AQ52" i="5"/>
  <c r="AN52" i="5"/>
  <c r="AK52" i="5"/>
  <c r="AH52" i="5"/>
  <c r="AE52" i="5"/>
  <c r="AB52" i="5"/>
  <c r="AZ51" i="5"/>
  <c r="BK60" i="5" l="1"/>
  <c r="AW51" i="5"/>
  <c r="AT51" i="5"/>
  <c r="AQ51" i="5"/>
  <c r="AN51" i="5"/>
  <c r="AK51" i="5"/>
  <c r="AH51" i="5"/>
  <c r="AE51" i="5"/>
  <c r="AB51" i="5"/>
  <c r="AZ50" i="5"/>
  <c r="AW50" i="5"/>
  <c r="AT50" i="5"/>
  <c r="AQ50" i="5"/>
  <c r="AN50" i="5"/>
  <c r="AK50" i="5"/>
  <c r="AH50" i="5"/>
  <c r="AE50" i="5"/>
  <c r="AB50" i="5"/>
  <c r="AW9" i="5"/>
  <c r="AK9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AQ106" i="5"/>
  <c r="BJ106" i="5" s="1"/>
  <c r="AQ105" i="5"/>
  <c r="AH105" i="5"/>
  <c r="AQ102" i="5"/>
  <c r="BJ102" i="5" s="1"/>
  <c r="BL103" i="5" s="1"/>
  <c r="BJ97" i="5"/>
  <c r="BJ93" i="5"/>
  <c r="BJ92" i="5"/>
  <c r="BK92" i="5" s="1"/>
  <c r="BJ91" i="5"/>
  <c r="BK91" i="5" s="1"/>
  <c r="BJ90" i="5"/>
  <c r="BJ89" i="5"/>
  <c r="BJ88" i="5"/>
  <c r="AH87" i="5"/>
  <c r="BJ87" i="5" s="1"/>
  <c r="BJ86" i="5"/>
  <c r="AQ85" i="5"/>
  <c r="AN85" i="5"/>
  <c r="AK85" i="5"/>
  <c r="AH85" i="5"/>
  <c r="AE85" i="5"/>
  <c r="AB85" i="5"/>
  <c r="AQ81" i="5"/>
  <c r="BJ81" i="5" s="1"/>
  <c r="AQ79" i="5"/>
  <c r="AN79" i="5"/>
  <c r="AK79" i="5"/>
  <c r="AH79" i="5"/>
  <c r="AE79" i="5"/>
  <c r="AB79" i="5"/>
  <c r="BJ77" i="5"/>
  <c r="BK77" i="5" s="1"/>
  <c r="AQ76" i="5"/>
  <c r="AH76" i="5"/>
  <c r="AQ74" i="5"/>
  <c r="BJ74" i="5" s="1"/>
  <c r="AQ73" i="5"/>
  <c r="BJ73" i="5" s="1"/>
  <c r="AQ72" i="5"/>
  <c r="AH72" i="5"/>
  <c r="BJ68" i="5"/>
  <c r="AQ67" i="5"/>
  <c r="BJ67" i="5" s="1"/>
  <c r="AQ66" i="5"/>
  <c r="AN66" i="5"/>
  <c r="AK66" i="5"/>
  <c r="AH66" i="5"/>
  <c r="AE66" i="5"/>
  <c r="AB66" i="5"/>
  <c r="BJ65" i="5"/>
  <c r="BJ64" i="5"/>
  <c r="BK64" i="5" s="1"/>
  <c r="BJ58" i="5"/>
  <c r="BJ57" i="5"/>
  <c r="BL62" i="5" s="1"/>
  <c r="BJ56" i="5"/>
  <c r="BL61" i="5" s="1"/>
  <c r="BJ55" i="5"/>
  <c r="BK55" i="5" s="1"/>
  <c r="BJ54" i="5"/>
  <c r="BJ53" i="5"/>
  <c r="BK53" i="5" s="1"/>
  <c r="BJ52" i="5"/>
  <c r="BK52" i="5" s="1"/>
  <c r="BJ47" i="5"/>
  <c r="BJ46" i="5"/>
  <c r="BK45" i="5"/>
  <c r="AQ45" i="5"/>
  <c r="BJ44" i="5"/>
  <c r="BJ43" i="5"/>
  <c r="BJ41" i="5"/>
  <c r="BJ40" i="5"/>
  <c r="BK39" i="5"/>
  <c r="BJ39" i="5"/>
  <c r="BL39" i="5" s="1"/>
  <c r="BJ38" i="5"/>
  <c r="BJ37" i="5"/>
  <c r="BJ36" i="5"/>
  <c r="BJ35" i="5"/>
  <c r="BJ34" i="5"/>
  <c r="BJ33" i="5"/>
  <c r="BJ32" i="5"/>
  <c r="BJ31" i="5"/>
  <c r="BJ28" i="5"/>
  <c r="BJ19" i="5"/>
  <c r="BJ18" i="5"/>
  <c r="BJ17" i="5"/>
  <c r="BJ16" i="5"/>
  <c r="BJ15" i="5"/>
  <c r="BJ14" i="5"/>
  <c r="AQ13" i="5"/>
  <c r="AN13" i="5"/>
  <c r="AK13" i="5"/>
  <c r="AH13" i="5"/>
  <c r="AE13" i="5"/>
  <c r="BJ12" i="5"/>
  <c r="BK12" i="5" s="1"/>
  <c r="BJ11" i="5"/>
  <c r="BK11" i="5" s="1"/>
  <c r="BJ10" i="5"/>
  <c r="L68" i="4"/>
  <c r="J68" i="4"/>
  <c r="L67" i="4"/>
  <c r="J67" i="4"/>
  <c r="L66" i="4"/>
  <c r="J66" i="4"/>
  <c r="J65" i="4"/>
  <c r="L64" i="4"/>
  <c r="J64" i="4"/>
  <c r="L63" i="4"/>
  <c r="J63" i="4"/>
  <c r="K33" i="4"/>
  <c r="N31" i="4"/>
  <c r="G31" i="4"/>
  <c r="L27" i="4"/>
  <c r="N23" i="4"/>
  <c r="G21" i="4"/>
  <c r="I17" i="4"/>
  <c r="BJ11" i="2"/>
  <c r="BK11" i="2" s="1"/>
  <c r="BJ7" i="2"/>
  <c r="BK7" i="2" s="1"/>
  <c r="BJ6" i="2"/>
  <c r="BK6" i="2" s="1"/>
  <c r="BJ5" i="2"/>
  <c r="BK5" i="2" s="1"/>
  <c r="BL60" i="5" l="1"/>
  <c r="BK54" i="5"/>
  <c r="BL59" i="5"/>
  <c r="BL93" i="5"/>
  <c r="B55" i="4"/>
  <c r="B39" i="4"/>
  <c r="BL63" i="5"/>
  <c r="BL70" i="5"/>
  <c r="BK73" i="5"/>
  <c r="BL73" i="5"/>
  <c r="BK83" i="5"/>
  <c r="BL83" i="5"/>
  <c r="BK86" i="5"/>
  <c r="BK90" i="5"/>
  <c r="BL90" i="5"/>
  <c r="BL94" i="5"/>
  <c r="BL98" i="5"/>
  <c r="BK56" i="5"/>
  <c r="BL64" i="5"/>
  <c r="BK67" i="5"/>
  <c r="BL71" i="5"/>
  <c r="BK74" i="5"/>
  <c r="BL74" i="5"/>
  <c r="BL80" i="5"/>
  <c r="BL84" i="5"/>
  <c r="BK87" i="5"/>
  <c r="BL87" i="5"/>
  <c r="BL91" i="5"/>
  <c r="BL95" i="5"/>
  <c r="BL99" i="5"/>
  <c r="BK58" i="5"/>
  <c r="BL58" i="5"/>
  <c r="BL69" i="5"/>
  <c r="BK82" i="5"/>
  <c r="BL82" i="5"/>
  <c r="BK89" i="5"/>
  <c r="BL89" i="5"/>
  <c r="BK97" i="5"/>
  <c r="BL97" i="5"/>
  <c r="BK57" i="5"/>
  <c r="BL57" i="5"/>
  <c r="BK65" i="5"/>
  <c r="BL65" i="5"/>
  <c r="BK68" i="5"/>
  <c r="BL68" i="5"/>
  <c r="BL75" i="5"/>
  <c r="BL78" i="5"/>
  <c r="BK81" i="5"/>
  <c r="BK88" i="5"/>
  <c r="BL88" i="5"/>
  <c r="BL92" i="5"/>
  <c r="BL96" i="5"/>
  <c r="BK102" i="5"/>
  <c r="BL102" i="5"/>
  <c r="BL107" i="5"/>
  <c r="BK106" i="5"/>
  <c r="BL106" i="5"/>
  <c r="BK10" i="5"/>
  <c r="BL10" i="5"/>
  <c r="BK14" i="5"/>
  <c r="BL14" i="5"/>
  <c r="BK18" i="5"/>
  <c r="BL18" i="5"/>
  <c r="BL22" i="5"/>
  <c r="BL26" i="5"/>
  <c r="BK32" i="5"/>
  <c r="BL32" i="5"/>
  <c r="BK36" i="5"/>
  <c r="BL36" i="5"/>
  <c r="BK43" i="5"/>
  <c r="BL43" i="5"/>
  <c r="BK46" i="5"/>
  <c r="BL46" i="5"/>
  <c r="BL11" i="5"/>
  <c r="BK15" i="5"/>
  <c r="BL15" i="5"/>
  <c r="BK19" i="5"/>
  <c r="BL19" i="5"/>
  <c r="BL23" i="5"/>
  <c r="BL27" i="5"/>
  <c r="BK33" i="5"/>
  <c r="BL33" i="5"/>
  <c r="BK37" i="5"/>
  <c r="BL37" i="5"/>
  <c r="BK40" i="5"/>
  <c r="BL40" i="5"/>
  <c r="BK44" i="5"/>
  <c r="BL44" i="5"/>
  <c r="BK47" i="5"/>
  <c r="BL47" i="5"/>
  <c r="BL12" i="5"/>
  <c r="BK16" i="5"/>
  <c r="BL16" i="5"/>
  <c r="BL20" i="5"/>
  <c r="BL24" i="5"/>
  <c r="BK28" i="5"/>
  <c r="BK34" i="5"/>
  <c r="BL34" i="5"/>
  <c r="BK38" i="5"/>
  <c r="BL38" i="5"/>
  <c r="BK41" i="5"/>
  <c r="BL41" i="5"/>
  <c r="BK17" i="5"/>
  <c r="BL17" i="5"/>
  <c r="BL21" i="5"/>
  <c r="BL25" i="5"/>
  <c r="BK31" i="5"/>
  <c r="BL31" i="5"/>
  <c r="BK35" i="5"/>
  <c r="BL35" i="5"/>
  <c r="BL42" i="5"/>
  <c r="B48" i="4"/>
  <c r="B47" i="4"/>
  <c r="J70" i="4"/>
  <c r="B56" i="4"/>
  <c r="L70" i="4"/>
  <c r="BJ50" i="5"/>
  <c r="BL50" i="5" s="1"/>
  <c r="BJ105" i="5"/>
  <c r="BL28" i="5" s="1"/>
  <c r="BL54" i="5"/>
  <c r="BL52" i="5"/>
  <c r="BJ51" i="5"/>
  <c r="BK51" i="5" s="1"/>
  <c r="BJ72" i="5"/>
  <c r="BJ9" i="5"/>
  <c r="BJ45" i="5"/>
  <c r="BL45" i="5" s="1"/>
  <c r="BJ13" i="5"/>
  <c r="BJ76" i="5"/>
  <c r="BL77" i="5" s="1"/>
  <c r="BJ66" i="5"/>
  <c r="BK66" i="5" s="1"/>
  <c r="BJ79" i="5"/>
  <c r="BK79" i="5" s="1"/>
  <c r="BJ85" i="5"/>
  <c r="BK85" i="5" s="1"/>
  <c r="BL55" i="5" l="1"/>
  <c r="BL86" i="5"/>
  <c r="BL81" i="5"/>
  <c r="BL67" i="5"/>
  <c r="BL53" i="5"/>
  <c r="BL56" i="5"/>
  <c r="BL66" i="5"/>
  <c r="BK72" i="5"/>
  <c r="BL72" i="5"/>
  <c r="BK105" i="5"/>
  <c r="BL105" i="5"/>
  <c r="BK76" i="5"/>
  <c r="BL76" i="5"/>
  <c r="BL85" i="5"/>
  <c r="BL79" i="5"/>
  <c r="BK9" i="5"/>
  <c r="BL9" i="5"/>
  <c r="BK13" i="5"/>
  <c r="BL13" i="5"/>
  <c r="BK50" i="5"/>
  <c r="BL51" i="5"/>
</calcChain>
</file>

<file path=xl/sharedStrings.xml><?xml version="1.0" encoding="utf-8"?>
<sst xmlns="http://schemas.openxmlformats.org/spreadsheetml/2006/main" count="2853" uniqueCount="862">
  <si>
    <t>Si</t>
  </si>
  <si>
    <t xml:space="preserve">Actualizado </t>
  </si>
  <si>
    <t>1. Modelo de gestión
Definir e implementar un modelo de supervisión basado en la gestión de riesgos, prospectivo, participativo y efectivo, que redunde en la sostenibilidad y avance de la economía solidaria.</t>
  </si>
  <si>
    <t>Efectividad</t>
  </si>
  <si>
    <t>No</t>
  </si>
  <si>
    <t>Desactualizado</t>
  </si>
  <si>
    <t>2. Gestión por procesos y proyectos
Fortalecer la gestión por procesos, estandarizados e interdependientes, y por proyectos, para una prestación ágil, flexible y segura de servicios, mediante la mejora continua y la apropiación de las TIC.</t>
  </si>
  <si>
    <t>Eficacia</t>
  </si>
  <si>
    <t>3. Capital humano competente
Fomentar y desarrollar capacidades y competencias para contar con un capital humano, altamente calificado y motivado, que aporte a la transformación institucional y a la materialización de las líneas de acción que consoliden los cambios.</t>
  </si>
  <si>
    <t>Eficiencia</t>
  </si>
  <si>
    <t>4. Gobernanza del dato
Fomentar el uso co-creador de los datos para la producción continua de información y conocimiento, que faciliten la toma de decisiones y el liderazgo sectorial.</t>
  </si>
  <si>
    <t>Estructura</t>
  </si>
  <si>
    <t>5. Política pública y regulación
Diseñar e impulsar iniciativas de política pública y generar regulación y doctrina unificadora para apoyar la gestión de la supervisión integral y el desarrollo del sector.</t>
  </si>
  <si>
    <t>Gestión</t>
  </si>
  <si>
    <t>6. Posicionamiento institucional
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</si>
  <si>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>Proceso</t>
  </si>
  <si>
    <t xml:space="preserve">7. Transformación digital
Optimizar la gestión y operación a través del uso de las TIC y su continua evolución, para satisfacer las necesidades y expectativas de las organizaciones, sus asociados, las demás entidades del sector y los ciudadanos en general.
 </t>
  </si>
  <si>
    <t>Resultado</t>
  </si>
  <si>
    <t>8. Implementación mejores prácticas
Adoptar modelos de gestión dirigidos a implementar prácticas que impacten positivamente el ambiente, las personas, la información y el desarrollo administrativo, aportando al cumplimiento de los requisitos aplicables y otros requisitos que la Entidad suscriba.</t>
  </si>
  <si>
    <t>Producto</t>
  </si>
  <si>
    <t>OBSOLETOS</t>
  </si>
  <si>
    <t>Número</t>
  </si>
  <si>
    <t xml:space="preserve">Proceso </t>
  </si>
  <si>
    <t>Objetivo Estratégico</t>
  </si>
  <si>
    <t>Estratégia</t>
  </si>
  <si>
    <t>Politica MIPG</t>
  </si>
  <si>
    <t>Nombre Indicador</t>
  </si>
  <si>
    <t>Principal / Secundario</t>
  </si>
  <si>
    <t>Tipo</t>
  </si>
  <si>
    <t xml:space="preserve">Descripción </t>
  </si>
  <si>
    <t>Área</t>
  </si>
  <si>
    <t>Responsable</t>
  </si>
  <si>
    <t>Cargo responsable</t>
  </si>
  <si>
    <t>Formula matemática</t>
  </si>
  <si>
    <t>Unidad de medida</t>
  </si>
  <si>
    <t>Fuente de la información</t>
  </si>
  <si>
    <t>Frecuencia de medición</t>
  </si>
  <si>
    <t>Meta</t>
  </si>
  <si>
    <t>Linea Base</t>
  </si>
  <si>
    <t>Tendencia</t>
  </si>
  <si>
    <t>Tolerancia Inferior</t>
  </si>
  <si>
    <t>Tolerancia Superior</t>
  </si>
  <si>
    <t>Documento SIG asociado</t>
  </si>
  <si>
    <t>MEDICIONES</t>
  </si>
  <si>
    <t>CUMPLIMIENTO PROMEDIO</t>
  </si>
  <si>
    <t>EFICACIA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</si>
  <si>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</si>
  <si>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</si>
  <si>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</si>
  <si>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</si>
  <si>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</si>
  <si>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</si>
  <si>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</si>
  <si>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</si>
  <si>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</si>
  <si>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</si>
  <si>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</si>
  <si>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</si>
  <si>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TB</t>
  </si>
  <si>
    <t>ISO</t>
  </si>
  <si>
    <t>Numerador</t>
  </si>
  <si>
    <t>Denominador</t>
  </si>
  <si>
    <t>Cumplimiento</t>
  </si>
  <si>
    <t>Planificación Estratégica</t>
  </si>
  <si>
    <t>1.2</t>
  </si>
  <si>
    <t>PLES</t>
  </si>
  <si>
    <t>Gestión por procesos y proyectos
Fortalecer la gestión por procesos, estandarizados e interdependientes, y por proyectos, para una prestación ágil, flexible y segura de servicios, mediante la mejora continua y la apropiación de las TIC.</t>
  </si>
  <si>
    <t>Definir, adoptar e implementar  herramientas de seguimiento y evaluación por resultados, respecto de los procesos y proyectos desarrollados por la entidad</t>
  </si>
  <si>
    <t xml:space="preserve">Política Gestión Presupuestal y eficiencia del gasto público </t>
  </si>
  <si>
    <t>Consumo de Agua Percapita</t>
  </si>
  <si>
    <t>Secundario</t>
  </si>
  <si>
    <t>Medir el consumo de agua percapita (m3/servidores) presentado en las instalaciones de la SuperSolidaria con una periodicidad mensual (Incluye edificio Patria y Torre Bancolombia)</t>
  </si>
  <si>
    <t>Oficina Asesora de Planeación y Sistemas</t>
  </si>
  <si>
    <t>Carlos Ballesteros</t>
  </si>
  <si>
    <t>Coordinador del Grupo de Gestion Documental y Administrativa
Profesional Universitario</t>
  </si>
  <si>
    <t>Metros cubicos de consumo de agua /Promedio de numero de servidores de la entidad en el bimestre</t>
  </si>
  <si>
    <t>Numero</t>
  </si>
  <si>
    <t>Factura de la empresa del Acueducto y Relacion de la Cantidad de personal mensual, la cual incluye personal de planta y contratistas vinculados en el periodo de medición.</t>
  </si>
  <si>
    <r>
      <rPr>
        <sz val="11"/>
        <color theme="1"/>
        <rFont val="Calibri"/>
        <family val="2"/>
      </rPr>
      <t xml:space="preserve">Bimensual </t>
    </r>
    <r>
      <rPr>
        <b/>
        <sz val="11"/>
        <color rgb="FFFF0000"/>
        <rFont val="Calibri"/>
        <family val="2"/>
      </rPr>
      <t>(SE REPORTA EN LA TERCERA SEMANA SIGUIENTE A LA FECHA DE CORTE)</t>
    </r>
  </si>
  <si>
    <t>0,99 m3</t>
  </si>
  <si>
    <t>Negativa - Decreciente</t>
  </si>
  <si>
    <t>0,2 m3</t>
  </si>
  <si>
    <t>0,4 m3</t>
  </si>
  <si>
    <t>PROGRAMA AHORRO Y USO EFICIENTE DEL AGUA</t>
  </si>
  <si>
    <t>Consumo de Energia Percapita (sede Nueva)</t>
  </si>
  <si>
    <t>Medir el consumo de energia percapita ((Kw/h)/servidores) presentado en las instalaciones de la SuperSolidaria con una periodicidad mensual (Incluye edificio Patria y Torre Bancolombia)</t>
  </si>
  <si>
    <t xml:space="preserve">Carlos Ballesteros; </t>
  </si>
  <si>
    <t>Kw/h de consumo de energia mensual / Promedio DIARIO de funcionarios y contratistas que ingresan EN DÍAS HÁBILES a la planta física de la entidad en el mes.</t>
  </si>
  <si>
    <t>Factura de la empresa de la energia  y Relacion de la Cantidad de personal mensual, la cual incluye personal de planta y contratistas vinculados en el periodo de medicion.</t>
  </si>
  <si>
    <r>
      <rPr>
        <sz val="11"/>
        <color theme="1"/>
        <rFont val="Calibri"/>
        <family val="2"/>
      </rPr>
      <t xml:space="preserve">Mensual </t>
    </r>
    <r>
      <rPr>
        <b/>
        <sz val="11"/>
        <color rgb="FFFF0000"/>
        <rFont val="Calibri"/>
        <family val="2"/>
      </rPr>
      <t>(SE REPORTA EN LA TERCERA SEMANA SIGUIENTE A LA FECHA DE CORTE)</t>
    </r>
  </si>
  <si>
    <t>PROGRAMA AHORRO Y USO EFICIENTE DE ENERGÍA</t>
  </si>
  <si>
    <t>Definir, adoptar implementar herramientas de seguimiento y evaluación de resultados respecto a los procesos y proyectos desarrollados por la entidad.</t>
  </si>
  <si>
    <t>Política Seguimiento y evaluación del desempeño institucional</t>
  </si>
  <si>
    <r>
      <rPr>
        <b/>
        <i/>
        <sz val="11"/>
        <color rgb="FFC27BA0"/>
        <rFont val="Calibri"/>
        <family val="2"/>
      </rPr>
      <t xml:space="preserve">Consumo </t>
    </r>
    <r>
      <rPr>
        <b/>
        <i/>
        <sz val="11"/>
        <color rgb="FFFF0000"/>
        <rFont val="Calibri"/>
        <family val="2"/>
      </rPr>
      <t>de resmas</t>
    </r>
    <r>
      <rPr>
        <b/>
        <i/>
        <sz val="11"/>
        <color rgb="FFC27BA0"/>
        <rFont val="Calibri"/>
        <family val="2"/>
      </rPr>
      <t xml:space="preserve"> de papel</t>
    </r>
    <r>
      <rPr>
        <b/>
        <i/>
        <sz val="11"/>
        <color rgb="FFFF0000"/>
        <rFont val="Calibri"/>
        <family val="2"/>
      </rPr>
      <t xml:space="preserve"> Sede Nueva</t>
    </r>
  </si>
  <si>
    <t xml:space="preserve">Medir el porcentaje de consumo de papel utilizado en fotocopias e impresiones </t>
  </si>
  <si>
    <t>(Cantidad de resmas entregadas por el almacen/ Cantidad de resmas compradas) *100</t>
  </si>
  <si>
    <t>Porcentaje</t>
  </si>
  <si>
    <t>Inventario de Almacen</t>
  </si>
  <si>
    <t>Semestral</t>
  </si>
  <si>
    <t>0.8%</t>
  </si>
  <si>
    <t>PROGRAMA AHORRO Y USO EFICIENTE DE PAPEL</t>
  </si>
  <si>
    <t>Gestión de Grupos de Interes</t>
  </si>
  <si>
    <t>2.2</t>
  </si>
  <si>
    <t>GEGI</t>
  </si>
  <si>
    <t>Cumplimiento Plan de Acción Política Institucional de Servicio al Ciudadano 2020 - 2023</t>
  </si>
  <si>
    <t>Quitar de Caracterzación</t>
  </si>
  <si>
    <t>Peticiones, quejas, reclamos, sugerencias y denuncias atendidos dentro del término legal (Principal)</t>
  </si>
  <si>
    <t>Tiempo promedio de respuesta a PQRSD</t>
  </si>
  <si>
    <t>Supervisión</t>
  </si>
  <si>
    <t>5.1</t>
  </si>
  <si>
    <t>SUPE</t>
  </si>
  <si>
    <t>Modelo de gestión
Definir e implementar un modelo de supervisión basado en la gestión de riesgos, prospectivo, participativo y efectivo, que redunde en la sostenibilidad y avance de la economía solidaria.</t>
  </si>
  <si>
    <t>Desarrollar o adaptar herramientas de analítica para la generación de alertas tempranas o preventivas.
1.4 Verificar la gestión de riesgos de las organizaciones del sector, acorde con el modelo de supervisión regulado.</t>
  </si>
  <si>
    <t>Calificación de riesgos</t>
  </si>
  <si>
    <t>Principal</t>
  </si>
  <si>
    <t>Impacto</t>
  </si>
  <si>
    <t>Realizar seguimiento a la evolución de los riesgos financieros que se califican en la matriz de riesgos SISBRE de acuerdo con la informacion reportada a traves del sistema integral  de captura de la Superintendencia  de  la economia solidaria, para identificar las que mejoraron la calificacion del riesgo.</t>
  </si>
  <si>
    <t>Delegatura Asociativa</t>
  </si>
  <si>
    <t>Profesional Especializado Delegatura Asociativa</t>
  </si>
  <si>
    <t>(Número de organizaciones que en el periodo anterior estaban en riesgo extremo, importante, alto y lo redujeron en este periodo/ Número de organizaciones identificadas en riesgo extremo, importante, alto en el periodo anterior)*100</t>
  </si>
  <si>
    <t>SISBRE</t>
  </si>
  <si>
    <t>Anual
(abril)</t>
  </si>
  <si>
    <t>Positiva - Creciente</t>
  </si>
  <si>
    <t>#1</t>
  </si>
  <si>
    <t>Cuenta de Número</t>
  </si>
  <si>
    <t>Promedio de EFICACIA</t>
  </si>
  <si>
    <t>a</t>
  </si>
  <si>
    <t>Planificación Estratégica - PLES</t>
  </si>
  <si>
    <t>1.1</t>
  </si>
  <si>
    <t>Gestión Administrativa - GEAD</t>
  </si>
  <si>
    <t>10.1</t>
  </si>
  <si>
    <t>Gestión Administrativa</t>
  </si>
  <si>
    <t>GEAD</t>
  </si>
  <si>
    <t>Gestión de Grupos de Interés</t>
  </si>
  <si>
    <t>2.1</t>
  </si>
  <si>
    <t>Gestión de Grupos de Interés - GEGI</t>
  </si>
  <si>
    <t>Gestión Jurídica - GEJU</t>
  </si>
  <si>
    <t>11.1</t>
  </si>
  <si>
    <t>Gestión Jurídica</t>
  </si>
  <si>
    <t>GEJU</t>
  </si>
  <si>
    <t>Gestión de Tecnologías de la Información</t>
  </si>
  <si>
    <t>GETI</t>
  </si>
  <si>
    <t>3.1</t>
  </si>
  <si>
    <t>Gestión de Tecnologías de la Información - GETI</t>
  </si>
  <si>
    <t>Gestión de Recursos Financieros - GREF</t>
  </si>
  <si>
    <t>12.1</t>
  </si>
  <si>
    <t>Gestión de Recursos Financieros</t>
  </si>
  <si>
    <t>GREF</t>
  </si>
  <si>
    <t>Gestión del Conocimiento y la Innovación</t>
  </si>
  <si>
    <t>GECI</t>
  </si>
  <si>
    <t>4.1</t>
  </si>
  <si>
    <t>Gestión del Conocimiento y la Innovación - GECI</t>
  </si>
  <si>
    <t>Control Disciplinario - CODI</t>
  </si>
  <si>
    <t>13.1</t>
  </si>
  <si>
    <t>Control Disciplinario</t>
  </si>
  <si>
    <t>CODI</t>
  </si>
  <si>
    <t>Supervisión - SUPE</t>
  </si>
  <si>
    <t>Control Interno - COIN</t>
  </si>
  <si>
    <t>14.1</t>
  </si>
  <si>
    <t>Control Interno</t>
  </si>
  <si>
    <t>COIN</t>
  </si>
  <si>
    <t>Gestión Documental</t>
  </si>
  <si>
    <t>GEDO</t>
  </si>
  <si>
    <t>6.1</t>
  </si>
  <si>
    <t>Gestión Documental - GEDO</t>
  </si>
  <si>
    <t>Evaluación de Sistemas de Gestión - EVSG</t>
  </si>
  <si>
    <t>15.1</t>
  </si>
  <si>
    <t>Evaluación de Sistemas de Gestión</t>
  </si>
  <si>
    <t>EVSG</t>
  </si>
  <si>
    <t>Gestión de Contratación</t>
  </si>
  <si>
    <t>GECO</t>
  </si>
  <si>
    <t>7.1</t>
  </si>
  <si>
    <t>Gestión de Contratación - GECO</t>
  </si>
  <si>
    <t>Gestión de Servicios de Tecnologías de la Información</t>
  </si>
  <si>
    <t>GSTI</t>
  </si>
  <si>
    <t>8.1</t>
  </si>
  <si>
    <t>Gestión de Servicios de Tecnologías de la Información - GSTI</t>
  </si>
  <si>
    <t>Gestión Integral de Talento Humano</t>
  </si>
  <si>
    <t>GITH</t>
  </si>
  <si>
    <t>9.1</t>
  </si>
  <si>
    <t>Gestión Integral de Talento Humano - GITH</t>
  </si>
  <si>
    <t>EVGD</t>
  </si>
  <si>
    <t>Evaluación de Sistemas de Gestión - EVGD</t>
  </si>
  <si>
    <t>9.2</t>
  </si>
  <si>
    <t>10.2</t>
  </si>
  <si>
    <t>11.2</t>
  </si>
  <si>
    <t>15.2</t>
  </si>
  <si>
    <t>4.2</t>
  </si>
  <si>
    <t>5.2</t>
  </si>
  <si>
    <t>6.2</t>
  </si>
  <si>
    <t>7.2</t>
  </si>
  <si>
    <t>8.2</t>
  </si>
  <si>
    <t>Delegatura Financiera</t>
  </si>
  <si>
    <t>Despacho</t>
  </si>
  <si>
    <t>Oficina Asesora Jurídica</t>
  </si>
  <si>
    <t>Oficina de Control Interno</t>
  </si>
  <si>
    <t>Secretaría General</t>
  </si>
  <si>
    <t xml:space="preserve">DESEMPEÑO CONSOLIDADO DE LOS INDICADORES DE GESTIÓN </t>
  </si>
  <si>
    <t>ESCALA</t>
  </si>
  <si>
    <t>Sin medición porque No Aplica o porque la medición es anual</t>
  </si>
  <si>
    <t>Promedio entre 0 y 60%</t>
  </si>
  <si>
    <t>Promedio entre 60,01% y 80% 
Superior a 110%</t>
  </si>
  <si>
    <t>Promedio superior al 80,01%</t>
  </si>
  <si>
    <t>TABLERO DE INDICADORES DE GESTIÓN DE PROCESOS</t>
  </si>
  <si>
    <t>PROCESOS ESTRATÉGICOS</t>
  </si>
  <si>
    <t>PROCESOS MISIONALES</t>
  </si>
  <si>
    <t>PROCESOS DE APOYO</t>
  </si>
  <si>
    <t>PROCESOS DE EVALUACIÓN</t>
  </si>
  <si>
    <t>PRINCIPALES   (Indicadores que miden el cumplimiento del objetivo del proceso)</t>
  </si>
  <si>
    <t>PROCESO</t>
  </si>
  <si>
    <t>TOTAL</t>
  </si>
  <si>
    <t># INDICADORES</t>
  </si>
  <si>
    <t>GRÁFICA</t>
  </si>
  <si>
    <t>SECUNDARIOS (Indicadores que miden el cumplimiento de productos del proceso)</t>
  </si>
  <si>
    <t>DESEMPEÑO CONSOLIDADO DE LOS INDICADORES DE GESTIÓN POR DEPENDENCIA</t>
  </si>
  <si>
    <t>DEPENDENCIA</t>
  </si>
  <si>
    <t>INDICADORES</t>
  </si>
  <si>
    <t>DELEGATURA ASOCIATIVA</t>
  </si>
  <si>
    <t>DELEGATURA FINANCIERA</t>
  </si>
  <si>
    <t>DESPACHO</t>
  </si>
  <si>
    <t>OFICINA ASESORA DE PLANEACIÓN Y SISTEMAS</t>
  </si>
  <si>
    <t>OFICINA ASESORA JURÍDICA</t>
  </si>
  <si>
    <t>OFICINA DE CONTROL INTERNO</t>
  </si>
  <si>
    <t>SECRETARÍA GENERAL</t>
  </si>
  <si>
    <r>
      <rPr>
        <b/>
        <sz val="10"/>
        <color theme="1"/>
        <rFont val="Arial"/>
        <family val="2"/>
      </rPr>
      <t>Proceso(s) Relacionado(s):</t>
    </r>
    <r>
      <rPr>
        <sz val="8"/>
        <color theme="1"/>
        <rFont val="Arial"/>
        <family val="2"/>
      </rPr>
      <t xml:space="preserve">
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Evaluación de Sistemas de Gestión</t>
    </r>
    <r>
      <rPr>
        <sz val="8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</si>
  <si>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Elaboró:</t>
    </r>
    <r>
      <rPr>
        <sz val="10"/>
        <color theme="1"/>
        <rFont val="Arial"/>
        <family val="2"/>
      </rPr>
      <t xml:space="preserve"> Ruben Dario Rodriguez - Fabian Mauricio Rodriguez (Contratista PLES - Contratista EVSG)</t>
    </r>
  </si>
  <si>
    <r>
      <rPr>
        <b/>
        <sz val="10"/>
        <color theme="1"/>
        <rFont val="Arial"/>
        <family val="2"/>
      </rPr>
      <t>Revisó:</t>
    </r>
    <r>
      <rPr>
        <sz val="10"/>
        <color theme="1"/>
        <rFont val="Arial"/>
        <family val="2"/>
      </rPr>
      <t xml:space="preserve"> Sonia Paola Velandia (Contratista EVSG)</t>
    </r>
  </si>
  <si>
    <r>
      <rPr>
        <b/>
        <sz val="10"/>
        <color theme="1"/>
        <rFont val="Arial"/>
        <family val="2"/>
      </rPr>
      <t>Aprobó:</t>
    </r>
    <r>
      <rPr>
        <sz val="10"/>
        <color theme="1"/>
        <rFont val="Arial"/>
        <family val="2"/>
      </rPr>
      <t xml:space="preserve"> Angelica Maria Zamora (Jefe de la Oficina de Asesora de Planeación y Sistemas)</t>
    </r>
  </si>
  <si>
    <t>TABLERO DE INDICADORES</t>
  </si>
  <si>
    <t xml:space="preserve"> </t>
  </si>
  <si>
    <t>No se realiza medición</t>
  </si>
  <si>
    <t>Medición entre la tolerancia inferior y la meta</t>
  </si>
  <si>
    <t>Incumplimiento o sin medición</t>
  </si>
  <si>
    <t>#</t>
  </si>
  <si>
    <t xml:space="preserve">Política Control Interno </t>
  </si>
  <si>
    <t>Monitoreo a ejecución de controles a riesgos</t>
  </si>
  <si>
    <t>Medir el grado de ejecución de los controles definidos para la mitigación de los riesgos en los procesos.</t>
  </si>
  <si>
    <t>Claudia Licinia Sánchez Rivas,Laura Nathalia Cardenas Jimenez</t>
  </si>
  <si>
    <t>Profesional Especializado OAPS</t>
  </si>
  <si>
    <t xml:space="preserve">(# de controles ejecutados efectivamente / # de controles monitoreados dentro del periodo)*100 </t>
  </si>
  <si>
    <t>FT-PLES-018 Matriz de Evaluación de Riesgos
FT-PLES-021 Mapa de Riesgos Institucionales
FT-PLES-020 Mapa de Riesgos de Corrupción
FT-PLES-019 Seguimiento Mapa de Riesgos de Corrupción
FT-PLES-022 Seguimiento de Mapa de Riesgos Institucionales</t>
  </si>
  <si>
    <t>Cuatrimestral</t>
  </si>
  <si>
    <t>No aplica</t>
  </si>
  <si>
    <t>PR-PLES-005 Implementación lineamientos para la gestión de Riesgos v1</t>
  </si>
  <si>
    <t>Capital humano competente
Fomentar y desarrollar capacidades y competencias para contar con un capital humano, altamente calificado y motivado, que aporte a la transformación institucional y a la materialización de las líneas de acción que consoliden los cambios.</t>
  </si>
  <si>
    <t>Diseñar e implementar las estrategias definidas para la gestión del cambio y del conocimiento, actualizándolas en función de las dinámicas internas y externas que incidan en la entidad.</t>
  </si>
  <si>
    <t xml:space="preserve">Política Planeación Institucional </t>
  </si>
  <si>
    <t>Incumplimiento Legal Ambiental</t>
  </si>
  <si>
    <t>El indicador permite identificar el nivel de incumplimiento Legal Ambiental</t>
  </si>
  <si>
    <t>Profesional Universitario  Oficina Asesora de Planeación y Sistemas</t>
  </si>
  <si>
    <t>(Requisitos legales con un cumplimiento ≥80% / Requisitos legales identificados)*100</t>
  </si>
  <si>
    <t>Matriz de Requisitos legales</t>
  </si>
  <si>
    <t xml:space="preserve">PR-PLES-013 Identificación de aspectos e impactos ambientales </t>
  </si>
  <si>
    <t>Implementacion de actividades para mitigar el Cambio Climatico</t>
  </si>
  <si>
    <t>El indicador permite obtener el porcentaje de implementación de actividades para mitigar el Cambio Climatico</t>
  </si>
  <si>
    <t>Claudia Sanchez, Sonia Paola Velandia Buitrago</t>
  </si>
  <si>
    <t>(N° de Actividades realizadas/N° de Actividades programadas) * 100</t>
  </si>
  <si>
    <t>Programas de Gestión Ambiental ubicados en modulo  Ambiental en  Isolucion</t>
  </si>
  <si>
    <t>Objetivos de Desarrollo Sostenible y Politicas Públicas Supersolidaria 2019-2020</t>
  </si>
  <si>
    <t>Sensibilización en Temas Ambientales</t>
  </si>
  <si>
    <t>El indicador permite obtener el porcentaje de actividades de sensibilización ambiental ejecutadas en el periodo.</t>
  </si>
  <si>
    <t>(Actividades de sensibilización ambiental adelantadas en el periodo/ Actividades de sensibilización ambiental programadas para el periodo) *100%</t>
  </si>
  <si>
    <t xml:space="preserve">Correos electrónicos masivos, videos, podcast, transferencias de conocimiento presenciales y vituales, Moodle. </t>
  </si>
  <si>
    <t>N/A</t>
  </si>
  <si>
    <t xml:space="preserve">PL-GEAD-001 Plan de Gestión Integral de Residuos
PR-GITH-011 Inducción, reinducción, capacitación y entrenamiento.
</t>
  </si>
  <si>
    <t>Medir el grado de avance y cumplimiento de las actividades de los proyectos de inversión d ela entidad</t>
  </si>
  <si>
    <t>Ruben Dario Rodriguez Paez - Henry Andres Naranjo</t>
  </si>
  <si>
    <t>Profesional a cargo de los proyectos de inversión de la OAPS</t>
  </si>
  <si>
    <t>(No. seguimientos realizados a los proyectos de inversión/No. Seguimientos programados a los proyectos de inversión)*100</t>
  </si>
  <si>
    <t>porcentaje</t>
  </si>
  <si>
    <t>Control técnico seguimiento de proyectos de inversión</t>
  </si>
  <si>
    <t>Mensual</t>
  </si>
  <si>
    <t>PR-PLES-012 Seguimiento a proyectos de inversión</t>
  </si>
  <si>
    <t>Determinar el porcentaje de cumplimiento de Plan Estratégico Institucional durante un periodo.</t>
  </si>
  <si>
    <t>Sumatoria de los porcentaje de cumplimiento de los ejes temáticos /# de ejes temáticos</t>
  </si>
  <si>
    <t>Trimestral</t>
  </si>
  <si>
    <t>El resultado de este indicador es aprobado por el comité directivo, razón por la cual el resultado debe registrarse finalizando el mes de abril.</t>
  </si>
  <si>
    <t>(Sumatoria de los porcentaje de cumplimiento de los ejes temáticos /# de ejes temáticos)*100</t>
  </si>
  <si>
    <t>Cumplimiento del Programa de Ahorro y uso Eficiente de la Energía</t>
  </si>
  <si>
    <t>El indicador permite obtener el porcentaje de cumplimiento del programa de ahorro y uso eficiente de la energía</t>
  </si>
  <si>
    <t>Actividades ejecutadas ENERGIA / Actividades programadas ENERGIA) *100%</t>
  </si>
  <si>
    <t>Programa de ahorro y uso eficiente de la energía cargado en ISOlucion - Modulo Sistema de Gestion Ambiental</t>
  </si>
  <si>
    <t>Cumplimiento del Programa de Ahorro y uso Eficiente del Agua</t>
  </si>
  <si>
    <t>El indicador permite obtener el porcentaje de cumplimiento del programa de ahorro y uso eficiente del agua</t>
  </si>
  <si>
    <t>(Actividades ejecutadas AGUA / Actividades programadas AGUA) *100%</t>
  </si>
  <si>
    <t>Programa de ahorro y uso eficiente del agua  cargado en ISOlucion -  Modulo Sistema de Gestion Ambiental</t>
  </si>
  <si>
    <t xml:space="preserve">Política Fortalecimiento organizacional y simplificación de procesos </t>
  </si>
  <si>
    <t>Cumplimiento del Programa de Gestion Integral de Residuos</t>
  </si>
  <si>
    <t>El indicador permite obtener el porcentaje de cumplimiento del programa Gestion Integral de Residuos</t>
  </si>
  <si>
    <t>(Actividades ejecutadas Programa de Residuos  / Actividades programadas del  Programa de Residuos) *100%</t>
  </si>
  <si>
    <t>Programa de Gestion Integral de Residuos cargado en ISOlucion - Modulo Sistema de Gestion Ambiental</t>
  </si>
  <si>
    <t>PR-GEAD-002 Gestión integral residuos peligrosos y especiales</t>
  </si>
  <si>
    <t>Cumplimiento del Programa de Ahorro y uso Eficiente del Papel</t>
  </si>
  <si>
    <t>El indicador permite obtener el porcentaje de cumplimiento del Programa de Ahorro y uso Eficiente del Papel</t>
  </si>
  <si>
    <t>(Actividades ejecutadas del Programa de Ahorro y uso Eficiente del Papel / Actividades programadas del Programa de Ahorro y uso Eficiente del Papel) *100%</t>
  </si>
  <si>
    <t>Programa de ahorro y uso eficiente de papel  cargado en ISOlucion -  Modulo Sistema de Gestion Ambiental</t>
  </si>
  <si>
    <t>Posicionamiento institucional
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</si>
  <si>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>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</t>
  </si>
  <si>
    <t xml:space="preserve">Política Transparencia, acceso a la información pública y lucha contra la corrupción </t>
  </si>
  <si>
    <t xml:space="preserve">Actividades de Comunicación Realizadas </t>
  </si>
  <si>
    <t>Medir el cumplimiento de las actividades de comunicación planeadas</t>
  </si>
  <si>
    <t>Laura Alejandra Bruzon Rada,Luis Eduardo Mejia Sandoval</t>
  </si>
  <si>
    <t>Profesional de Comunicaciones</t>
  </si>
  <si>
    <t>(No. de actividades de comunicación realizadas/No. actividades de comunicación programadas en el Plan de Comunicaciones)*100</t>
  </si>
  <si>
    <t>Plan de Comunicaciones</t>
  </si>
  <si>
    <t>Anual
(ENERO)</t>
  </si>
  <si>
    <t>PR-GEGI-002 Definir y aplicar estrategias de comunicación</t>
  </si>
  <si>
    <t xml:space="preserve">Política Participación ciudadana en la gestión pública </t>
  </si>
  <si>
    <t>Medir el cumplimiento de las actividades definidas en el plan de participación y presencia institucional.</t>
  </si>
  <si>
    <t>Profesional Especializado (Jefe de Comunicaciones)</t>
  </si>
  <si>
    <t>(Actividades Realizadas/Actividades Programadas) x 100</t>
  </si>
  <si>
    <t>Plan de Participación Ciudadana y Presencia Institucional</t>
  </si>
  <si>
    <t>PR-GEGI-003 Definiri y aplciar Estrategias de Participación</t>
  </si>
  <si>
    <t>Política Transparencia, acceso a la información pública y lucha contra la corrupción</t>
  </si>
  <si>
    <t>Actualizacion de medios electrónicos</t>
  </si>
  <si>
    <t>Medir el cumplimiento de actualización de Medios Electrónicos</t>
  </si>
  <si>
    <t>(No. de actualizaciones realizadas/No. de actualizaciones de medios electrónicos solicitadas)*100</t>
  </si>
  <si>
    <t>PO-GEGI-002 POLITICA DE COMUNICACIONES</t>
  </si>
  <si>
    <t>Evaluar la percepción de satisfacción de los asistentes al evento de participación ciudadana organizado por la Supersolidaria</t>
  </si>
  <si>
    <t>Medir la percepción de satisfacción de los participantes a  los eventos organizados por la Supersolidaria y definidos en el plan de participación de los grupos de interés y presencia institucional</t>
  </si>
  <si>
    <t>(Encuestas de satisfacción con calificación totalmente satisfecho o satisfecho /Número total de encuestas de satisfacción ) x100</t>
  </si>
  <si>
    <t xml:space="preserve">*Plan de participación de los grupos de interés y presencia institucional publicado 
*Encuestas de satisfacción </t>
  </si>
  <si>
    <t>Por demanda</t>
  </si>
  <si>
    <t>Evaluar la percepción de satisfacción de los participantes a  los eventos organizados por la Supersolidaria y definidos en el plan de participación de los grupos de interés y presencia institucional</t>
  </si>
  <si>
    <t>(Numero de personas satisfechas /  Numero total de personas que diligenciaron encuesta) * 100</t>
  </si>
  <si>
    <t>Consolidado de  resultado por encuesta de satisfacción aplicadas por evento.</t>
  </si>
  <si>
    <t>Satisfacción Público Externo frente a los medios de comunicación</t>
  </si>
  <si>
    <t>Medir la satisfacción del Público Externo frente a los medios de comunicación</t>
  </si>
  <si>
    <t>(No. de usuarios satisfechos frente a los medios de comunicación evaluados/No. de usuarios que respondieron la encuesta de satisfacción frente a los medios de comunicación externos de la Supersolidaria)*100</t>
  </si>
  <si>
    <t>PO-GEGI-002 POLITICA DE COMUNICACIONES
PR-GEGI-002 Definir y aplicar estrategias de comunicación</t>
  </si>
  <si>
    <t>6.1 Diseñar, formular e implementar una política interna que permina visibilizar y posicionar la gestion de la Entidad a nivel sectorial e intersectorial 6.2 Gestionar asertivamente los grupos de interes a nivel sectorial e intersectorial, de acuerdo con sus intereses y expectativas</t>
  </si>
  <si>
    <t>Satisfacción Público Interno frente a los medios de comunicación</t>
  </si>
  <si>
    <t>Medir la satisfacción del Público Interno frente a los medios de comunicación</t>
  </si>
  <si>
    <t>(No. de funcionarios satisfechos frente a los medios de comunicación evaluados/No. de funcionarios que respondieron la encuesta de satisfacción )*100</t>
  </si>
  <si>
    <t xml:space="preserve">Transformación Digital
Optimizar la gestión y operación a través del uso de las TIC y su continua evolución, para satisfacer las necesidades y expectativas de las organizaciones, sus asociados, las demás entidades del sector y los ciudadanos en general.     </t>
  </si>
  <si>
    <t>Disponer servicios digitales confiables y expeditos, alineados con el marco estratégico y los requerimientos de los usuarios internos y externos.</t>
  </si>
  <si>
    <t>Política de Transparencia, acceso a la información pública y lucha contra la Corrupción</t>
  </si>
  <si>
    <t>Ejecución del  PETI</t>
  </si>
  <si>
    <t>Medir el avance en la ejecución de las iniciativas definidas en el PETI para cada periodo.</t>
  </si>
  <si>
    <t>Cesar Augusto Macias Mesa</t>
  </si>
  <si>
    <t>Profesional Universitario OAPS</t>
  </si>
  <si>
    <t xml:space="preserve"> (#IniciativasEjecutadas / #IniciativasPlaneadas) * 100%</t>
  </si>
  <si>
    <t xml:space="preserve">Tablero de control PETI </t>
  </si>
  <si>
    <r>
      <rPr>
        <sz val="12"/>
        <color theme="1"/>
        <rFont val="Calibri"/>
        <family val="2"/>
      </rPr>
      <t xml:space="preserve">Anual
</t>
    </r>
    <r>
      <rPr>
        <sz val="12"/>
        <color rgb="FFFF0000"/>
        <rFont val="Calibri"/>
        <family val="2"/>
      </rPr>
      <t>(junio de cada vigencia)</t>
    </r>
  </si>
  <si>
    <t>PL-GETI-001 Plan Estrategico de Tecnologias de la Información 2019-2022</t>
  </si>
  <si>
    <t>Diseñar e implementar las estrategias definidas oara la gestión del cambio y del conocimiento, actualizándolas en función de las dinámicas internas y externas que indicen en la entidad</t>
  </si>
  <si>
    <t xml:space="preserve">Política Gestión del conocimiento y la innovación </t>
  </si>
  <si>
    <t>Gestión institucional mejorada</t>
  </si>
  <si>
    <t>Establece el mejoramiento de las capacidades de gestión institucional a través de la implementación de acciones para la gestión de conocimiento con el uso de metodologías, herramientas, marcos de referencia para el mejoramiento e innovación.</t>
  </si>
  <si>
    <t>Maria Victoria Ballesteros Orjuela</t>
  </si>
  <si>
    <t>Coordinadora del Grupo de Talento Humano
Profesional Especializada OAPS</t>
  </si>
  <si>
    <t>Puntuación FURAG</t>
  </si>
  <si>
    <t>Informe preliminar del avance de cierre de brechas del FURAG</t>
  </si>
  <si>
    <r>
      <rPr>
        <sz val="12"/>
        <color theme="1"/>
        <rFont val="Calibri"/>
        <family val="2"/>
      </rPr>
      <t>Anual</t>
    </r>
    <r>
      <rPr>
        <sz val="12"/>
        <color rgb="FFFF0000"/>
        <rFont val="Calibri"/>
        <family val="2"/>
      </rPr>
      <t xml:space="preserve">
(junio o cuando se reciban los resultados del FURAG)</t>
    </r>
  </si>
  <si>
    <t>PR-GECI-002 Definición y ejecución del plan de acción cierre de brechas</t>
  </si>
  <si>
    <t xml:space="preserve">Definir, adoptar e implementar herramientas de seguimiento y evaluación por resultados, respecto de los procesos y proyectos desarrollados por la entidad. </t>
  </si>
  <si>
    <t>Cumplimiento del plan de acción del proceso</t>
  </si>
  <si>
    <t>Establecer el cumplimiento del plan de accion del proceso.</t>
  </si>
  <si>
    <t>Coordinadora del Grupo de Talento Humano</t>
  </si>
  <si>
    <t>(Acciones ejecutadas / Acciones planeadas) * 100</t>
  </si>
  <si>
    <t>Isolución + PMO</t>
  </si>
  <si>
    <t>PR-PLES-015 Formulación, seguimiento y evaluación del Plan de Acción de Proceso (VF)</t>
  </si>
  <si>
    <t xml:space="preserve"> Diseñar un modelo de supervisión de la economía solidaria prospectivo, basada en la gestión de riesgos.
1.2 Regular el modelo de supervisión diseñado para las organizaciones del sector e implementarlos.
1.3 Desarrollar o adaptar herramientas de analítica para la generación de alertas tempranas o preventivas.
1.4 Verificar la gestión de riesgos de las organizaciones del sector, acorde con el modelo de supervisión regulado.</t>
  </si>
  <si>
    <t xml:space="preserve">Autorizaciones a organizaciones solidarias que no ejercen actividad financiera </t>
  </si>
  <si>
    <t>Medir el cumplimiento del trámite dentro de los términos a las autorizaciones solicitadas por las organizaciones solidarias supervisadas.</t>
  </si>
  <si>
    <t>Katherin Johanna Beltran Pico - Luis Carlos  Gualdron - Yudith Peña Duran</t>
  </si>
  <si>
    <t>(Número de autorizaciones tramitadas en término / Número de autorizaciones solicitadas)*100</t>
  </si>
  <si>
    <t>Sistema de Gestión Documental, FPDA (Formato Producción Delegatura Asociativa)</t>
  </si>
  <si>
    <t xml:space="preserve">PR-SUPE-008 Autorizaciones a Organizaciones Solidarias
PR-SUPE-009 Autorizaciones Previas </t>
  </si>
  <si>
    <t xml:space="preserve">Cobertura de visitas de inspección </t>
  </si>
  <si>
    <t xml:space="preserve">Medir el cumplimiento de las visitas de inspección realizadas durante el periodo a evaluar conforme con la planeación definida. </t>
  </si>
  <si>
    <t>Jenny Andrea Narváez - Yudith Peña Duran</t>
  </si>
  <si>
    <t>(Número de visitas de inspeccion realizadas / Número de visitas de inspección programadas)*100</t>
  </si>
  <si>
    <t>Programa anual de inspección (planeación), Tablero de Control (ejecución)</t>
  </si>
  <si>
    <t>PR-SUPE-001 Visita de Inspeccion</t>
  </si>
  <si>
    <t xml:space="preserve"> Desarrollar o adaptar herramientas de analítica para la generación de alertas tempranas o preventivas.
1.4 Verificar la gestión de riesgos de las organizaciones del sector, acorde con el modelo de supervisión regulado.</t>
  </si>
  <si>
    <t>Control de Legalidad Liquidaciones Voluntarias</t>
  </si>
  <si>
    <t>Medir el cumplimiento del trámite dentro de los términos definidos de los controles de legalidad de las liquidaciones voluntarias solicitadas por las organizaciones solidarias vigiladas.</t>
  </si>
  <si>
    <t>Jean Paul Ortiz - Yudith Peña Duran</t>
  </si>
  <si>
    <t>(Número Controles de legalidad de liquidación voluntaria tramitados en término / Número de liquidación voluntaria solicitadas)*100</t>
  </si>
  <si>
    <t>PR-SUPE-013 Control de legalidad</t>
  </si>
  <si>
    <t>Controles de legalidad de reformas estatutarias</t>
  </si>
  <si>
    <t>Medir el cumplimiento de los controles de legalidad  de asambleas en las que se aprueben  reformas estatutarias, para organizaciones solidarias de nivel  1 y 2 de supervisión, dentro del termino previsto en la CBJ.</t>
  </si>
  <si>
    <t>(Número Controles de legalidad de reforma estaturía tramitados en término / Número de Controles de legalidad de reforma estatutaría solicitados)*100</t>
  </si>
  <si>
    <t>Cumplimiento actividades de análisis financiero y de riesgo</t>
  </si>
  <si>
    <t>Verificar el cumplimiento de la ejecución de actividades de análisis financiero (extra situs, indicadores financieros, planes de mejoramiento, contraglosas y seguimientos) y de análisis de riesgos conforme con la programación acordada.</t>
  </si>
  <si>
    <t>Quenia Janeth Villamil - Martha Nury Beltran - Yudith Peña Duran</t>
  </si>
  <si>
    <t>(Número de actividades de análisis financiero y de riesgos realizados a las organizaciones solidarias / Total actividades de análisis financiero y de riesgos programadas en el periodo)*100</t>
  </si>
  <si>
    <t xml:space="preserve"> SISBRE, Sistema de Gestión Documental - eSigna, FPDA (Formato Producción Delegatura Asociativa)</t>
  </si>
  <si>
    <t xml:space="preserve">PR-SUPE-014 Elaboración informes de monitoreo de riesgos y señales de alerta </t>
  </si>
  <si>
    <t>Oportunidad en la evaluación de las respuestas a los informes de visitas de inspección a las organizaciones vigiladas visitadas</t>
  </si>
  <si>
    <t xml:space="preserve">Medir el cumplimiento en la entrega oportuna de la evaluación a las respuestas de los informes de visitas de inspección a las organizaciones solidarias vigiladas </t>
  </si>
  <si>
    <t>(Número de respuestas evaluadas dentro del término / Número de respuestas a informes recibidas de las organizaciones solidarias visitadas)*100</t>
  </si>
  <si>
    <t>Tablero de control</t>
  </si>
  <si>
    <t>Desarrollar o adaptar herramientas de analítica para la generación de alertas tempranas o preventivas.
1.4 Verificar la gestión de riesgos de las organizaciones del sector, acorde con el modelo de supervisión regulado..</t>
  </si>
  <si>
    <t>Traslado de informes a organizaciones solidarias visitadas</t>
  </si>
  <si>
    <t>Seguimiento al traslado efectivo y oportuno de los informes de visitas de inspección a las organizaciones solidarias vigiladas que fueron objeto de visita en el periodo</t>
  </si>
  <si>
    <t>(Número de informes de visitas trasladados dentro del término / Total informes de visitas a trasladar dentro del término)*100</t>
  </si>
  <si>
    <t>Diseñar un modelo de supervisión de la economía solidaria prospectivo, basada en la gestión de riesgos.
1.2 Regular el modelo de supervisión diseñado para las organizaciones del sector e implementarlos.
1.3 Desarrollar o adaptar herramientas de analítica para la generación de alertas tempranas o preventivas.
1.4 Verificar la gestión de riesgos de las organizaciones del sector, acorde con el modelo de supervisión regulado.</t>
  </si>
  <si>
    <t>Visita Insitu</t>
  </si>
  <si>
    <t>Medir el porcentaje de cumplimiento de las visitas de inspeccion realizadas.</t>
  </si>
  <si>
    <t>Claudia Liliana Infante - Heidy Vanessa Lopez Rondon</t>
  </si>
  <si>
    <t>Coordinador  del grupo de Inspeccion</t>
  </si>
  <si>
    <t>( No. Entidades visitadas/Total de visitas programadas ) * 100</t>
  </si>
  <si>
    <t>Programación elaborada para la vigencia presentada al despacho de la Superintendente, Carta de presentación visitas ejecutadas.</t>
  </si>
  <si>
    <t>Promedio de dias hábiles del traslado de los informes de visita</t>
  </si>
  <si>
    <t>Cumplir con los dias establecidos para trasladar el informe de visita a las organizaciones vigiladas</t>
  </si>
  <si>
    <t>Coordinador del  grupo de Inspeccion.</t>
  </si>
  <si>
    <t xml:space="preserve"> Sumatoria No. de días hábiles utilizados para trasladar los  informes de visita/ No. de Informes trasladados</t>
  </si>
  <si>
    <t>Dias</t>
  </si>
  <si>
    <t xml:space="preserve"> Sistemas de gestión documental</t>
  </si>
  <si>
    <t xml:space="preserve">Revisión información de cierres de ejercicio - Documentos asamblea </t>
  </si>
  <si>
    <t>Medir el cumplimiento por parte de las Cooperativas de ahorro y credito de los requisitos legales para realizar el cierre de ejercicio.</t>
  </si>
  <si>
    <t>Coordinacion grupo anualisis</t>
  </si>
  <si>
    <t>(No. revisiones efectuadas/No. entidades que remitieron información de Asamblea)*100</t>
  </si>
  <si>
    <t>PR-SUPE-007 Autorización Presentación de Estados Financieros de Cierre de Ejercicio
• PR-SUPE-008 Autorizaciones a Organizaciones Solidarias</t>
  </si>
  <si>
    <t>Cumplimiento analisis extrasitu</t>
  </si>
  <si>
    <t>Medir el porcentaje de cumplimiento de la evaluacion extrasitu que se programo para la vigencia</t>
  </si>
  <si>
    <t>Coordinadores  de los grupos de analisis</t>
  </si>
  <si>
    <t>( No. Entidades vigiladas con evaluacion extrasitu/ No. Entidades meta del trimestre que reportaron) * 100</t>
  </si>
  <si>
    <t>Tablero de control, Sistemas de gestión documental, fabrica de reportes adicionar de donde sale la meta trimestral o el soporte documental</t>
  </si>
  <si>
    <t>QUATRIMESTRAL</t>
  </si>
  <si>
    <t>PR-SUPE-002 Análisis Extra Situ</t>
  </si>
  <si>
    <t>Porcentaje de entidades que disminuyeron el nivel de riesgo por seguimiento extrasitu</t>
  </si>
  <si>
    <t>Medir la disminucion del riesgo de las entidades vigiladas de acuerdo a la evaluacion extrasitu.</t>
  </si>
  <si>
    <t>( No. De entidades que mejoraron la calificacion del riesgo por seguimiento de analisis extrasitu/ No. De entidades con evaluacion extrasitu)*100.</t>
  </si>
  <si>
    <t>Tablero de control, Sistemas de gestión documental, fabrica de reportes.</t>
  </si>
  <si>
    <t>Anual
(febrero)</t>
  </si>
  <si>
    <t xml:space="preserve"> PR-SUPE-014 Elaboración informes de monitoreo de riesgos y señales de alerta
PR-SUPE-002 Análisis Extra Situ
PR-SUPE-019 Revisión del Fondo y Riesgo de Liquidez</t>
  </si>
  <si>
    <t>Expedición actos administrativos</t>
  </si>
  <si>
    <t>Medir el cumplimiento de en la expedición de actos administrativos durante el período a evaluar, respecto a la programación establecida.</t>
  </si>
  <si>
    <t>Jhaniela Jimenez Gutierrez  - Yudith Peña Duran</t>
  </si>
  <si>
    <t>(No. Actos Administrativos Expedidos en el Periodo/ Total de Actos Administrativos para expedir en el periodo)*100%</t>
  </si>
  <si>
    <t xml:space="preserve"> PR-SUPE-011 Elaboración de constancias de vigilancia</t>
  </si>
  <si>
    <t>Seguimiento a los procesos de toma de posesión</t>
  </si>
  <si>
    <t>Calidad</t>
  </si>
  <si>
    <t>Medir el cumplimiento del seguimiento para controlar los actos propios del liquidador y de los agentes especiales con relación a sus funciones dentro de las intervenciones ordenadas por la Superintendencia.</t>
  </si>
  <si>
    <t>(No. de informes del liquidador y agentes especiales revisados/número de informes enviados por el liquidador y los agentes especiales en el periodo)*100</t>
  </si>
  <si>
    <t xml:space="preserve"> PR-SUPE-020 Toma de Posesión
</t>
  </si>
  <si>
    <t>Promedio dias de tramites de posesiones</t>
  </si>
  <si>
    <t>Medir los dias promedio de las posesiones de directivos, Revisor Fiscal y Oficiales  de cumplimiento.</t>
  </si>
  <si>
    <t>Coordinacion grupo juridico Delegatura Financiera</t>
  </si>
  <si>
    <t xml:space="preserve">
(Sumatoria de No. de dias hábiles  utilizados para tramitar posesiones con el cumplimiento de requisitos/ No. De posesiones tramitadas con el cumplimiento de requisitos)</t>
  </si>
  <si>
    <t xml:space="preserve"> Sistemas de gestión documental y matriz de posesiones </t>
  </si>
  <si>
    <t>41 dias</t>
  </si>
  <si>
    <t>Recursos de reposicion y de revocatoria directa</t>
  </si>
  <si>
    <t>Medir el porcentaje de cumplimiento en  la atencion oportuna de los recursos de reposicion y revocatoria directa dentro de los terminos establecidos en la Ley ( 60 dias ).</t>
  </si>
  <si>
    <t>( No. De recursos de reposición y de revocatoria directa resueltos sin pasar los 60 dias/ No. De recursos de reposición y de revocatoria directa recibidos) * 100</t>
  </si>
  <si>
    <t xml:space="preserve"> Sistemas de gestión documental, oficializar con Planeacion y Sistemas la matriz de control recursos de reposicion.</t>
  </si>
  <si>
    <r>
      <rPr>
        <sz val="12"/>
        <color theme="1"/>
        <rFont val="Calibri"/>
        <family val="2"/>
      </rPr>
      <t>Semestral (</t>
    </r>
    <r>
      <rPr>
        <sz val="12"/>
        <color rgb="FFFF0000"/>
        <rFont val="Calibri"/>
        <family val="2"/>
      </rPr>
      <t>marzo y septiembre</t>
    </r>
    <r>
      <rPr>
        <sz val="12"/>
        <color theme="1"/>
        <rFont val="Calibri"/>
        <family val="2"/>
      </rPr>
      <t xml:space="preserve">) </t>
    </r>
  </si>
  <si>
    <t xml:space="preserve">PR-SUPE-004 Recurso de reposición, apelación y revocatoria directa
</t>
  </si>
  <si>
    <t>Cierres de Quejas Efectuados</t>
  </si>
  <si>
    <t>Diseñar, formular e implementar una política interna y un sistema integrado para asegurar la gobernanza del dato y la información, su suficiencia, consistencia e integridad.</t>
  </si>
  <si>
    <t xml:space="preserve">Política Gestión documental </t>
  </si>
  <si>
    <t>Mejorar la gestión de la información y documentos de archivo para la atención de las consultas recibidas.</t>
  </si>
  <si>
    <t>Carlos Enrique Ballesteros Amaya,Mery Alexandra Cáceres Arias</t>
  </si>
  <si>
    <t>Profesional Especializado</t>
  </si>
  <si>
    <t xml:space="preserve"> (Número de direccionamientos erróneos en el mes/Número de radicados recibidos en el mes)*100</t>
  </si>
  <si>
    <t>Números de radicados recibidos: Base generada por eSigna + Base manual que se genera diariamente sobre direccionamientos de la sede electronica. Número de direccionamientos erroneos: Radicados rechazados y devueltos por la oficina virtual</t>
  </si>
  <si>
    <t>PR-GEDO-003 Recepción digitalización reparto comunicaciones
GU-GEDO-001 Guía para la aplicación del protocolo de contingencia para la recepción, digitalización y envío de comunicaciones oficiales
PR-GEDO-004 Gestión, trámite de comunicaciones oficiales y envío por correo certificado y urbano</t>
  </si>
  <si>
    <t>Base de datos "Solicitudes Servicios Archivisticos"</t>
  </si>
  <si>
    <t>PR-GEDO-007 Atención de servicios archivísticos de información</t>
  </si>
  <si>
    <t>Desarrolar o adaptar herramienta de analítica para la generación de alertas tempranas o preventivas.</t>
  </si>
  <si>
    <t>Gestionar las situaciones de desviación identificadas en las inspecciones al Archivo Central, como elemento integral del Programa de Gestión Documental, el Plan Institucional de Archivos y el Sistema Integrado de Conservación.</t>
  </si>
  <si>
    <t>Número de hallazgos cerrados / número de hallazgos identificados*100</t>
  </si>
  <si>
    <t>Cronograma de Visitas.
Informe de Seguimiento y Control a Depósitos de Archivos Físico.</t>
  </si>
  <si>
    <t>PR-GEDO-006 Administración del archivo central</t>
  </si>
  <si>
    <t>Gobernanza del dato
Fomentar el uso co-creador de los datos para la producción continua de información y conocimiento, que faciliten la toma de decisiones y el liderazgo sectorial.</t>
  </si>
  <si>
    <t>4.2 Revisar y reestructurar los procesos de gestión del dato y la información, para facilitar la producción de conocimiento e información de valor agregado de uso de interno y del sector.</t>
  </si>
  <si>
    <t>Medir el porcentaje de cumplimiento de resoluciones notificadas en el mes.</t>
  </si>
  <si>
    <t>Uriel Alirio Quintero Vento</t>
  </si>
  <si>
    <t>(No. notificaciones realizadas/No. resoluciones recibidas mes anterior)*100</t>
  </si>
  <si>
    <t>Base de datos resoluciones</t>
  </si>
  <si>
    <t>PR-GEDO-018 Notificación de actos administrativos</t>
  </si>
  <si>
    <t>Actos administrativos recurridos por indebida notificación</t>
  </si>
  <si>
    <t>Identificar la cantidad de actos administrativos recurridos por indebida notificación, con el fin de prevenir posibles demandas.</t>
  </si>
  <si>
    <t>#Número de Actos Administrativos recurridos por indebida notificación / #Número total de Actos Administrativos notificados*100</t>
  </si>
  <si>
    <t>FORMATO DE SEGUIMIENTO PROCESOS ADMINISTRATIVOS RECURRIDOS POR INDEBIDA NOTIFICACIÓN F-GEJU-009</t>
  </si>
  <si>
    <t>semestral</t>
  </si>
  <si>
    <t>Definir, adoptar e implementar herramientas de seguimiento y evaluacion por resultados, respecto de los procesos y proyectos desarrollados por la entidad</t>
  </si>
  <si>
    <t>Trámites contractuales atendidos</t>
  </si>
  <si>
    <t xml:space="preserve">Conocer los trámites contractuales que se atendieron en el periodo </t>
  </si>
  <si>
    <t>Eliana Magaly Garzón</t>
  </si>
  <si>
    <t>Coordinador del Grupo de Contratos</t>
  </si>
  <si>
    <t>(No. de solicitudes contractuales recibidas / No. de  trámites contractuales generadas) * 100</t>
  </si>
  <si>
    <t>Plataforma SECOP y Colombia Compra Eficiente</t>
  </si>
  <si>
    <t>PR-GECO-001 Licitación Pública
• PR-GECO-002 Menor cuantía
• PR-GECO-003 Mínima Cuantía
• PR-GECO-004 Contratación directa a través de SECOP I y SECOP II
• PR-GECO-005 Verificación de requisitos en SST para la adquisición de Bienes y servicios
• PR-GECO-006 Acuerdo marco de precios
• PR-GECO-007 Subasta inversa
• PR-GECO-008 Concurso méritos
• PR-GECO-009 Celebración de convenios y acuerdos
• PR-GECO-010 Tramite de novedades de contratación
• PR-GECO-013 Liquidación de contratos y convenios</t>
  </si>
  <si>
    <t>2 Gestión por procesos y proyectos: Fortalecer la gestión por procesos, estandarizados e interdependientes, y por proyectos, para una prestación ágil, flexible y segura de servicios, mediante la mejora continua y la apropiación de las TIC.</t>
  </si>
  <si>
    <t>2.2 Definir, adoptar e implementar herramientas de seguimiento y evaluación por resultados, respecto de los procesos y proyectos desarrollados por la entidad.</t>
  </si>
  <si>
    <t>Eficiencia liquidaciones</t>
  </si>
  <si>
    <t>GESTIONAR DE MANERA EFICAZ LAS SOLICITUDES DE LIQUIDACION RADICADAS  POR LOS SUPEVISORES AL GRUPO DE CONTRATOS</t>
  </si>
  <si>
    <t>(Número de solicitudes de liquidaciones radicados por supervisores al Grupo de Gestión Contractual*100) /(Número de liquidaciones revisadas por el Grupo de Gestion Contractual)</t>
  </si>
  <si>
    <t>Informe final de supervision - Informes del contratista - Reporte de pagos - Proyecto acta de liquidaciuón- Secop Ii-Carpeta compartida</t>
  </si>
  <si>
    <t>Eficacia en certificaciones</t>
  </si>
  <si>
    <t>TRAMITAR DE MANERA EFICAZ LAS SOLICITUDES DE CERTIFICACION RADICADAS POR LOS USUARIOS INTERNOS Y EXTERNOS DE LA ENTIDAD AL GRUPO DE GESTION CONTRACTUAL</t>
  </si>
  <si>
    <t>(Numero de solicitudes de certificaciones tramitadas por el grupo de gestion contractual*100) /(Numero de solicitudes de certificaciones recibidas en el grupo de gestion contractual)</t>
  </si>
  <si>
    <t>SECOP II Y/O DRIVE CONTRATACION</t>
  </si>
  <si>
    <t>Transferencias de conocimientos del Manual de supervisión de contratos y/o convenios</t>
  </si>
  <si>
    <t>Fortalecer las competencias de los supervisores de contratos y/o convenios, para disminuir el riesgo de una inadecuada supervisión de la contratación</t>
  </si>
  <si>
    <t>Actividades de transferencia de conocimiento dirigidas a supervisores de contratos ejecutadas en el periodo / Actividades de transferencia de conocimiento dirigidas a supervisores de contratos planeadas para el periodo * 100</t>
  </si>
  <si>
    <t>DRIVE CONTRATACION</t>
  </si>
  <si>
    <t>disponer de servicios digitales confiables y expeditos, alineados con el marco estrategico y los requerimientos de los usuarios internos y externos.</t>
  </si>
  <si>
    <t xml:space="preserve">Política Gobierno Digital </t>
  </si>
  <si>
    <t>Avance en la mejora de los (2) sistemas en la SES</t>
  </si>
  <si>
    <t>Medir el avance en la mejora de los sistemas existentes y definidos en el presente indicador</t>
  </si>
  <si>
    <t>Profesional Universitario</t>
  </si>
  <si>
    <t>Sumatoria del porcentaje de avance de los 3 sistemas de información / %total de sistemas de información planeados * 100%</t>
  </si>
  <si>
    <t>"Ficha de indicador interna según plan de trabajo por cada sistema de información Porcentaje de avance en plan de trabajo KLICK (50%) Porcentaje de avance en plan de trabajo en modulo de auditoria Balance Social y Usuarios (50%)</t>
  </si>
  <si>
    <t>• GU-GSTI-001 Guia para la apropiación y uso de los Servicios de TI
• IN-GSTI-001 Uso mesa de servicio
• IN-GSTI-002 Mantenimiento a la infraestructura tecnológica
• PR-GSTI-001 Gestionar la confidencialidad, integridad y disponibilidad de los servicios TI
• PR-GSTI-002 Captura, validación y procesamiento de información
• PR-GSTI-003 Gestión de aplicaciones</t>
  </si>
  <si>
    <t>Capacidades y estado del almacenamiento</t>
  </si>
  <si>
    <t xml:space="preserve">Medir la  capacidad de almacenamiento , memoria y procesamiento </t>
  </si>
  <si>
    <t xml:space="preserve"> Almacenamiento utilizado / capacidad total de almacenamiento disponible *100%</t>
  </si>
  <si>
    <t>Reporte de servidores con relación a la capacidad de almacenamiento teniendo en cuenta los recursos requeridos por cada sistema de información soportado por infraestructura / capacidad total</t>
  </si>
  <si>
    <t>• PR-GSTI-001 Gestionar la confidencialidad, integridad y disponibilidad de los servicios TI</t>
  </si>
  <si>
    <t>Cumplimiento en la entrega de requerimientos de TI demandados por las areas de la SES</t>
  </si>
  <si>
    <t>Medir el cumplimiento en la entrega de requerimientos de TI solicitados por las areas de la SES en cuanto a alcance, tiempo y calidad</t>
  </si>
  <si>
    <t>Cesar Augusto Macias Mesa, Erika Ladino</t>
  </si>
  <si>
    <t>Numero de requerimientos terminados entregados a Aplicaciones a tiempo/ Numero de requerimientos recibidos de las areas de las entidad *100%</t>
  </si>
  <si>
    <t>FFicha de indicador interna según plan de trabajo por cada sistema de información
Porcentaje de avance en plan de trabajo KLICK (40%) *
Porcentaje de avance en plan de trabajo en Sistema para la medición de la Implementación (SARO y SAR) (40%) *
Porcentaje de avance en plan de trabajo en modulo de auditoria Balance Social y Usuarios (20%)*</t>
  </si>
  <si>
    <t>• PR-GSTI-003 Gestión de aplicaciones</t>
  </si>
  <si>
    <t xml:space="preserve">Apropiar la gestión de procesos y proyectos, como modelo de operación ordinario en la entidad. </t>
  </si>
  <si>
    <t xml:space="preserve">Política Talento Humano </t>
  </si>
  <si>
    <t>Cumplimiento a la politica gestión estrategica de talento humano</t>
  </si>
  <si>
    <t>Cumplimiento a politica gestión estrategica de talento humano</t>
  </si>
  <si>
    <t>Claudia Rodriguez Nolazco - Luisa Fernanda Molina</t>
  </si>
  <si>
    <t>N° de Actividades del plan realizadas / N° de actividades programadas x 100</t>
  </si>
  <si>
    <t xml:space="preserve">Matriz de seguimiento al plan estrategico de Talento Humano </t>
  </si>
  <si>
    <t>PL-GITH-001 Plan Estratégico Talento Humano 2019-2022</t>
  </si>
  <si>
    <t xml:space="preserve">Diseñar e implementar las estrategias definidas para la gestión del cambioy del conocimiento, actualizándolas en función de las dinámicas internas y externas que incidan en la entidad.   </t>
  </si>
  <si>
    <t>Actividades del Sistema de Estímulos BS</t>
  </si>
  <si>
    <t>Medir la ejecución del Plan de Bienestar Social durante la vigencia</t>
  </si>
  <si>
    <t xml:space="preserve">Profesional Universitario </t>
  </si>
  <si>
    <t>No. de actividades de estímulos del plan realizadas / No. de actividades de estímulos programadas * 100</t>
  </si>
  <si>
    <t>Plan de Bienestar social</t>
  </si>
  <si>
    <t>PR-GITH-008 Formulación, seguimiento y evaluación del programa de bienestar social e incentivos</t>
  </si>
  <si>
    <t>Diseñar e implementar las estrategias definidas para la gestión del cambioy del conocimiento, actualizándolas en función de las dinámicas internas y externas que incidan en la entidad.</t>
  </si>
  <si>
    <t>Cumplir las Actividades programadas en el Plan de Capacitación</t>
  </si>
  <si>
    <t>Medir la ejecución del Plan Institucional de Capacitación durante la vigencia</t>
  </si>
  <si>
    <t>No. de capacitaciones del plan realizadas / No. de capacitaciones programadas x 100</t>
  </si>
  <si>
    <t>Plan Institucional de Capacitación</t>
  </si>
  <si>
    <t>PR-GITH-011 Inducción, reinducción, capacitación y entrenamiento</t>
  </si>
  <si>
    <t>Diseñar e implementar las estrategias definidas para la gestion del cambio y del conocimiento, actualizandolas en funcion de las dinamicas internas y externas que incidan en la entidad</t>
  </si>
  <si>
    <t>Ausentismo</t>
  </si>
  <si>
    <t>conocer los dias de ausentismo generados por la no asistencia al trabajo.</t>
  </si>
  <si>
    <t>Paula Combita - Maria Victoria Ballesteros</t>
  </si>
  <si>
    <t>Profesional Universitaria de Secretaria General
Contratistas</t>
  </si>
  <si>
    <t>(Número de días de ausencia laboral  en el mes / Número de días de trabajo programados en el mes ) * 100</t>
  </si>
  <si>
    <t>Reportes de permisos por causas medicas o personales e incapacidades laborales ocomunes - Bases de datos de los funcionarios de la entidad.</t>
  </si>
  <si>
    <t>PR-GITH-009 Tramite de  lineamientos laborales y situaciones administrativas</t>
  </si>
  <si>
    <t>Condiciones de salud de los trabajadores</t>
  </si>
  <si>
    <t>Porcentaje de trabajadores a quienes se les realizaron evaluaciones medicas laborales</t>
  </si>
  <si>
    <t>(Numero de trabajadores que realizaron evaluaciones medicas laborales de ingreso, periodicos y retiro / Numero de evaluaciones medicas programadas) *100</t>
  </si>
  <si>
    <t>Programacion de examenes medicos laborales, Informacion del personal de la entidad, bases de datos con ingresos y retiros de funcionarios en el ultimo año.</t>
  </si>
  <si>
    <t>PR-GITH-015 Evaluaciones médicas ocupacionales y diagnostico de salud</t>
  </si>
  <si>
    <t>Politica de talento humano</t>
  </si>
  <si>
    <t>Cumplimiento de los objetivos en seguridad y salud en el trabajo - SST</t>
  </si>
  <si>
    <t>eficiencia</t>
  </si>
  <si>
    <t>Porcentaje de cumplimiento de los objetivos en seguridad y salud en el trabajo - SST</t>
  </si>
  <si>
    <t>profesional especializado</t>
  </si>
  <si>
    <t>(N° de actividades realizadas / sumatoria de actividades de los objetivos de SST * 100</t>
  </si>
  <si>
    <t>Plan Anual de Trabajo de SST</t>
  </si>
  <si>
    <t>Cumplimiento de requisitos de estructura del SG-SST</t>
  </si>
  <si>
    <t>Calcular el porcentaje de cumplimiento de criterios de estructura para el Sistema de gestión de Seguridad y Salud en el Trabajo</t>
  </si>
  <si>
    <t>(No. de criterios legales de estructura del SG SST cumplidos / No. total de criterios legales de estructura del SG SST) *100</t>
  </si>
  <si>
    <t xml:space="preserve">Lista de verificación para cumplimiento de requisitos normativos de estructura del SG SST </t>
  </si>
  <si>
    <t>PR-EVSG-002 Auditorias Internas al Sistema Integrado de Gestión
IN-EVSG-002 Revisión por la dirección de SG-SST
PR-GITH-020 Rendición de cuentas del SG-SST</t>
  </si>
  <si>
    <t>Política Mejora Normativa</t>
  </si>
  <si>
    <t>Cumplimiento de requisitos legales</t>
  </si>
  <si>
    <t>Porcentaje de cumplimiento de requisitos legales aplicables</t>
  </si>
  <si>
    <t>(Numero de requisitos normativos aplicables cumplidos / Numero total de requisitos normativos aplicables) *100</t>
  </si>
  <si>
    <t>Matriz de requisitos legales</t>
  </si>
  <si>
    <t>PR-GEJU-004 Identificación, análisis y recopilación de requisitos legales y normativos</t>
  </si>
  <si>
    <t>Cumplimiento realización de simulacros de SST</t>
  </si>
  <si>
    <t xml:space="preserve">Medir el porcentaje en el cumplimiento de simulacros realizados. </t>
  </si>
  <si>
    <t>(Numero de simulacros de SST realizados / Numero de simulacros de SST programados)</t>
  </si>
  <si>
    <t>Plan anual de trabajo, informe del simulacro realizado.</t>
  </si>
  <si>
    <t xml:space="preserve">MA-PLES-003 Manual de Seguridad y Salud en el Trabajo </t>
  </si>
  <si>
    <t>Desarrollo de los programas de vigilancia epidemiológica de acuerdo con el análisis de las condiciones de salud y de trabajo y a los riesgos priorizados</t>
  </si>
  <si>
    <t>secundario</t>
  </si>
  <si>
    <t>Porcentaje de cumplimiento en la ejecución, del cronograma de Programas de Vigilancia Epidemiológica</t>
  </si>
  <si>
    <t>No. De Actividades ejecutadas/ No. De actividades programadas*100</t>
  </si>
  <si>
    <t>Cronograma de ejecucion de PVE</t>
  </si>
  <si>
    <t>Ejecución de las acciones preventivas, correctivas y de mejora para SST</t>
  </si>
  <si>
    <t xml:space="preserve">Porcentaje de cumplimiento en ejecucion de AC, AP y OM SST. </t>
  </si>
  <si>
    <t xml:space="preserve">(Numero de total de acciones preventivas, correctivas y/o de mejora de SST ejecutadas) / (Numero de acciones preventivas, correctivas y/o de mejora de SST programadas) *100   </t>
  </si>
  <si>
    <t xml:space="preserve">Reporte Isolucion </t>
  </si>
  <si>
    <t>Ejecución del Plan de Capacitación en Seguridad y Salud en el Trabajo</t>
  </si>
  <si>
    <t xml:space="preserve">Porcentaje de cumplimiento en la ejecución  del plan de capacitación de sst </t>
  </si>
  <si>
    <t>( Número de Actividades del Plan de capacitación del SGSST Ejecutadas en el periodo / Número de Actividades del Plan de capacitación del SGSST Programadas en el periodo ) *100</t>
  </si>
  <si>
    <t xml:space="preserve">Conograma del Plan de Capacitación </t>
  </si>
  <si>
    <t>Ejecución del cronograma de las mediciones ambientales ocupacionales y sus resultados</t>
  </si>
  <si>
    <t>Porcentaje de cumplimiento en la ejecución, del cronograma de mediciones ambientales.</t>
  </si>
  <si>
    <t>Plan Anual de Trabajo SST</t>
  </si>
  <si>
    <t>por demanda</t>
  </si>
  <si>
    <t>n/a</t>
  </si>
  <si>
    <t>Ejecución del plan de trabajo anual</t>
  </si>
  <si>
    <t>conocer el porcentaje de cumplimiento en la ejecucion de plan anual de trabajo en SST.</t>
  </si>
  <si>
    <t>( Numero de Número de Actividades del Plan de Trabajo del SGSST Ejecutadas en el periodo / Número de Actividades del Plan de Trabajo del SGSST Programadas en el periodo ) *100</t>
  </si>
  <si>
    <t>Plan anual de trabajo con evidencias (registros) de la ejecución de las actividades programadas en el periodo.</t>
  </si>
  <si>
    <t xml:space="preserve">PR-GITH-025 Construcción del Plan Anual de Trabajo SST
</t>
  </si>
  <si>
    <t>Porcentaje de No conformidades cerradas</t>
  </si>
  <si>
    <t>(N° de No conformidades de SST cerradas)/ N° de No Conformidades de SST abiertas detectadas en el seguimiento del plan anual de trabajo * 100</t>
  </si>
  <si>
    <t>No conformidades detectadas en el seguimiento al plan anual de trabajo de SST</t>
  </si>
  <si>
    <t>Evaluación inicial del SG-SST</t>
  </si>
  <si>
    <t>Calcular el porcentaje de cumplimiento de los requisitos minimos de acuerdo al decreto 1072 de 2015 Art. 2.2.4.6.16</t>
  </si>
  <si>
    <t>(Numero de requisitos que presentan cumplimiento / Numero total de requisitos ) * 100</t>
  </si>
  <si>
    <r>
      <rPr>
        <sz val="11"/>
        <color theme="1"/>
        <rFont val="Calibri"/>
        <family val="2"/>
      </rPr>
      <t>Anual</t>
    </r>
    <r>
      <rPr>
        <sz val="11"/>
        <color rgb="FFFF0000"/>
        <rFont val="Calibri"/>
        <family val="2"/>
      </rPr>
      <t xml:space="preserve">
(En el mes en el que se lleve a cabo la medición de la evaluación)</t>
    </r>
  </si>
  <si>
    <t xml:space="preserve">PR-EVSG-002 Auditorias Internas al Sistema Integrado de Gestión
IN-EVSG-002 Revisión por la dirección de SG-SST
PR-GITH-020 Rendición de cuentas del SG-SST
</t>
  </si>
  <si>
    <t>Frecuencia de Accidentalidad</t>
  </si>
  <si>
    <t>Calcular el número de veces que ocurre un accidente de trabajo en el mes</t>
  </si>
  <si>
    <t xml:space="preserve">(Numero de accidentes de trabajo que se presentaron en el mes / Numero de trabajadores en el mes) *100 </t>
  </si>
  <si>
    <t>Reportes de incidentes y accidentes de trabajo en la entidad y consolidado de incidentes y accidentes de trabajo en la entidad (incluye a todo el personal propio, contratista, subcontratista y en misión)</t>
  </si>
  <si>
    <t>PR-GITH-013 Procedimiento para investigación de incidentes y accidente</t>
  </si>
  <si>
    <t>Calcular el número de casos nuevos de enfermedad laboral en una población determinada en un período de tiempo.</t>
  </si>
  <si>
    <t>(Número de casos nuevos de enfermedad laboral en el periodo “Z” / Promedio de trabajadores en el periodo “Z”) * 100.000</t>
  </si>
  <si>
    <t>Documento de la junta de calificación</t>
  </si>
  <si>
    <t>Intervención de los peligros identificados y los riesgos priorizados</t>
  </si>
  <si>
    <t>orcentaje de acciones implementadas de acuerdo a los peligros asociados en la FT-GITH-027 Matriz identificación peligros, valoración riesgos y controles</t>
  </si>
  <si>
    <t>(Cantidad total de medidas de intervencion implementadas por la matriz de peligros) / (Cantidad total medidas de intervención emitidas por la matriz de peligros) *100</t>
  </si>
  <si>
    <t>FT-GITH-027 Matriz identificación peligros, valoración riesgos y controles</t>
  </si>
  <si>
    <t>Calcular el número de casos de enfermedad laboral presentes en una población en un periodo de tiempo</t>
  </si>
  <si>
    <t>(Número de casos nuevos y antiguos de enfermedad laboral en el periodo «Z» / Promedio de trabajadores en el periodo «Z») * 100.000</t>
  </si>
  <si>
    <t>Documento de calificación de la junta</t>
  </si>
  <si>
    <t>Proporción de accidentes de trabajo mortales</t>
  </si>
  <si>
    <t>Calcular el número de accidentes de trabajo mortales en el año.</t>
  </si>
  <si>
    <t>(Número de accidentes de trabajo mortales que se presentaron en el año / Total de accidentes de trabajo que se presentaron en el año ) * 100</t>
  </si>
  <si>
    <t>Consolidado de reportes de Accidentalidad del SG SST (incluye a todo el personal propio, contratista, subcontratista y en misión)</t>
  </si>
  <si>
    <t>Reporte e investigacion de accidentes de trabajo y enfermedades laborales (Secundario)</t>
  </si>
  <si>
    <t>Porcentaje de cumplimiento en la investigación de los incidentes, accidentes de trabajo y enfermedades laborales reportados.</t>
  </si>
  <si>
    <t>N° de incidentes, accidentes de trabajo y enfermedades laborales investigados / N° de incidentes, accidentes de trabajo y enfermedades laborales reportados *100</t>
  </si>
  <si>
    <t>F-TAHU-040  investigaciones de accidentes de trabajo y enfermedad laboral, y registros generados por ARL y EPS.</t>
  </si>
  <si>
    <t>Severidad accidentalidad</t>
  </si>
  <si>
    <t>Calcular el número de días perdidos por accidentes de trabajo en el mes.</t>
  </si>
  <si>
    <t>(Número de días de incapacidad por accidente de trabajo en el mes + número de días cargados en el mes / Número de trabajadores en el mes) * 100</t>
  </si>
  <si>
    <t>Reportes de incidentes y accidentes de trabajo en la entidad (incluye a todo el personal propio, contratista, subcontratista y en misión), incapacidades generadas por los accidentes de trabajo y Calificacion de origen del AT.</t>
  </si>
  <si>
    <t>Fortalecer la gestión por procesos, estandarizados e interdependientes, y por proyectos, para una prestación ágil, flexible y segura de servicios, mediante la mejora continua y la apropiación de las TIC.</t>
  </si>
  <si>
    <t>Cumplimiento a la programación del Mantenimiento Preventivo</t>
  </si>
  <si>
    <t>Hacer seguimiento al cronograma de Mantenimiento Preventivo</t>
  </si>
  <si>
    <t>Alexandra Gonzalez Rojas - Gelma Maritza Orejuela Hernandez</t>
  </si>
  <si>
    <t>(Mantenimientos correctivos ejecutados a las instalaciones / mantenimientos correctivos programados a las instalaciones)  *100</t>
  </si>
  <si>
    <t>Mantenimientos correctivos ejecutados: Informes de ejecucion por parte del proveedor.
Mantenimientos Correctivos Programados: Cronograma de Mantenimiento Correctivo mensual.</t>
  </si>
  <si>
    <t>PR-GEAD-004 Mantenimiento Preventivo y Correctivo</t>
  </si>
  <si>
    <t>Apropiar la gestión por procesos y proyectos, como modelo de operación en la entidad.</t>
  </si>
  <si>
    <t>Mantenimientos Correctivos Realizados</t>
  </si>
  <si>
    <t>Controlar los Mantenimeinto Correctivos Programados, solicitados e indentificados (A traves de la ejecucuión de Inspecciones)</t>
  </si>
  <si>
    <t>Carlos Enrique Ballesteros Amaya - Blanca Lucia García Avellaneda</t>
  </si>
  <si>
    <t>1. Aumentar la efectividad del talento humano y su modelo de gestión.
Fortalecer la gestión por procesos, estandarizados e interdependientes, y por proyectos, para una prestación ágil, flexible y segura de servicios, mediante la mejora continua y la apropiación de las TIC.</t>
  </si>
  <si>
    <t>1.8 Mejorar la efectividad en la toma de decisiones, asignación de recursos y ejecución de planes, programas y proyectos.</t>
  </si>
  <si>
    <t>Política Gestión Presupuestal y eficiencia del gasto público</t>
  </si>
  <si>
    <t>Consumo de agua costado oriental</t>
  </si>
  <si>
    <t xml:space="preserve">Reducir el 5% del consumo de agua en el costado occidental, con el fin de minimizar el consumo asociadoa la linea base </t>
  </si>
  <si>
    <t>Carlos Enrique Ballesteros Amaya - Alexandra Gonzalez</t>
  </si>
  <si>
    <t>Coordinador del Grupo de Gestion Documental y Contratista Secretaria general</t>
  </si>
  <si>
    <t xml:space="preserve">((Consumo  de agua mes anterior (m3) - consumo mes actual)/Consumo mes anterior ) * 100
</t>
  </si>
  <si>
    <t>Consumo de agua registrado en la Factura de servicios públicos emitida por la empresa del Acueducto 
Mantenimientos Correctivos Programados: Cronograma de Mantenimiento Correctivo mensual.</t>
  </si>
  <si>
    <t xml:space="preserve">Reducir el 5% del consumo de agua en el costado occidental, con el fin de minimizar el consumo asociado a la linea base </t>
  </si>
  <si>
    <r>
      <rPr>
        <sz val="11"/>
        <color theme="1"/>
        <rFont val="Calibri"/>
        <family val="2"/>
      </rPr>
      <t>93 m</t>
    </r>
    <r>
      <rPr>
        <vertAlign val="superscript"/>
        <sz val="11"/>
        <color theme="1"/>
        <rFont val="Calibri"/>
        <family val="2"/>
      </rPr>
      <t>3</t>
    </r>
  </si>
  <si>
    <t>Reducir el 5% del consumo de energia en el costado occidental con el fin de minimizar el consumo asociado a la linea base</t>
  </si>
  <si>
    <t xml:space="preserve">((Consumo  de energia mes anterior (Kw) - consumo mes actual) /Consumo mes anterior ) * 100
</t>
  </si>
  <si>
    <t xml:space="preserve">Factura de servicio de energía eléctrica emitida por empresa de la energia teniendo en cuenta período facturado.
</t>
  </si>
  <si>
    <t>22,078kw/mes</t>
  </si>
  <si>
    <t xml:space="preserve">Disminuir el consumo de resmas de papel en un 10% en comparacion con el año anterior  ,con el fin de mantener o minimizar el consumo asociado a la linea base </t>
  </si>
  <si>
    <t xml:space="preserve">((Consumo  de papel mes anterior  - consumo mes actual) / Consumo mes anterior)  * 100
</t>
  </si>
  <si>
    <t xml:space="preserve">Relación del área de Almacen con entradas y salidas de inventario de resmas de papel al mes
</t>
  </si>
  <si>
    <t xml:space="preserve">28 resmas </t>
  </si>
  <si>
    <t>Generación de residuos sólidos (secundario)</t>
  </si>
  <si>
    <t>Medir la cantidad de residuos sólidos aprovechables (Kg) por tipo (plástico, vidrio, papel, cartón, metal) generados al interior de la entidad con periodicidad mensual</t>
  </si>
  <si>
    <t>Carlos Enrique Ballesteros Amaya - Sonia Velandia</t>
  </si>
  <si>
    <t>Cantidad de residuos sólidos aprovechables (Kg) por tipo (plástico, vidrio, papel, cartón, metal) generados al interior de la entidad</t>
  </si>
  <si>
    <t xml:space="preserve">Formato de seguimiento al pesaje de residuos sólidos aprovechables generados en la entidad mensualmente
</t>
  </si>
  <si>
    <t>95 kg</t>
  </si>
  <si>
    <t xml:space="preserve"> Desarrollar o adoptar herramientas de analitica para la generacion de alerts tempranas o preventivas.</t>
  </si>
  <si>
    <t xml:space="preserve">Política Defensa jurídica </t>
  </si>
  <si>
    <t>Respuesta oportuna a las demandas radicadas</t>
  </si>
  <si>
    <t>el indicador busca medir la oportuna respuesta a las demandas recibidas.</t>
  </si>
  <si>
    <t>Juan Sebastian Betancourt Medina</t>
  </si>
  <si>
    <t>(numero de respuesta de demandas en el tiempo establecido / numero total de demandas notificadas)*100</t>
  </si>
  <si>
    <t xml:space="preserve"> Base de datos de procesos judiciales</t>
  </si>
  <si>
    <t>PR-GEJU-002 Representación en procesos judiciales en calidad de demandante y demandado</t>
  </si>
  <si>
    <t>Política Pública y Regulación
Diseñar e impulsar iniciativas de política pública y generar regulación y doctrina unificadora para apoyar la gestión de la supervisión integral y el desarrollo del sector.</t>
  </si>
  <si>
    <t>Promover y cogestionar mecanismos a través de los cuales se materialicen iniciativas regulatorias y doctrina unificada para la Superintendencia y el sector.</t>
  </si>
  <si>
    <t>Control a proyectos normativos o regulatorios y doctrina unificada</t>
  </si>
  <si>
    <t xml:space="preserve">Control a la gestión de producción normativa o regulatoria y doctrina unificada para el ejercicio misional de la Superintendencia y el desenvolvimiento del sector </t>
  </si>
  <si>
    <t>Proyectos normativos o regulatorios y doctrina unificada contruidos en la vigencia / proyectos normativos o regulatorios y doctrina unificada agendados para la vigencia*100</t>
  </si>
  <si>
    <t>Formato matriz de agenda regulatoria y doctrinal superintendencia de la economia solidaria Código: FT-GEJU-004</t>
  </si>
  <si>
    <t>PR-GEJU-009 Producción regulatoria y doctrinal en red de gobernanza</t>
  </si>
  <si>
    <t>Desarrollar o adoptar herramientas de analitica para la generacion de alerts tempranas o preventivas.</t>
  </si>
  <si>
    <t>Política Defensa jurídica</t>
  </si>
  <si>
    <t>(numero de respuesta de acciones de tutela en el tiempo establecido / numero total de respuesta de acciones de tutela recibidas)*100</t>
  </si>
  <si>
    <t>F-GEJU-007 Seguimiento acciones de tutela</t>
  </si>
  <si>
    <t>PR-GEJU-003 Representación en acciones de Tutela</t>
  </si>
  <si>
    <t>Cumplimiento a los productos fijados en los planes de acción de la politica de prevencion del daño antijurídico 2024-2025</t>
  </si>
  <si>
    <t>Angie Daniela Rivera Gomez, Juan Sebastian Betancourt Medina</t>
  </si>
  <si>
    <t>Definir, adoptar e implementar herramientas de seguimiento y evaluacion por resultados, respecto de los procesos y proyectos desarrollados por la entidad.</t>
  </si>
  <si>
    <t>Ejecucion del Presupuesto de Gastos de Funcionamiento</t>
  </si>
  <si>
    <t>Evaluar la ejecucion de gastos de funcionamiento aprobados para la vigencia, ejerciendo un control en el registro de los gastos y compromisos con cargo a gastos de funcionamiento</t>
  </si>
  <si>
    <t>Ana Patricia Mendoza</t>
  </si>
  <si>
    <t>Coordinador grupo financiero</t>
  </si>
  <si>
    <t>(Presupuesto gastos funcionamiento comprometido/Presupuesto gastos funcionamiento aprobado)*100</t>
  </si>
  <si>
    <t xml:space="preserve">Presupuesto gastos de funcionamiento comprometido informes de ejecucion presupuestal agregado, presupuesto gastos de funcionamiento aprobado circular de aprobacion del presupuesto nacional. </t>
  </si>
  <si>
    <t xml:space="preserve"> PR-GREF-001 Proyección, elaboración, aprobación y desagregación del presupuesto
 PR-GREF-002 Ejecución y control del presupuesto
 PR-GREF-003 Modificaciones presupuestales por traslados</t>
  </si>
  <si>
    <t xml:space="preserve"> Definir, adoptar e implementar herramientas de seguimiento y evaluacion por resultados, respecto de los procesos y proyectos desarrollados por la entidad.</t>
  </si>
  <si>
    <t>Ejecucion del presupuesto de gastos inversion</t>
  </si>
  <si>
    <t>Evaluar la ejecucion presupuestal de gastos de inversion aprobados para la vigencia, ejerciendo un control en el registro de los gastos y compromisos con cargo a estos proyectos.</t>
  </si>
  <si>
    <t>(Presupuesto inversión comprometido/Presupuesto inversión aprobado)*100</t>
  </si>
  <si>
    <t xml:space="preserve">Presupuesto de inversion comprometido informes de ejecucion presupuestal agregado, presupuesto de inversion aprobado circular de aprobacion del presupuesto nacional. </t>
  </si>
  <si>
    <t>PR-GREF-001 Proyección, elaboración, aprobación y desagregación del presupuesto
 PR-GREF-002 Ejecución y control del presupuesto
 PR-GREF-003 Modificaciones presupuestales por traslados</t>
  </si>
  <si>
    <t>Desarrollar o adaptar herramientas de analítica para la generación de alertas tempranas o preventivas.</t>
  </si>
  <si>
    <t xml:space="preserve">Política Integridad </t>
  </si>
  <si>
    <t>Gestión de procesos disciplinarios</t>
  </si>
  <si>
    <t xml:space="preserve">conocer el porcentaje de procesos disciplinarios gestionados durante el periodo evaluable </t>
  </si>
  <si>
    <t>Liliana Paola Negrete Narvaez</t>
  </si>
  <si>
    <t xml:space="preserve">total de número de procesos disciplinarios evaluados, remitidos por competencia y/o cerrados / Número de procesos disciplinarios aperturados multiplicado x 100   </t>
  </si>
  <si>
    <t xml:space="preserve">cuadros de control de los procesos disciplinarios </t>
  </si>
  <si>
    <t>Ninguna</t>
  </si>
  <si>
    <t xml:space="preserve"> PR-CODI-001 Desarrollo del proceso disciplinario ordinario
PR-CODI-002 Desarrollo del proceso disciplinario verbal</t>
  </si>
  <si>
    <t>Gestión por procesos y proyectos: Fortalecer la gestión por procesos, estandarizados e interdependientes, y por proyectos, para una prestación ágil, flexible y segura de servicios, mediante la mejora continua y la apropiación de las TIC.</t>
  </si>
  <si>
    <t>Definir, adoptar e implementar herramietas de seguimiento y evaluación por resultados, respeccto de los procesos y proyectos desarrollados por la entidad.</t>
  </si>
  <si>
    <t>Avance en la ejecución programa anual de auditoría</t>
  </si>
  <si>
    <t xml:space="preserve">Medir el avance del programa anual de auditoría </t>
  </si>
  <si>
    <t>Martha Nohemy Arevalo Martinez,Sandra Milena Moreno Marín</t>
  </si>
  <si>
    <t>jefe oficina de control interno</t>
  </si>
  <si>
    <t>(# de auditorías realizadas / # de auditorías programadas) * 100</t>
  </si>
  <si>
    <t>Programa anual de auditorías FT-COIN-001 de la vigencia 2024, que consolida noventa (90) auditorías 
Nota: el segmento de otras actividades recurrentes de seguimiento, de comitésque se participa y de Ley cuando apliquen, no hacen parte de las 90 audtorías</t>
  </si>
  <si>
    <t>PR-COIN-001 Ejecutar el Programa de Auditoría
GU-COIN-001 Guía de auditoria de la Oficina de Control Interno</t>
  </si>
  <si>
    <t xml:space="preserve"> Definir, adoptar o implementar herramientas de seguimiento y evaluación de resultados, respecto de los procesos y proyectos desarrollados por la entidad.</t>
  </si>
  <si>
    <t>Acciones de mejora cerradas</t>
  </si>
  <si>
    <t>Indicador que mide las acciones de mejora (acciones correctivas, acciones preventivas, notas de mejora, planes de mejoramiento, acciones para abordar riesgos) cerradas en un periodo</t>
  </si>
  <si>
    <t>(Número de acciones de mejora cerradas en el período de acuerdo con las fechas de cierre proyectadas/  Número de acciones de mejora definidas para cierre en el periodo)*100</t>
  </si>
  <si>
    <t>ISOlución: Modulo de mejora</t>
  </si>
  <si>
    <t xml:space="preserve">IN-EVSG-003 Instructivo acciones de mejora
PR-EVSG-001  Tratamiento de acciones correctivas, preventivas y de mejora </t>
  </si>
  <si>
    <t>Apropiar la gestión por procesos y proyectos, como módelo de operación ordinario en la entidad.</t>
  </si>
  <si>
    <t>Cumplimiento en el reporte de indicadores</t>
  </si>
  <si>
    <t>Medir el cumplimiento del reporte de inidicadores de gestión de acuerdo a la frecuencia definida</t>
  </si>
  <si>
    <t>(Indicadores que  se reportan oportunamente / indicadores que deben ser reportados)*100</t>
  </si>
  <si>
    <t>Opcción mediciones y reportes del módulo medicion en ISOlución</t>
  </si>
  <si>
    <t>MA-PLES-005  Manual para el diseño e interpretación de indicadores</t>
  </si>
  <si>
    <t>Defnir, adoptar e implementar herramientas de seguimiento y evaluación por resultados, respeccto de los procesos y proyectos desarrollados por la entidad.</t>
  </si>
  <si>
    <t>Cumplimiento del programa de Auditorias internas</t>
  </si>
  <si>
    <t>Medir el cumplimiento del cronograma de auditorias internas</t>
  </si>
  <si>
    <t xml:space="preserve">Profesional Universitaria de la OAPS </t>
  </si>
  <si>
    <t>(No. De Auditorias internas realizadas / No. De Auditorias internas  programadas para la vigencia)*100</t>
  </si>
  <si>
    <t>FT-EVSG-003 Programa anual de auditorias al SIG</t>
  </si>
  <si>
    <t>PR-EVSG-002 Auditorias Internas al Sistema Integrado de Gestión</t>
  </si>
  <si>
    <t>Total de indicadores con monitoreo</t>
  </si>
  <si>
    <t>Total</t>
  </si>
  <si>
    <t>HISTORIAL DE CAMBIOS</t>
  </si>
  <si>
    <t>VERSIÓN</t>
  </si>
  <si>
    <t>FECHA</t>
  </si>
  <si>
    <t>DESCRIPCIÓN DE LOS CAMBIOS</t>
  </si>
  <si>
    <t>Creación de la matriz con los indicadores nuevos de los procesos</t>
  </si>
  <si>
    <t>Actualización de la matriz con información reportada del segundo trimestre del año</t>
  </si>
  <si>
    <t>Se incluyen los indicadores: 
*Cobertura de los proyectos de inversión
*Cobertura Plan de acción sectorial</t>
  </si>
  <si>
    <t>Se ajusta tablero resumen de desempeño de los indicadores, se divide en indicadores principales y secundarios</t>
  </si>
  <si>
    <t>Se actualiza el formato incluyendo una hoja de presentación con hipervínculos y la división de los indicadores por nivel de proceso.</t>
  </si>
  <si>
    <t>Se eliminan los indicadores del proceso GETI: 
* Implementación de actividades del Plan Estratégico de Tecnologías de la Información. 
*Uso de recursos pala el  Plan Estratégico de Tecnologías de la Información 
Se eliminan los siguientes indicadores del porceso GSTI:
*Disponibilidad de aplicativos para prestacion de servicios misionales
*Disponibilidad de servicio esigna
*Oportunidad a la respuesta a las solicitudes de soporte técnico
*solicitudes solucionadas
* Cumplimiento del plan de mantenimiento preventivo.
Se incluyen los  siguientes indicadores al proceso GETI:
*Ejecución PETI
Se incluyen los siguientes indicadores de GSTI:
*Avance en la documentación técnica y funcional de  3 sistemas de información
 *Avance en la mejora de los (3) sistemas en la SES
*Capacidades y estado del almacenamiento
 *Cumplimiento en la entrega de requerimientos de TI demandados por las areas de la SES</t>
  </si>
  <si>
    <t>Ajuste a la frecuencia del indicador 908 "Reporte e investigacion de accidentes de trabajo y enfermedades laborales (Secundario)" pasando de "bimestral" a "Por demanda"</t>
  </si>
  <si>
    <t xml:space="preserve">Se elimino la medicion del indicador 908 ya que en el segundo trimestre del año no se presentaron reportes de accidentes de trabajo y enfermedad laborales. </t>
  </si>
  <si>
    <t>Se activo el Indicador 1011, tasa de solicitudes de conciliación prejudicial y judicial en las que el comité decide conciliar en la vigencia fiscal.</t>
  </si>
  <si>
    <t>Se activó el Indicador 919 peticiones, quejas y reclamos, sugerencias y denuncias atendidos dentro del término legal.</t>
  </si>
  <si>
    <t>Se activo el Indicador 920, tiempo promedio de respuesta a PQRSD (Secundario)</t>
  </si>
  <si>
    <t>Se modifico el Indicador 986, cumplimiento e integración del plan de acción anual para reportar en porcentajes uno a uno y no de diez en diez.</t>
  </si>
  <si>
    <t>Se modifico el Indicador 961, cumplimiento e integración del plan de acción anual para reportar en porcentajes uno a uno y no de diez en diez.</t>
  </si>
  <si>
    <t>Indicador No. 936: Consumo de agua percapita - Se incluye a Liliana Paola Torres para hacer una pruebas.</t>
  </si>
  <si>
    <t>Indicador No. 936: Consumo de agua percapita -  1. Se actualizan los responsables de la medición. 
2. Se actualiza la formula y la fuente de información.</t>
  </si>
  <si>
    <t>Indicador No. 937: Consumo de energia percapita -  1. Se actualizan los responsables de la medición. 
2. Se actualiza la formula y la fuente de información.</t>
  </si>
  <si>
    <t>Indicador No. 936: Consumo de agua percapita -  Cambio te tolerancias y meta</t>
  </si>
  <si>
    <t>Indicador No. 883: Notificación de actos administrativos - Se incluye a Johanna Muñoz Salinas como responsable de reportar el indicador.</t>
  </si>
  <si>
    <t xml:space="preserve">Indicador No. 912: Cumplimiento del programa de Auditorias (Principal) - Se eliminaron las mediciones realizadas por Control Interno dado a que el sistema no estaba corriendo bien y hubo necesidad de cargar nuevamente el reporte de los indicadores. </t>
  </si>
  <si>
    <t>Indicador No. 916:  Cumplimiento en el reporte de indicadores (Principal) - Se modifica la medición por encontrase mal reportada / quedando la redacción de la siguiente manera: Al corte del 31 de diciembre de 2021 se reportaron 59 indicadores oportunamente de los 85 que debían ser reportados. Para este cierre aún cuando son 88 indicadores en total, 3 de ellos tienen fecha final de reporte en la última semana de enero</t>
  </si>
  <si>
    <t>Indicador No. 970:  Control de Legalidad Liquidaciones Voluntarias (Principal) - De acuerdo al correo electrónico del 24 ene 2022 a las 8:56 a.m., se cambia a Sandra Liliana Fuentes como responsable de la medición por Edgar Hernando Rincón.</t>
  </si>
  <si>
    <t>Indicador No. 977: Terminación liquidaciones forzosas administrativas (Principal) - De acuerdo al correo electrónico del 24 ene 2022 a las 8:56 a.m., se cambia a Sandra Liliana Fuentes como responsable de la medición por Edgar Hernando Rincón.</t>
  </si>
  <si>
    <t>Indicador No. 973: Efectividad de la decisión de las medidas a emprender (Secundario) - De acuerdo al correo electrónico del 24 ene 2022 a las 8:56 a.m., se cambia a Sandra Liliana Fuentes como responsable de la medición por Edgar Hernando Rincón.</t>
  </si>
  <si>
    <t>Indicador No. 976: Seguimiento a los procesos de toma de posesión (secundario) - De acuerdo al correo electrónico del 24 ene 2022 a las 8:56 a.m., se cambia a Sandra Liliana Fuentes como responsable de la medición por Edgar Hernando Rincón.</t>
  </si>
  <si>
    <t>Indicador No. 975: Expedición actos administrativos (secundario) - De acuerdo al correo electrónico del 24 ene 2022 a las 8:56 a.m., se cambia a Sandra Liliana Fuentes como responsable de la medición por Edgar Hernando Rincón.</t>
  </si>
  <si>
    <t>Indicador No. 898: Condiciones de salud de los trabajadores (Secundario) - De acuerdo con ell correo electrónico del 
lun, 24 ene, 8:39, Se cambia la formula por Numero de trabajadores que realizaron las evaluaciones medicas sobre el numero de trabajadores programados para realizar evaluaciones medicas.</t>
  </si>
  <si>
    <t>Indicador No. 897: Indicador Ausentismo (Secundario) - De acuerdo con ell correo electrónico del 
lun, 24 ene, 8:39, Se cambia la descripción para que sea más coherente con unidad de medida que es en porcentaje.</t>
  </si>
  <si>
    <t>Indicador No. 901: Cumplimiento realización de simulacros de SST. (Secundario) -  De acuerdo con ell correo electrónico del 
lun, 24 ene, 8:39, Se revisa la formula para que tenga coherencia con la unidad de medida en porcentaje.</t>
  </si>
  <si>
    <t>Indicador No. 905: Incidencia enfermedad laboral (Secundario) - De acuerdo con ell correo electrónico del 
lun, 24 ene, 8:39, Se mejora la descripción del indicador agregando una interpretación que permite mayor entendimiento.</t>
  </si>
  <si>
    <t>Indicador No. 906: Prevalencia enfermedad laboral (Secundario) - De acuerdo con ell correo electrónico del lun, 24 ene, 8:39, Se mejora la descripción del indicador agregando una interpretación que permita aclarar el propósito de la medición.</t>
  </si>
  <si>
    <t>Indicador No. 907: Proporción de accidentes de trabajo mortales - (Secundario) - De acuerdo con ell correo electrónico del 
lun, 24 ene, 8:39,  Se cambia la descripción del indicador teniendo en cuenta que la unidad de medida es en porcentaje.</t>
  </si>
  <si>
    <t>Indicador No. 904: Frecuencia de Accidentalidad (Secundario) - De acuerdo con ell correo electrónico del lun, 24 ene, 8:39, Se cambia la descripción del indicador agregando una interpretación que permita mayor claridad en lo que se quiere medir.</t>
  </si>
  <si>
    <t xml:space="preserve">Indicador No. 966: Monitoreo a ejecución de controles a riesgos (Principal) - De acuerdo con el correo del 24-02-2022, se cambia la formula en el denominador. </t>
  </si>
  <si>
    <r>
      <rPr>
        <sz val="10"/>
        <color theme="1"/>
        <rFont val="Arial"/>
        <family val="2"/>
      </rPr>
      <t xml:space="preserve">En las hojas </t>
    </r>
    <r>
      <rPr>
        <i/>
        <sz val="10"/>
        <color theme="1"/>
        <rFont val="Arial"/>
        <family val="2"/>
      </rPr>
      <t xml:space="preserve">Estratégicos, Misionales, De apoyo </t>
    </r>
    <r>
      <rPr>
        <sz val="10"/>
        <color theme="1"/>
        <rFont val="Arial"/>
        <family val="2"/>
      </rPr>
      <t xml:space="preserve">y </t>
    </r>
    <r>
      <rPr>
        <i/>
        <sz val="10"/>
        <color theme="1"/>
        <rFont val="Arial"/>
        <family val="2"/>
      </rPr>
      <t xml:space="preserve">De evaluación, </t>
    </r>
    <r>
      <rPr>
        <sz val="10"/>
        <color theme="1"/>
        <rFont val="Arial"/>
        <family val="2"/>
      </rPr>
      <t>se incluye la columna DOCUMENTO SIG ASOCIADO, en el que se relaciona el documento (procedimiento, manual, código, reglamento, instructivo, guía, etc) vigente en el Sistema Integrado de Gestión de la Supersolidaria y que está asociado al indicador.</t>
    </r>
  </si>
  <si>
    <t xml:space="preserve">Se actualiza información de los siguientes indicadores:
"Cumplimiento del programa de Auditorias"la frecuencia de medición de anual a mensual
* Cumplimiento  Gestion Ambiental: Se ajusta tipo de indicador: Efectividad. Formula nueva: Total de actividades de los programas ambientales ejecutadas / Total de actividades planeadas de los programas ambientales *100
* Cumplimiento del programa de Auditorias internas: Ajuste meta de 95%  a 100%
*Incumplimiento Legal Ambiental: Se ajusta nombre, descripcción, meta, tolerancia S, tolerancia I, linea base y tendencia.(ver ficha tecnica en ISOlución).
*Sensibilización en temas ambientales: Se ajusta meta: 50%, Se ajusta Tolerancia inferior: 60%. Tolerancia Superior: 40%. </t>
  </si>
  <si>
    <t>Se actualiza la ficha tecnica de los siguientes indicadores: 
*Cumplimiento en la entrega de requerimientos de TI demandados por las areas de la SES: Se cambia la frecuencia de mensual a trimestral. Se incluye linea base 95%
*Capacidades y estado del almacenamiento: Se ajusta meta, TI, TS y tendencia.
* Avance en la mejora de los (3) sistemas en la SES: Se ajusta fuente de información y se cambia frecuencia de mensual a trimestral
* Avance en la documentación técnica y funcional de  3 sistemas de información: Se actualiza fuente de información, descripción, frecuencia de mensual a trimestral y linea base 95%
*Ejecución del  PETI (Principal): Se ajusta el campo toma de decisiones y descripción del indicador</t>
  </si>
  <si>
    <r>
      <rPr>
        <sz val="10"/>
        <color theme="1"/>
        <rFont val="Arial"/>
        <family val="2"/>
      </rPr>
      <t xml:space="preserve">Se incluyen los indicadores del proceso de Gestión de Contratación: 
No. 1021  Eficacia en certificaciones
No. 1022  EFICIENCIA LIQUIDACIONES
No. 1023  COBERTURA EN CAPACITACION DE FUNCIONES DE SUPERVISION A CONTRATOS Y/O CONVENIOS
</t>
    </r>
    <r>
      <rPr>
        <b/>
        <sz val="10"/>
        <color theme="1"/>
        <rFont val="Arial"/>
        <family val="2"/>
      </rPr>
      <t xml:space="preserve">
Total indicadores: 92</t>
    </r>
  </si>
  <si>
    <r>
      <rPr>
        <b/>
        <sz val="10"/>
        <color theme="1"/>
        <rFont val="Arial"/>
        <family val="2"/>
      </rPr>
      <t>Actualización de indicadores del proceso de Supervisión Delegatura Asociativa:</t>
    </r>
    <r>
      <rPr>
        <sz val="10"/>
        <color theme="1"/>
        <rFont val="Arial"/>
        <family val="2"/>
      </rPr>
      <t xml:space="preserve">
* Calificación de riesgos (Principal)
*Cumplimiento actividades de análisis financiero y de riesgo
*Evaluación a las respuestas a los informes de visitas de inspección a las organizaciones vigiladas visitadas
*Traslado de informes a organizaciones solidarias visitadas
*Expedición actos administrativos
</t>
    </r>
    <r>
      <rPr>
        <b/>
        <sz val="10"/>
        <color theme="1"/>
        <rFont val="Arial"/>
        <family val="2"/>
      </rPr>
      <t xml:space="preserve">Inactivación de los indicadores: </t>
    </r>
    <r>
      <rPr>
        <sz val="10"/>
        <color theme="1"/>
        <rFont val="Arial"/>
        <family val="2"/>
      </rPr>
      <t xml:space="preserve">
*Terminación liquidaciones forzosas administrativas (Principal)
* Efectividad de la decisión de las mediadas a emprender 
</t>
    </r>
    <r>
      <rPr>
        <b/>
        <sz val="10"/>
        <color theme="1"/>
        <rFont val="Arial"/>
        <family val="2"/>
      </rPr>
      <t>Total indicadores: 90</t>
    </r>
    <r>
      <rPr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</si>
  <si>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Actualización de indicadores del proceso de Evaluación de Sistemas de Gestión - SST</t>
    </r>
    <r>
      <rPr>
        <sz val="10"/>
        <color theme="1"/>
        <rFont val="Arial"/>
        <family val="2"/>
      </rPr>
      <t xml:space="preserve">
* Cumplimiento realización de simulacros de SST. (Secundario)
*Ejecución del plan de trabajo anual (Secundario) 
</t>
    </r>
    <r>
      <rPr>
        <b/>
        <sz val="10"/>
        <color theme="1"/>
        <rFont val="Arial"/>
        <family val="2"/>
      </rPr>
      <t>Se incluyen los siguientes indicadores del proceso de EVSG:</t>
    </r>
    <r>
      <rPr>
        <sz val="10"/>
        <color theme="1"/>
        <rFont val="Arial"/>
        <family val="2"/>
      </rPr>
      <t xml:space="preserve">
*1024 Intervención de los peligros identificados y los riesgos priorizados
*1025 Ejecución de las acciones preventivas, correctivas y de mejora para SST
*1026 Investigación de incidentes, accidentes de trabajo y enfermedades laborales
*1027 Ejecución del cronograma de las mediciones ambientales ocupacionales y sus resultados
*1028 Evaluacion de las No Conformidades encontradas en el plan anual de trabajo de SST
*1029 Cumplimiento de los objetivos en seguridad y salud en el trabajo - SST
*1030 Ejecución del Plan de Capacitación en Seguridad y Salud en el Trabajo
*1031 Desarrollo de los programas de vigilancia epidemiológica de acuerdo con el análisis de las condiciones de salud y de trabajo y a los riesgos priorizados
*1032 Reporte de incidentes
</t>
    </r>
    <r>
      <rPr>
        <b/>
        <sz val="10"/>
        <color theme="1"/>
        <rFont val="Arial"/>
        <family val="2"/>
      </rPr>
      <t>Total indicadores: 99</t>
    </r>
  </si>
  <si>
    <r>
      <rPr>
        <b/>
        <sz val="10"/>
        <color theme="1"/>
        <rFont val="Arial"/>
        <family val="2"/>
      </rPr>
      <t>Actualización de indicadores del proceso de Supervisión Delegatura Financiera:</t>
    </r>
    <r>
      <rPr>
        <sz val="10"/>
        <color theme="1"/>
        <rFont val="Arial"/>
        <family val="2"/>
      </rPr>
      <t xml:space="preserve">
*Visita In situ: Fuente de información
*Promedio de días hábiles del traslado de los informes de visita Cumplimiento analisis extrasitu: Frecuencia, meta y tolerancia Inferior.Nombre, Descripción indicador, 
*Revisión información de cierres de ejercicio - Documentos asamblea: Meta, tolerancias.
*Porcentaje de entidades que disminuyeron el nivel de riesgo por seguimiento extrasitu: Frecuencia, meta y tolerancia inferior
*Promedio dias de tramites de posesiones: Formula, tolerancia inferior y fuente de información.</t>
    </r>
  </si>
  <si>
    <r>
      <rPr>
        <sz val="10"/>
        <color theme="1"/>
        <rFont val="Arial"/>
        <family val="2"/>
      </rPr>
      <t xml:space="preserve">Se elimina el inidcador Cumplimiento al plan anual de adquisiciones del proceso de contratación.
</t>
    </r>
    <r>
      <rPr>
        <b/>
        <sz val="10"/>
        <color theme="1"/>
        <rFont val="Arial"/>
        <family val="2"/>
      </rPr>
      <t>Total Indicadores: 98</t>
    </r>
  </si>
  <si>
    <t>Se actualiza el indicador Trámites contractuales atendidos: cambio de nombre, ajuste descripcción, fuente de información, meta y tolerancia inferior.</t>
  </si>
  <si>
    <r>
      <rPr>
        <sz val="11"/>
        <color theme="1"/>
        <rFont val="Arial"/>
        <family val="2"/>
      </rPr>
      <t xml:space="preserve">Se incluye al proceso de Gestión Documental el indicador Actos administrativos recurridos por indebida notificación (anteriormente estaba en Gestión Jurídica)
</t>
    </r>
    <r>
      <rPr>
        <b/>
        <sz val="11"/>
        <color theme="1"/>
        <rFont val="Arial"/>
        <family val="2"/>
      </rPr>
      <t>Total indicadores:</t>
    </r>
    <r>
      <rPr>
        <sz val="11"/>
        <color theme="1"/>
        <rFont val="Arial"/>
        <family val="2"/>
      </rPr>
      <t xml:space="preserve"> 98</t>
    </r>
  </si>
  <si>
    <t>Actualización información indicador Sesnsibilización en temas ambientales</t>
  </si>
  <si>
    <t>Actualización ficha tecnica del indicador: COBERTURA EN TRANSFERENCIA DE CONOCIMIENTOS DEL MANUAL DE SUPERVISION DE CONTRATOS Y/O CONVENIOS ( Nombre, formula, descripcción, tolerancias y meta)</t>
  </si>
  <si>
    <r>
      <rPr>
        <sz val="11"/>
        <color theme="1"/>
        <rFont val="Arial"/>
        <family val="2"/>
      </rPr>
      <t xml:space="preserve">Se actualizan eliminan los siguientes indicadores por solicitud  de Lorena Cardenas el dia 3 de octubre:Demandas ilegalidad del acto administrativo, Demandas por omisión en las labores de supervisión.
</t>
    </r>
    <r>
      <rPr>
        <b/>
        <sz val="11"/>
        <color theme="1"/>
        <rFont val="Arial"/>
        <family val="2"/>
      </rPr>
      <t>Total indicadores: 96</t>
    </r>
  </si>
  <si>
    <t>Por solicitud de la Profesional Especializada Sonia Díaz, debido a la actualización del proceso Gestión de Grupos de Interés, se inactivan los indicadores:
9.  Peticiones, quejas, reclamos, sugerencias y denuncias atendidos dentro del término legal
11. Cumplimiento Plan de Acción Política Institucional de Servicio al Ciudadano 2020 - 2023
12. Tiempo promedio de respuesta a PQRSD</t>
  </si>
  <si>
    <t>Por solicitud de la Profesional Especializada Martha Arévalo, se ajustan las metas y tolerancias de los indicadores:
* Cumplimiento del plan estratégico:
   Meta: 80
   Tolerancia inferior: 75
   Tolerancia superior: 85
* Cumplimiento del plan de acción anual: 
    Meta: 65
   Tolerancia inferior: 60
   Tolerancia superior: 70
Este ajuste se realiza para la medición del tercer periodo de la vigencia 2022</t>
  </si>
  <si>
    <t>Por solicitud de la Profesional Especializada Martha Arévalo, se ajustan las metas y tolerancias de los indicadores:
* Cumplimiento del plan estratégico:
   Meta: 90
   Tolerancia inferior: 85
   Tolerancia superior: 100
* Cumplimiento del plan de acción anual: 
   Meta: 90
   Tolerancia inferior: 85
   Tolerancia superior: 100
Este ajuste se realiza para la medición del cuarto periodo de la vigencia 2022</t>
  </si>
  <si>
    <t>Por solicitud del Ing Cesar Macías, Profesional Universitario de Sistemas, se cambian las frecuencias de medición de dos indicadores:
GETI: EJECUCIÓN PETI - pasa de semestral a anual.
GSTI: CAPACIDAD Y ESTADO DEL ALMACENAMIENTO - pasa de mensual a Trimestral.</t>
  </si>
  <si>
    <t>Ajuste a la frecuencia del indicador Gestión institucional mejorada pasando de "trimestral" a "anual" debido a que se toma el resultado de la medición del FURAG</t>
  </si>
  <si>
    <t>Se inactiva el indicador Ahorro Presupuestal del proceso Gestión de Recursos Financieros, por solicitud de la Profesional Especializada, Magda Ramirez, Coordinadora del Grupo Financiero.</t>
  </si>
  <si>
    <t xml:space="preserve">Por solicitud del Coordinador Administrativo, se inactiva el indicador "Cumplimiento al cronograma de Mantenimiento Preventivo de instalaciones" debido a que hasta esta vigencia 2023 se va a crear el cronograma de mantenimiento preventivo. </t>
  </si>
  <si>
    <t>Por solicitud de la Profesional Especializada a cargo del plan de acción anual de la SES, se inactivan los indicadores principales del nivel Estratégico, proceso Planificación Estratégica:
- Cumplimiento del plan estratégico 
- Cumplimiento e integración del Plan de Acción Anual
Debido a que "nos encontramos en la etapa de diseño y desarrollo de la herramienta de seguimiento del Plan Estratégico 2023-2026 y Plan de acción anual 2023 denominada "Strategic plan", la cual reemplazará al módulo de planificación estratégica (ISolución) en la cadena registro de evidencias, porcentajes de avance, roles y cálculo de indicadores de gestión."</t>
  </si>
  <si>
    <t>Se elimina la palabra "Cobertura" del nombre del indicador 9 del proceso Gestión de Contratación, porque éste no mide cobertura, quedando como nuevo nombre:Transferencias de conocimientos del Manual de supervisión de contratos y/o convenios</t>
  </si>
  <si>
    <t>Se mejora la forma de presentación del Tablero de Indicadores, actualizando la portada de presentación, las gráficas y actualización de la busqueda con filtros, este documento contiene 3 hojas informativas (Formato indicadores; Procesos; Control de Cambios).</t>
  </si>
  <si>
    <t/>
  </si>
  <si>
    <t>proceso 2</t>
  </si>
  <si>
    <t>Total general</t>
  </si>
  <si>
    <t>(Varios elementos)</t>
  </si>
  <si>
    <t>Cobertura de Proyectos de Inversión Acumulativo</t>
  </si>
  <si>
    <t>Ejecución del Plan de Acción Anual Acumulado</t>
  </si>
  <si>
    <t>Ejecución Del Plan Estratégico Institucional acumulado</t>
  </si>
  <si>
    <t>Percepción consolidada de la satisfacción de los asistentes a eventos de participación ciudadana organizados por la Supersolidaria</t>
  </si>
  <si>
    <t>Cumplimiento del plan de participación y presencia institucional</t>
  </si>
  <si>
    <t>CUMPLE</t>
  </si>
  <si>
    <t>Gestión de hallazgos producto de inspecciones al archivo central</t>
  </si>
  <si>
    <t>Notificaciones Gestionadas</t>
  </si>
  <si>
    <t>Aumentar la efectividad del talento humano y su modelo de gestión</t>
  </si>
  <si>
    <t>Uriel Alirio Quintero Vento, Johanna Muñoz Salinas</t>
  </si>
  <si>
    <t>CAMBIOS</t>
  </si>
  <si>
    <t>RESPONSABLE</t>
  </si>
  <si>
    <t>SE ACTUALIZA NOMBRE DEL INDICADOR Y FUENTE DE INFORMACIÓN, EN LA FICHA SE ACTUALIZA OBJETIVO ESTRATEGICO</t>
  </si>
  <si>
    <t>ANDRES FELIPE TORRES ROMERO</t>
  </si>
  <si>
    <t>Direccionamientos erróneos en comunicaciones oficiales recibidas</t>
  </si>
  <si>
    <t xml:space="preserve"> SE ACTUALIZA FUENTE DE INFORMACIÓN, FORMULA, METAS Y TOLERANCIAS</t>
  </si>
  <si>
    <t>Oportunidad en consultas atendidas al archivo central</t>
  </si>
  <si>
    <t xml:space="preserve"> (Promedio de dias empleados para dar respuesta efectiva / No. dias maximo para dar respuesta)</t>
  </si>
  <si>
    <t>SE ACTUALIZA FORMULA, FUENTE DE INFORMACIÓN Y EN LA FICHA EL OBJETIVO ESTRATEGICO</t>
  </si>
  <si>
    <t>SE ACTUALIZA FRECUENCIA DE MEDICIÓN, FUENTE DE INFORMACIÓN Y EN LA FICHA EL OBEJTIVO ESTRATEGICO</t>
  </si>
  <si>
    <t>SE ACTUALIZA NOMBRE DEL INDICADOR, FUENTE DE INFORMACIÓN, DESCRIPCIÓN DEL INDICADOR Y EN LA FICHA EL OBJETIVO ESTRATEGICO</t>
  </si>
  <si>
    <t>Avance en la documentación técnica y funcional de 2 sistemas de información</t>
  </si>
  <si>
    <t>Número de sistemas de información documentados / Total de sistemas de información priorizados (2) *100%</t>
  </si>
  <si>
    <t>Respuesta oportuna a las demandas radicadas (principal)</t>
  </si>
  <si>
    <t xml:space="preserve"> SE ACTUALIZA RESPONSABLE DE LA MEDICIÓN</t>
  </si>
  <si>
    <t>ANDRES TORRES</t>
  </si>
  <si>
    <t>KATHERIN JOHANNA BELTRAN PICO</t>
  </si>
  <si>
    <t>* Base de datos de procesos judiciales</t>
  </si>
  <si>
    <r>
      <t xml:space="preserve">Evaluacion de las No Conformidades encontradas en el plan anual de trabajo de </t>
    </r>
    <r>
      <rPr>
        <b/>
        <sz val="12"/>
        <color rgb="FFFF0000"/>
        <rFont val="Calibri"/>
        <family val="2"/>
      </rPr>
      <t>SST
(ESTA EN CERO PORQUE NO SE DETECTARON NO CONFORMIDADES)</t>
    </r>
  </si>
  <si>
    <t>Incidencia enfermedad laboral</t>
  </si>
  <si>
    <t>Prevalencia enfermedad laboral</t>
  </si>
  <si>
    <r>
      <t>71 m</t>
    </r>
    <r>
      <rPr>
        <vertAlign val="superscript"/>
        <sz val="11"/>
        <color theme="1"/>
        <rFont val="Calibri"/>
        <family val="2"/>
      </rPr>
      <t>3</t>
    </r>
  </si>
  <si>
    <t>Consumo de agua costado occidental</t>
  </si>
  <si>
    <t>Consumo de energia Costado Occidental</t>
  </si>
  <si>
    <t>Consumo de Energia costado oriental</t>
  </si>
  <si>
    <t>20,076kw/mes</t>
  </si>
  <si>
    <t>Consumo de papel</t>
  </si>
  <si>
    <t>Fabian Rodriguez</t>
  </si>
  <si>
    <t>Laura Cardenas</t>
  </si>
  <si>
    <t>Cumplimiento del programa de auditorias</t>
  </si>
  <si>
    <t>(en blanco)</t>
  </si>
  <si>
    <t>Etiquetas de fila</t>
  </si>
  <si>
    <t>Evaluacion de las No Conformidades encontradas en el plan anual de trabajo de SST
(ESTA EN CERO PORQUE NO SE DETECTARON NO CONFORMIDADES)</t>
  </si>
  <si>
    <t>NO CUMPLE</t>
  </si>
  <si>
    <t>Cuenta de C - NC</t>
  </si>
  <si>
    <t>NO MEDIDO</t>
  </si>
  <si>
    <t>CUMPLIMIENTO EJECUCIÓN DEL PLAN DE ACCION ANUAL ACUMULADO</t>
  </si>
  <si>
    <t>EJECUCIÓN DEL PLAN ESTRATÉGICO INSTITUCIONAL ACUMULADO</t>
  </si>
  <si>
    <t>Cumplimiento análisis extrasitu</t>
  </si>
  <si>
    <r>
      <rPr>
        <b/>
        <sz val="11"/>
        <color theme="1"/>
        <rFont val="Calibri"/>
        <family val="2"/>
      </rPr>
      <t>Nota</t>
    </r>
    <r>
      <rPr>
        <sz val="11"/>
        <color theme="1"/>
        <rFont val="Calibri"/>
        <family val="2"/>
      </rPr>
      <t>: Visitas Insitu pendiente el primer trimestre</t>
    </r>
  </si>
  <si>
    <t>Indicadores, pendiente por reporte a tiempo.</t>
  </si>
  <si>
    <r>
      <t>Fecha de creación:</t>
    </r>
    <r>
      <rPr>
        <sz val="10"/>
        <color theme="1"/>
        <rFont val="Arial"/>
        <family val="2"/>
      </rPr>
      <t xml:space="preserve"> septiembre - 2024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</si>
</sst>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00"/>
    <numFmt numFmtId="166" formatCode="0.0"/>
    <numFmt numFmtId="167" formatCode="d/m/yyyy"/>
    <numFmt numFmtId="168" formatCode="dd/mm/yyyy"/>
  </numFmts>
  <fonts count="4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2"/>
      <color rgb="FF333333"/>
      <name val="Calibri"/>
      <family val="2"/>
    </font>
    <font>
      <b/>
      <sz val="12"/>
      <color theme="1"/>
      <name val="Calibri"/>
      <family val="2"/>
    </font>
    <font>
      <b/>
      <i/>
      <sz val="11"/>
      <color rgb="FFC27BA0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u/>
      <sz val="16"/>
      <color theme="1"/>
      <name val="Calibri"/>
      <family val="2"/>
    </font>
    <font>
      <sz val="20"/>
      <color theme="1"/>
      <name val="Calibri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Calibri"/>
      <family val="2"/>
    </font>
    <font>
      <sz val="16"/>
      <color theme="1"/>
      <name val="Calibri"/>
      <family val="2"/>
    </font>
    <font>
      <b/>
      <sz val="25"/>
      <color theme="1"/>
      <name val="Calibri"/>
      <family val="2"/>
    </font>
    <font>
      <b/>
      <sz val="10"/>
      <color theme="1"/>
      <name val="Calibri"/>
      <family val="2"/>
    </font>
    <font>
      <b/>
      <i/>
      <sz val="12"/>
      <color rgb="FFC27BA0"/>
      <name val="Calibri"/>
      <family val="2"/>
    </font>
    <font>
      <sz val="9"/>
      <color theme="1"/>
      <name val="Calibri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1"/>
      <color theme="1"/>
      <name val="Calibri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CC00"/>
        <bgColor rgb="FFFFCC00"/>
      </patternFill>
    </fill>
    <fill>
      <patternFill patternType="solid">
        <fgColor rgb="FF99CC00"/>
        <bgColor rgb="FF99CC00"/>
      </patternFill>
    </fill>
    <fill>
      <patternFill patternType="solid">
        <fgColor rgb="FF8EAADB"/>
        <bgColor rgb="FF8EAADB"/>
      </patternFill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  <fill>
      <patternFill patternType="solid">
        <fgColor rgb="FF92D050"/>
        <bgColor rgb="FF92D050"/>
      </patternFill>
    </fill>
    <fill>
      <patternFill patternType="solid">
        <fgColor rgb="FFD9D9D9"/>
        <bgColor rgb="FFD9D9D9"/>
      </patternFill>
    </fill>
    <fill>
      <patternFill patternType="solid">
        <fgColor rgb="FFA8D08D"/>
        <bgColor rgb="FFA8D08D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 style="thin">
        <color rgb="FF808080"/>
      </bottom>
      <diagonal/>
    </border>
    <border>
      <left/>
      <right/>
      <top style="medium">
        <color rgb="FF000000"/>
      </top>
      <bottom style="thin">
        <color rgb="FF808080"/>
      </bottom>
      <diagonal/>
    </border>
    <border>
      <left/>
      <right style="medium">
        <color rgb="FF000000"/>
      </right>
      <top style="medium">
        <color rgb="FF00000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/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/>
      <diagonal/>
    </border>
    <border>
      <left style="medium">
        <color rgb="FF000000"/>
      </left>
      <right style="thin">
        <color rgb="FF808080"/>
      </right>
      <top/>
      <bottom/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medium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9" fontId="47" fillId="0" borderId="0" applyFont="0" applyFill="0" applyBorder="0" applyAlignment="0" applyProtection="0"/>
  </cellStyleXfs>
  <cellXfs count="31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2" fontId="11" fillId="0" borderId="19" xfId="0" applyNumberFormat="1" applyFont="1" applyBorder="1" applyAlignment="1">
      <alignment horizontal="center" vertical="center"/>
    </xf>
    <xf numFmtId="2" fontId="12" fillId="5" borderId="19" xfId="0" applyNumberFormat="1" applyFont="1" applyFill="1" applyBorder="1" applyAlignment="1">
      <alignment horizontal="center" vertical="center"/>
    </xf>
    <xf numFmtId="9" fontId="12" fillId="3" borderId="19" xfId="0" applyNumberFormat="1" applyFont="1" applyFill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9" fontId="12" fillId="5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left" vertical="center"/>
    </xf>
    <xf numFmtId="9" fontId="10" fillId="0" borderId="19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0" fontId="4" fillId="3" borderId="20" xfId="0" applyFont="1" applyFill="1" applyBorder="1"/>
    <xf numFmtId="0" fontId="4" fillId="4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9" fontId="12" fillId="0" borderId="19" xfId="0" applyNumberFormat="1" applyFont="1" applyBorder="1" applyAlignment="1">
      <alignment horizontal="center" vertical="center"/>
    </xf>
    <xf numFmtId="9" fontId="8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9" fontId="4" fillId="0" borderId="0" xfId="0" applyNumberFormat="1" applyFont="1"/>
    <xf numFmtId="0" fontId="14" fillId="0" borderId="0" xfId="0" applyFont="1"/>
    <xf numFmtId="0" fontId="14" fillId="4" borderId="20" xfId="0" applyFont="1" applyFill="1" applyBorder="1" applyAlignment="1">
      <alignment horizontal="center"/>
    </xf>
    <xf numFmtId="0" fontId="16" fillId="4" borderId="2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20" xfId="0" applyFont="1" applyFill="1" applyBorder="1" applyAlignment="1">
      <alignment vertical="center"/>
    </xf>
    <xf numFmtId="0" fontId="16" fillId="4" borderId="36" xfId="0" applyFont="1" applyFill="1" applyBorder="1" applyAlignment="1">
      <alignment vertical="center"/>
    </xf>
    <xf numFmtId="0" fontId="16" fillId="4" borderId="37" xfId="0" applyFont="1" applyFill="1" applyBorder="1" applyAlignment="1">
      <alignment vertical="center"/>
    </xf>
    <xf numFmtId="0" fontId="16" fillId="4" borderId="38" xfId="0" applyFont="1" applyFill="1" applyBorder="1" applyAlignment="1">
      <alignment vertical="center"/>
    </xf>
    <xf numFmtId="0" fontId="18" fillId="0" borderId="0" xfId="0" applyFont="1"/>
    <xf numFmtId="0" fontId="14" fillId="0" borderId="39" xfId="0" applyFont="1" applyBorder="1"/>
    <xf numFmtId="0" fontId="14" fillId="0" borderId="43" xfId="0" applyFont="1" applyBorder="1"/>
    <xf numFmtId="0" fontId="4" fillId="0" borderId="39" xfId="0" applyFont="1" applyBorder="1"/>
    <xf numFmtId="0" fontId="14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0" fontId="14" fillId="0" borderId="0" xfId="0" applyNumberFormat="1" applyFont="1" applyAlignment="1">
      <alignment vertical="center" wrapText="1"/>
    </xf>
    <xf numFmtId="9" fontId="16" fillId="0" borderId="44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4" fillId="0" borderId="43" xfId="0" applyFont="1" applyBorder="1"/>
    <xf numFmtId="0" fontId="14" fillId="0" borderId="0" xfId="0" applyFont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10" fontId="16" fillId="0" borderId="0" xfId="0" applyNumberFormat="1" applyFont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10" borderId="48" xfId="0" applyFont="1" applyFill="1" applyBorder="1" applyAlignment="1">
      <alignment horizontal="left" vertical="center" wrapText="1"/>
    </xf>
    <xf numFmtId="0" fontId="16" fillId="11" borderId="21" xfId="0" applyFont="1" applyFill="1" applyBorder="1" applyAlignment="1">
      <alignment horizontal="center" vertical="center" wrapText="1"/>
    </xf>
    <xf numFmtId="9" fontId="16" fillId="10" borderId="21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49" xfId="0" applyFont="1" applyFill="1" applyBorder="1" applyAlignment="1">
      <alignment horizontal="center" vertical="center"/>
    </xf>
    <xf numFmtId="9" fontId="16" fillId="0" borderId="21" xfId="0" applyNumberFormat="1" applyFont="1" applyBorder="1" applyAlignment="1">
      <alignment horizontal="center" vertical="center" wrapText="1"/>
    </xf>
    <xf numFmtId="0" fontId="16" fillId="4" borderId="5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10" borderId="2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11" fillId="1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13" borderId="2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5" fillId="14" borderId="21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1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66" xfId="0" applyFont="1" applyFill="1" applyBorder="1" applyAlignment="1">
      <alignment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0" fillId="0" borderId="0" xfId="0" applyFont="1"/>
    <xf numFmtId="0" fontId="15" fillId="12" borderId="67" xfId="0" applyFont="1" applyFill="1" applyBorder="1" applyAlignment="1">
      <alignment vertical="center"/>
    </xf>
    <xf numFmtId="0" fontId="15" fillId="12" borderId="68" xfId="0" applyFont="1" applyFill="1" applyBorder="1" applyAlignment="1">
      <alignment vertical="center"/>
    </xf>
    <xf numFmtId="0" fontId="15" fillId="12" borderId="69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8" fillId="16" borderId="15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0" fontId="12" fillId="13" borderId="19" xfId="0" applyFont="1" applyFill="1" applyBorder="1" applyAlignment="1">
      <alignment horizontal="left" vertical="center"/>
    </xf>
    <xf numFmtId="0" fontId="12" fillId="0" borderId="70" xfId="0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0" fontId="8" fillId="0" borderId="19" xfId="0" applyNumberFormat="1" applyFont="1" applyBorder="1" applyAlignment="1">
      <alignment horizontal="center" vertical="center"/>
    </xf>
    <xf numFmtId="10" fontId="11" fillId="0" borderId="19" xfId="0" applyNumberFormat="1" applyFont="1" applyBorder="1" applyAlignment="1">
      <alignment horizontal="center" vertical="center"/>
    </xf>
    <xf numFmtId="10" fontId="12" fillId="5" borderId="19" xfId="0" applyNumberFormat="1" applyFont="1" applyFill="1" applyBorder="1" applyAlignment="1">
      <alignment horizontal="center" vertical="center"/>
    </xf>
    <xf numFmtId="164" fontId="8" fillId="0" borderId="0" xfId="0" applyNumberFormat="1" applyFont="1"/>
    <xf numFmtId="0" fontId="8" fillId="17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13" borderId="2" xfId="0" applyFont="1" applyFill="1" applyBorder="1" applyAlignment="1">
      <alignment horizontal="left" vertical="center"/>
    </xf>
    <xf numFmtId="9" fontId="12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16" fillId="5" borderId="20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12" fillId="5" borderId="19" xfId="0" applyNumberFormat="1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4" fillId="0" borderId="19" xfId="0" quotePrefix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0" fontId="4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2" borderId="75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33" fillId="2" borderId="76" xfId="0" applyFont="1" applyFill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167" fontId="22" fillId="0" borderId="19" xfId="0" applyNumberFormat="1" applyFont="1" applyBorder="1" applyAlignment="1">
      <alignment horizontal="center" vertical="center"/>
    </xf>
    <xf numFmtId="0" fontId="22" fillId="0" borderId="76" xfId="0" applyFont="1" applyBorder="1" applyAlignment="1">
      <alignment horizontal="left" vertical="center" wrapText="1"/>
    </xf>
    <xf numFmtId="0" fontId="30" fillId="0" borderId="75" xfId="0" applyFont="1" applyBorder="1" applyAlignment="1">
      <alignment horizontal="center" vertical="center"/>
    </xf>
    <xf numFmtId="167" fontId="30" fillId="0" borderId="19" xfId="0" applyNumberFormat="1" applyFont="1" applyBorder="1" applyAlignment="1">
      <alignment horizontal="center" vertical="center"/>
    </xf>
    <xf numFmtId="0" fontId="30" fillId="0" borderId="76" xfId="0" applyFont="1" applyBorder="1" applyAlignment="1">
      <alignment horizontal="left" vertical="center" wrapText="1"/>
    </xf>
    <xf numFmtId="0" fontId="30" fillId="0" borderId="75" xfId="0" applyFont="1" applyBorder="1" applyAlignment="1">
      <alignment horizontal="center"/>
    </xf>
    <xf numFmtId="167" fontId="30" fillId="0" borderId="13" xfId="0" applyNumberFormat="1" applyFont="1" applyBorder="1" applyAlignment="1">
      <alignment horizontal="center"/>
    </xf>
    <xf numFmtId="0" fontId="30" fillId="0" borderId="77" xfId="0" applyFont="1" applyBorder="1" applyAlignment="1">
      <alignment wrapText="1"/>
    </xf>
    <xf numFmtId="0" fontId="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7" fontId="30" fillId="0" borderId="13" xfId="0" applyNumberFormat="1" applyFont="1" applyBorder="1" applyAlignment="1">
      <alignment horizontal="center" vertical="center"/>
    </xf>
    <xf numFmtId="0" fontId="30" fillId="0" borderId="77" xfId="0" applyFont="1" applyBorder="1" applyAlignment="1">
      <alignment vertical="center" wrapText="1"/>
    </xf>
    <xf numFmtId="168" fontId="30" fillId="0" borderId="19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167" fontId="30" fillId="0" borderId="82" xfId="0" applyNumberFormat="1" applyFont="1" applyBorder="1" applyAlignment="1">
      <alignment horizontal="center" vertical="center"/>
    </xf>
    <xf numFmtId="0" fontId="30" fillId="0" borderId="83" xfId="0" applyFont="1" applyBorder="1" applyAlignment="1">
      <alignment horizontal="left" vertical="center" wrapText="1"/>
    </xf>
    <xf numFmtId="0" fontId="0" fillId="0" borderId="84" xfId="0" applyBorder="1"/>
    <xf numFmtId="0" fontId="0" fillId="0" borderId="85" xfId="0" applyBorder="1"/>
    <xf numFmtId="0" fontId="0" fillId="0" borderId="84" xfId="0" pivotButton="1" applyBorder="1"/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91" xfId="0" pivotButton="1" applyBorder="1"/>
    <xf numFmtId="0" fontId="0" fillId="0" borderId="91" xfId="0" applyBorder="1"/>
    <xf numFmtId="0" fontId="0" fillId="0" borderId="92" xfId="0" applyBorder="1"/>
    <xf numFmtId="164" fontId="11" fillId="19" borderId="19" xfId="0" applyNumberFormat="1" applyFont="1" applyFill="1" applyBorder="1" applyAlignment="1">
      <alignment horizontal="center" vertical="center"/>
    </xf>
    <xf numFmtId="0" fontId="12" fillId="20" borderId="70" xfId="0" applyFont="1" applyFill="1" applyBorder="1" applyAlignment="1">
      <alignment horizontal="center" vertical="center"/>
    </xf>
    <xf numFmtId="0" fontId="12" fillId="20" borderId="19" xfId="0" applyFont="1" applyFill="1" applyBorder="1" applyAlignment="1">
      <alignment horizontal="center" vertical="center"/>
    </xf>
    <xf numFmtId="0" fontId="4" fillId="20" borderId="19" xfId="0" applyFont="1" applyFill="1" applyBorder="1" applyAlignment="1">
      <alignment horizontal="center" vertical="center"/>
    </xf>
    <xf numFmtId="0" fontId="10" fillId="20" borderId="19" xfId="0" applyFont="1" applyFill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16" borderId="15" xfId="0" applyFont="1" applyFill="1" applyBorder="1" applyAlignment="1">
      <alignment horizontal="center" vertical="center"/>
    </xf>
    <xf numFmtId="0" fontId="3" fillId="0" borderId="0" xfId="0" applyFont="1"/>
    <xf numFmtId="9" fontId="4" fillId="0" borderId="19" xfId="1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26" fillId="0" borderId="94" xfId="0" applyFont="1" applyBorder="1" applyAlignment="1">
      <alignment vertical="center"/>
    </xf>
    <xf numFmtId="0" fontId="4" fillId="0" borderId="35" xfId="0" applyFont="1" applyBorder="1"/>
    <xf numFmtId="0" fontId="2" fillId="0" borderId="0" xfId="0" applyFont="1"/>
    <xf numFmtId="0" fontId="1" fillId="0" borderId="0" xfId="0" applyFont="1"/>
    <xf numFmtId="9" fontId="0" fillId="0" borderId="87" xfId="0" applyNumberFormat="1" applyBorder="1"/>
    <xf numFmtId="9" fontId="0" fillId="0" borderId="90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9" fontId="0" fillId="0" borderId="0" xfId="0" applyNumberFormat="1"/>
    <xf numFmtId="1" fontId="0" fillId="0" borderId="0" xfId="0" applyNumberFormat="1"/>
    <xf numFmtId="0" fontId="12" fillId="19" borderId="19" xfId="0" applyFont="1" applyFill="1" applyBorder="1" applyAlignment="1">
      <alignment horizontal="center" vertical="center"/>
    </xf>
    <xf numFmtId="0" fontId="10" fillId="19" borderId="19" xfId="0" applyFont="1" applyFill="1" applyBorder="1" applyAlignment="1">
      <alignment horizontal="center" vertical="center"/>
    </xf>
    <xf numFmtId="0" fontId="0" fillId="0" borderId="84" xfId="0" applyNumberFormat="1" applyBorder="1"/>
    <xf numFmtId="0" fontId="0" fillId="0" borderId="88" xfId="0" applyNumberFormat="1" applyBorder="1"/>
    <xf numFmtId="0" fontId="0" fillId="0" borderId="87" xfId="0" applyNumberFormat="1" applyBorder="1"/>
    <xf numFmtId="0" fontId="0" fillId="0" borderId="90" xfId="0" applyNumberFormat="1" applyBorder="1"/>
    <xf numFmtId="0" fontId="0" fillId="0" borderId="92" xfId="0" applyNumberFormat="1" applyBorder="1"/>
    <xf numFmtId="0" fontId="0" fillId="0" borderId="93" xfId="0" applyNumberFormat="1" applyBorder="1"/>
    <xf numFmtId="0" fontId="10" fillId="0" borderId="19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13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14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0" borderId="5" xfId="0" applyFont="1" applyBorder="1"/>
    <xf numFmtId="9" fontId="6" fillId="2" borderId="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7" fillId="0" borderId="10" xfId="0" applyFont="1" applyBorder="1"/>
    <xf numFmtId="0" fontId="16" fillId="3" borderId="25" xfId="0" applyFont="1" applyFill="1" applyBorder="1" applyAlignment="1">
      <alignment horizontal="center" vertical="center" wrapText="1"/>
    </xf>
    <xf numFmtId="0" fontId="7" fillId="0" borderId="26" xfId="0" applyFont="1" applyBorder="1"/>
    <xf numFmtId="0" fontId="7" fillId="0" borderId="27" xfId="0" applyFont="1" applyBorder="1"/>
    <xf numFmtId="0" fontId="16" fillId="7" borderId="25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7" fillId="0" borderId="31" xfId="0" applyFont="1" applyBorder="1"/>
    <xf numFmtId="0" fontId="16" fillId="0" borderId="25" xfId="0" applyFont="1" applyBorder="1" applyAlignment="1">
      <alignment horizontal="center" vertical="center"/>
    </xf>
    <xf numFmtId="0" fontId="16" fillId="8" borderId="25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7" fillId="0" borderId="34" xfId="0" applyFont="1" applyBorder="1"/>
    <xf numFmtId="0" fontId="7" fillId="0" borderId="35" xfId="0" applyFont="1" applyBorder="1"/>
    <xf numFmtId="0" fontId="16" fillId="9" borderId="40" xfId="0" applyFont="1" applyFill="1" applyBorder="1" applyAlignment="1">
      <alignment horizontal="center" vertical="center"/>
    </xf>
    <xf numFmtId="0" fontId="7" fillId="0" borderId="41" xfId="0" applyFont="1" applyBorder="1"/>
    <xf numFmtId="0" fontId="7" fillId="0" borderId="42" xfId="0" applyFont="1" applyBorder="1"/>
    <xf numFmtId="0" fontId="20" fillId="9" borderId="25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/>
    </xf>
    <xf numFmtId="0" fontId="16" fillId="10" borderId="25" xfId="0" applyFont="1" applyFill="1" applyBorder="1" applyAlignment="1">
      <alignment horizontal="left" vertical="center"/>
    </xf>
    <xf numFmtId="0" fontId="16" fillId="9" borderId="51" xfId="0" applyFont="1" applyFill="1" applyBorder="1" applyAlignment="1">
      <alignment horizontal="center" vertical="center"/>
    </xf>
    <xf numFmtId="0" fontId="7" fillId="0" borderId="52" xfId="0" applyFont="1" applyBorder="1"/>
    <xf numFmtId="0" fontId="7" fillId="0" borderId="53" xfId="0" applyFont="1" applyBorder="1"/>
    <xf numFmtId="0" fontId="16" fillId="4" borderId="22" xfId="0" applyFont="1" applyFill="1" applyBorder="1" applyAlignment="1">
      <alignment horizontal="center" vertical="center"/>
    </xf>
    <xf numFmtId="0" fontId="7" fillId="0" borderId="24" xfId="0" applyFont="1" applyBorder="1"/>
    <xf numFmtId="0" fontId="7" fillId="0" borderId="32" xfId="0" applyFont="1" applyBorder="1"/>
    <xf numFmtId="0" fontId="21" fillId="0" borderId="54" xfId="0" applyFont="1" applyBorder="1" applyAlignment="1">
      <alignment horizontal="left" vertical="center" wrapText="1"/>
    </xf>
    <xf numFmtId="0" fontId="7" fillId="0" borderId="55" xfId="0" applyFont="1" applyBorder="1"/>
    <xf numFmtId="0" fontId="7" fillId="0" borderId="56" xfId="0" applyFont="1" applyBorder="1"/>
    <xf numFmtId="0" fontId="7" fillId="0" borderId="39" xfId="0" applyFont="1" applyBorder="1"/>
    <xf numFmtId="0" fontId="0" fillId="0" borderId="0" xfId="0"/>
    <xf numFmtId="0" fontId="7" fillId="0" borderId="45" xfId="0" applyFont="1" applyBorder="1"/>
    <xf numFmtId="0" fontId="7" fillId="0" borderId="46" xfId="0" applyFont="1" applyBorder="1"/>
    <xf numFmtId="0" fontId="7" fillId="0" borderId="61" xfId="0" applyFont="1" applyBorder="1"/>
    <xf numFmtId="0" fontId="22" fillId="0" borderId="57" xfId="0" applyFont="1" applyBorder="1" applyAlignment="1">
      <alignment horizontal="left" vertical="center" wrapText="1"/>
    </xf>
    <xf numFmtId="0" fontId="7" fillId="0" borderId="58" xfId="0" applyFont="1" applyBorder="1"/>
    <xf numFmtId="0" fontId="7" fillId="0" borderId="59" xfId="0" applyFont="1" applyBorder="1"/>
    <xf numFmtId="0" fontId="22" fillId="0" borderId="25" xfId="0" applyFont="1" applyBorder="1" applyAlignment="1">
      <alignment horizontal="left" vertical="center" wrapText="1"/>
    </xf>
    <xf numFmtId="0" fontId="7" fillId="0" borderId="60" xfId="0" applyFont="1" applyBorder="1"/>
    <xf numFmtId="0" fontId="23" fillId="0" borderId="62" xfId="0" applyFont="1" applyBorder="1" applyAlignment="1">
      <alignment horizontal="left" vertical="center" wrapText="1"/>
    </xf>
    <xf numFmtId="0" fontId="7" fillId="0" borderId="63" xfId="0" applyFont="1" applyBorder="1"/>
    <xf numFmtId="0" fontId="7" fillId="0" borderId="64" xfId="0" applyFont="1" applyBorder="1"/>
    <xf numFmtId="0" fontId="24" fillId="0" borderId="0" xfId="0" applyFont="1" applyAlignment="1">
      <alignment horizontal="left" vertical="center"/>
    </xf>
    <xf numFmtId="0" fontId="7" fillId="0" borderId="65" xfId="0" applyFont="1" applyBorder="1"/>
    <xf numFmtId="0" fontId="31" fillId="2" borderId="72" xfId="0" applyFont="1" applyFill="1" applyBorder="1" applyAlignment="1">
      <alignment horizontal="center" vertical="center"/>
    </xf>
    <xf numFmtId="0" fontId="7" fillId="0" borderId="73" xfId="0" applyFont="1" applyBorder="1"/>
    <xf numFmtId="0" fontId="7" fillId="0" borderId="74" xfId="0" applyFont="1" applyBorder="1"/>
    <xf numFmtId="0" fontId="30" fillId="0" borderId="78" xfId="0" applyFont="1" applyBorder="1" applyAlignment="1">
      <alignment horizontal="center" vertical="center"/>
    </xf>
    <xf numFmtId="0" fontId="7" fillId="0" borderId="79" xfId="0" applyFont="1" applyBorder="1"/>
    <xf numFmtId="0" fontId="7" fillId="0" borderId="80" xfId="0" applyFont="1" applyBorder="1"/>
    <xf numFmtId="167" fontId="30" fillId="0" borderId="1" xfId="0" applyNumberFormat="1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167" fontId="22" fillId="0" borderId="1" xfId="0" applyNumberFormat="1" applyFont="1" applyBorder="1" applyAlignment="1">
      <alignment horizontal="center" vertical="center"/>
    </xf>
    <xf numFmtId="0" fontId="12" fillId="0" borderId="66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44" fillId="0" borderId="19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19" xfId="0" applyFont="1" applyFill="1" applyBorder="1" applyAlignment="1">
      <alignment horizontal="left" vertical="center" wrapText="1"/>
    </xf>
    <xf numFmtId="0" fontId="4" fillId="0" borderId="0" xfId="0" applyFont="1" applyFill="1"/>
    <xf numFmtId="0" fontId="10" fillId="0" borderId="0" xfId="0" applyFont="1" applyFill="1"/>
    <xf numFmtId="9" fontId="4" fillId="0" borderId="0" xfId="1" applyFont="1" applyFill="1"/>
    <xf numFmtId="0" fontId="8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9" fontId="12" fillId="0" borderId="19" xfId="0" applyNumberFormat="1" applyFont="1" applyFill="1" applyBorder="1" applyAlignment="1">
      <alignment horizontal="center" vertical="center"/>
    </xf>
    <xf numFmtId="9" fontId="8" fillId="0" borderId="1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12" fillId="0" borderId="7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9" fontId="10" fillId="0" borderId="19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29">
    <dxf>
      <numFmt numFmtId="13" formatCode="0%"/>
    </dxf>
    <dxf>
      <numFmt numFmtId="13" formatCode="0%"/>
    </dxf>
    <dxf>
      <numFmt numFmtId="1" formatCode="0"/>
    </dxf>
    <dxf>
      <numFmt numFmtId="13" formatCode="0%"/>
    </dxf>
    <dxf>
      <numFmt numFmtId="13" formatCode="0%"/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numFmt numFmtId="13" formatCode="0%"/>
    </dxf>
    <dxf>
      <numFmt numFmtId="13" formatCode="0%"/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microsoft.com/office/2007/relationships/slicerCache" Target="slicerCaches/slicerCache1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autoTitleDeleted val="1"/>
    <c:plotArea>
      <c:layout>
        <c:manualLayout>
          <c:xMode val="edge"/>
          <c:yMode val="edge"/>
          <c:x val="5.3197519948063425E-2"/>
          <c:y val="0.10413015091340744"/>
          <c:w val="0.93532364920988753"/>
          <c:h val="0.77540378612456573"/>
        </c:manualLayout>
      </c:layout>
      <c:barChart>
        <c:barDir val="col"/>
        <c:grouping val="clustered"/>
        <c:varyColors val="1"/>
        <c:ser>
          <c:idx val="0"/>
          <c:order val="0"/>
          <c:tx>
            <c:v>EFICACIA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'Formato indicadores'!$C$38:$Q$38</c:f>
              <c:strCache>
                <c:ptCount val="15"/>
                <c:pt idx="0">
                  <c:v>PLES</c:v>
                </c:pt>
                <c:pt idx="1">
                  <c:v>GEGI</c:v>
                </c:pt>
                <c:pt idx="2">
                  <c:v>GETI</c:v>
                </c:pt>
                <c:pt idx="3">
                  <c:v>GECI</c:v>
                </c:pt>
                <c:pt idx="4">
                  <c:v>SUPE</c:v>
                </c:pt>
                <c:pt idx="5">
                  <c:v>GEDO</c:v>
                </c:pt>
                <c:pt idx="6">
                  <c:v>GECO</c:v>
                </c:pt>
                <c:pt idx="7">
                  <c:v>GSTI</c:v>
                </c:pt>
                <c:pt idx="8">
                  <c:v>GITH</c:v>
                </c:pt>
                <c:pt idx="9">
                  <c:v>GEAD</c:v>
                </c:pt>
                <c:pt idx="10">
                  <c:v>GEJU</c:v>
                </c:pt>
                <c:pt idx="11">
                  <c:v>GREF</c:v>
                </c:pt>
                <c:pt idx="12">
                  <c:v>CODI</c:v>
                </c:pt>
                <c:pt idx="13">
                  <c:v>COIN</c:v>
                </c:pt>
                <c:pt idx="14">
                  <c:v>EVSG</c:v>
                </c:pt>
              </c:strCache>
            </c:strRef>
          </c:cat>
          <c:val>
            <c:numRef>
              <c:f>'Formato indicadores'!$C$40:$Q$40</c:f>
              <c:numCache>
                <c:formatCode>0%</c:formatCode>
                <c:ptCount val="15"/>
                <c:pt idx="0">
                  <c:v>0.36845313612643743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0.99980639986724562</c:v>
                </c:pt>
                <c:pt idx="5">
                  <c:v>0.50339934733307201</c:v>
                </c:pt>
                <c:pt idx="6">
                  <c:v>1</c:v>
                </c:pt>
                <c:pt idx="7">
                  <c:v>0.91462159897119344</c:v>
                </c:pt>
                <c:pt idx="8">
                  <c:v>0</c:v>
                </c:pt>
                <c:pt idx="9">
                  <c:v>0.99863945578231295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0.99645390070921991</c:v>
                </c:pt>
                <c:pt idx="14">
                  <c:v>0.93969555035128804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46A-47B6-B5F8-7B770E66C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67597"/>
        <c:axId val="1837101378"/>
      </c:barChart>
      <c:catAx>
        <c:axId val="20640675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837101378"/>
        <c:crosses val="autoZero"/>
        <c:auto val="1"/>
        <c:lblAlgn val="ctr"/>
        <c:lblOffset val="100"/>
        <c:noMultiLvlLbl val="1"/>
      </c:catAx>
      <c:valAx>
        <c:axId val="183710137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6406759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autoTitleDeleted val="1"/>
    <c:plotArea>
      <c:layout>
        <c:manualLayout>
          <c:xMode val="edge"/>
          <c:yMode val="edge"/>
          <c:x val="5.3197519948063425E-2"/>
          <c:y val="0.10413015091340744"/>
          <c:w val="0.93532364920988753"/>
          <c:h val="0.77540378612456573"/>
        </c:manualLayout>
      </c:layout>
      <c:barChart>
        <c:barDir val="col"/>
        <c:grouping val="clustered"/>
        <c:varyColors val="1"/>
        <c:ser>
          <c:idx val="0"/>
          <c:order val="0"/>
          <c:tx>
            <c:v>EFICACIA</c:v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'Formato indicadores'!$C$46:$Q$46</c:f>
              <c:strCache>
                <c:ptCount val="15"/>
                <c:pt idx="0">
                  <c:v>PLES</c:v>
                </c:pt>
                <c:pt idx="1">
                  <c:v>GEGI</c:v>
                </c:pt>
                <c:pt idx="2">
                  <c:v>GETI</c:v>
                </c:pt>
                <c:pt idx="3">
                  <c:v>GECI</c:v>
                </c:pt>
                <c:pt idx="4">
                  <c:v>SUPE</c:v>
                </c:pt>
                <c:pt idx="5">
                  <c:v>GEDO</c:v>
                </c:pt>
                <c:pt idx="6">
                  <c:v>GECO</c:v>
                </c:pt>
                <c:pt idx="7">
                  <c:v>GSTI</c:v>
                </c:pt>
                <c:pt idx="8">
                  <c:v>GITH</c:v>
                </c:pt>
                <c:pt idx="9">
                  <c:v>GEAD</c:v>
                </c:pt>
                <c:pt idx="10">
                  <c:v>GEJU</c:v>
                </c:pt>
                <c:pt idx="11">
                  <c:v>GREF</c:v>
                </c:pt>
                <c:pt idx="12">
                  <c:v>CODI</c:v>
                </c:pt>
                <c:pt idx="13">
                  <c:v>COIN</c:v>
                </c:pt>
                <c:pt idx="14">
                  <c:v>EVSG</c:v>
                </c:pt>
              </c:strCache>
            </c:strRef>
          </c:cat>
          <c:val>
            <c:numRef>
              <c:f>'Formato indicadores'!$C$48:$Q$48</c:f>
              <c:numCache>
                <c:formatCode>0%</c:formatCode>
                <c:ptCount val="15"/>
                <c:pt idx="0">
                  <c:v>0.67563837732316001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0.85102586975914352</c:v>
                </c:pt>
                <c:pt idx="5">
                  <c:v>0.88573680222222217</c:v>
                </c:pt>
                <c:pt idx="6">
                  <c:v>0.95730706075533656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BFF-4A52-AFAC-20C3E2371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834201"/>
        <c:axId val="469315201"/>
      </c:barChart>
      <c:catAx>
        <c:axId val="2808342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69315201"/>
        <c:crosses val="autoZero"/>
        <c:auto val="1"/>
        <c:lblAlgn val="ctr"/>
        <c:lblOffset val="100"/>
        <c:noMultiLvlLbl val="1"/>
      </c:catAx>
      <c:valAx>
        <c:axId val="46931520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8083420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autoTitleDeleted val="1"/>
    <c:plotArea>
      <c:layout>
        <c:manualLayout>
          <c:xMode val="edge"/>
          <c:yMode val="edge"/>
          <c:x val="5.3197519948063425E-2"/>
          <c:y val="0.10413015091340744"/>
          <c:w val="0.93532364920988753"/>
          <c:h val="0.77540378612456573"/>
        </c:manualLayout>
      </c:layout>
      <c:barChart>
        <c:barDir val="col"/>
        <c:grouping val="clustered"/>
        <c:varyColors val="1"/>
        <c:ser>
          <c:idx val="0"/>
          <c:order val="0"/>
          <c:tx>
            <c:v>EFICACIA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'Formato indicadores'!$C$38:$Q$38</c:f>
              <c:strCache>
                <c:ptCount val="15"/>
                <c:pt idx="0">
                  <c:v>PLES</c:v>
                </c:pt>
                <c:pt idx="1">
                  <c:v>GEGI</c:v>
                </c:pt>
                <c:pt idx="2">
                  <c:v>GETI</c:v>
                </c:pt>
                <c:pt idx="3">
                  <c:v>GECI</c:v>
                </c:pt>
                <c:pt idx="4">
                  <c:v>SUPE</c:v>
                </c:pt>
                <c:pt idx="5">
                  <c:v>GEDO</c:v>
                </c:pt>
                <c:pt idx="6">
                  <c:v>GECO</c:v>
                </c:pt>
                <c:pt idx="7">
                  <c:v>GSTI</c:v>
                </c:pt>
                <c:pt idx="8">
                  <c:v>GITH</c:v>
                </c:pt>
                <c:pt idx="9">
                  <c:v>GEAD</c:v>
                </c:pt>
                <c:pt idx="10">
                  <c:v>GEJU</c:v>
                </c:pt>
                <c:pt idx="11">
                  <c:v>GREF</c:v>
                </c:pt>
                <c:pt idx="12">
                  <c:v>CODI</c:v>
                </c:pt>
                <c:pt idx="13">
                  <c:v>COIN</c:v>
                </c:pt>
                <c:pt idx="14">
                  <c:v>EVSG</c:v>
                </c:pt>
              </c:strCache>
            </c:strRef>
          </c:cat>
          <c:val>
            <c:numRef>
              <c:f>'Formato indicadores'!$C$40:$Q$40</c:f>
              <c:numCache>
                <c:formatCode>0%</c:formatCode>
                <c:ptCount val="15"/>
                <c:pt idx="0">
                  <c:v>0.36845313612643743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0.99980639986724562</c:v>
                </c:pt>
                <c:pt idx="5">
                  <c:v>0.50339934733307201</c:v>
                </c:pt>
                <c:pt idx="6">
                  <c:v>1</c:v>
                </c:pt>
                <c:pt idx="7">
                  <c:v>0.91462159897119344</c:v>
                </c:pt>
                <c:pt idx="8">
                  <c:v>0</c:v>
                </c:pt>
                <c:pt idx="9">
                  <c:v>0.99863945578231295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0.99645390070921991</c:v>
                </c:pt>
                <c:pt idx="14">
                  <c:v>0.93969555035128804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4AE-4AA3-B5E7-D3906303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85318"/>
        <c:axId val="599129972"/>
      </c:barChart>
      <c:catAx>
        <c:axId val="340853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599129972"/>
        <c:crosses val="autoZero"/>
        <c:auto val="1"/>
        <c:lblAlgn val="ctr"/>
        <c:lblOffset val="100"/>
        <c:noMultiLvlLbl val="1"/>
      </c:catAx>
      <c:valAx>
        <c:axId val="5991299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408531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autoTitleDeleted val="1"/>
    <c:plotArea>
      <c:layout>
        <c:manualLayout>
          <c:xMode val="edge"/>
          <c:yMode val="edge"/>
          <c:x val="0.29512894359247449"/>
          <c:y val="0.10413015091340744"/>
          <c:w val="0.67938085646505419"/>
          <c:h val="0.77540378612456573"/>
        </c:manualLayout>
      </c:layout>
      <c:barChart>
        <c:barDir val="bar"/>
        <c:grouping val="clustered"/>
        <c:varyColors val="1"/>
        <c:ser>
          <c:idx val="0"/>
          <c:order val="0"/>
          <c:tx>
            <c:v>EFICACIA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'Formato indicadores'!$E$63:$E$69</c:f>
              <c:strCache>
                <c:ptCount val="7"/>
                <c:pt idx="0">
                  <c:v>DELEGATURA ASOCIATIVA</c:v>
                </c:pt>
                <c:pt idx="1">
                  <c:v>DELEGATURA FINANCIERA</c:v>
                </c:pt>
                <c:pt idx="2">
                  <c:v>DESPACHO</c:v>
                </c:pt>
                <c:pt idx="3">
                  <c:v>OFICINA ASESORA DE PLANEACIÓN Y SISTEMAS</c:v>
                </c:pt>
                <c:pt idx="4">
                  <c:v>OFICINA ASESORA JURÍDICA</c:v>
                </c:pt>
                <c:pt idx="5">
                  <c:v>OFICINA DE CONTROL INTERNO</c:v>
                </c:pt>
                <c:pt idx="6">
                  <c:v>SECRETARÍA GENERAL</c:v>
                </c:pt>
              </c:strCache>
            </c:strRef>
          </c:cat>
          <c:val>
            <c:numRef>
              <c:f>'Formato indicadores'!$L$63:$L$69</c:f>
              <c:numCache>
                <c:formatCode>0%</c:formatCode>
                <c:ptCount val="7"/>
                <c:pt idx="0">
                  <c:v>1</c:v>
                </c:pt>
                <c:pt idx="1">
                  <c:v>0.89328567819077431</c:v>
                </c:pt>
                <c:pt idx="2">
                  <c:v>0</c:v>
                </c:pt>
                <c:pt idx="3">
                  <c:v>0.71374837203416164</c:v>
                </c:pt>
                <c:pt idx="4">
                  <c:v>1</c:v>
                </c:pt>
                <c:pt idx="5">
                  <c:v>0.99645390070921991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458-4582-BD2F-2969E505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105095"/>
        <c:axId val="1406208666"/>
      </c:barChart>
      <c:catAx>
        <c:axId val="126210509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406208666"/>
        <c:crosses val="autoZero"/>
        <c:auto val="1"/>
        <c:lblAlgn val="ctr"/>
        <c:lblOffset val="100"/>
        <c:noMultiLvlLbl val="1"/>
      </c:catAx>
      <c:valAx>
        <c:axId val="14062086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62105095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42</xdr:row>
      <xdr:rowOff>47625</xdr:rowOff>
    </xdr:from>
    <xdr:ext cx="15840075" cy="3381375"/>
    <xdr:graphicFrame macro="">
      <xdr:nvGraphicFramePr>
        <xdr:cNvPr id="499609428" name="Chart 1">
          <a:extLst>
            <a:ext uri="{FF2B5EF4-FFF2-40B4-BE49-F238E27FC236}">
              <a16:creationId xmlns:a16="http://schemas.microsoft.com/office/drawing/2014/main" id="{00000000-0008-0000-0300-0000546FC7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38100</xdr:colOff>
      <xdr:row>50</xdr:row>
      <xdr:rowOff>47625</xdr:rowOff>
    </xdr:from>
    <xdr:ext cx="15906750" cy="3381375"/>
    <xdr:graphicFrame macro="">
      <xdr:nvGraphicFramePr>
        <xdr:cNvPr id="2123089450" name="Chart 2">
          <a:extLst>
            <a:ext uri="{FF2B5EF4-FFF2-40B4-BE49-F238E27FC236}">
              <a16:creationId xmlns:a16="http://schemas.microsoft.com/office/drawing/2014/main" id="{00000000-0008-0000-0300-00002AC68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38100</xdr:colOff>
      <xdr:row>58</xdr:row>
      <xdr:rowOff>47625</xdr:rowOff>
    </xdr:from>
    <xdr:ext cx="15906750" cy="3381375"/>
    <xdr:graphicFrame macro="">
      <xdr:nvGraphicFramePr>
        <xdr:cNvPr id="1052590952" name="Chart 3">
          <a:extLst>
            <a:ext uri="{FF2B5EF4-FFF2-40B4-BE49-F238E27FC236}">
              <a16:creationId xmlns:a16="http://schemas.microsoft.com/office/drawing/2014/main" id="{00000000-0008-0000-0300-00006843B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0</xdr:colOff>
      <xdr:row>72</xdr:row>
      <xdr:rowOff>219075</xdr:rowOff>
    </xdr:from>
    <xdr:ext cx="15611475" cy="5715000"/>
    <xdr:graphicFrame macro="">
      <xdr:nvGraphicFramePr>
        <xdr:cNvPr id="340592133" name="Chart 4">
          <a:extLst>
            <a:ext uri="{FF2B5EF4-FFF2-40B4-BE49-F238E27FC236}">
              <a16:creationId xmlns:a16="http://schemas.microsoft.com/office/drawing/2014/main" id="{00000000-0008-0000-0300-000005064D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twoCellAnchor editAs="oneCell">
    <xdr:from>
      <xdr:col>0</xdr:col>
      <xdr:colOff>152401</xdr:colOff>
      <xdr:row>0</xdr:row>
      <xdr:rowOff>28575</xdr:rowOff>
    </xdr:from>
    <xdr:to>
      <xdr:col>1</xdr:col>
      <xdr:colOff>611727</xdr:colOff>
      <xdr:row>2</xdr:row>
      <xdr:rowOff>257325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28575"/>
          <a:ext cx="1745201" cy="78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6</xdr:row>
      <xdr:rowOff>161925</xdr:rowOff>
    </xdr:from>
    <xdr:to>
      <xdr:col>15</xdr:col>
      <xdr:colOff>571500</xdr:colOff>
      <xdr:row>20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ombre Indicador">
              <a:extLst>
                <a:ext uri="{FF2B5EF4-FFF2-40B4-BE49-F238E27FC236}">
                  <a16:creationId xmlns:a16="http://schemas.microsoft.com/office/drawing/2014/main" id="{5635430C-9284-97AB-398F-4354849DC26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Indicado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974050" y="13049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NARANJO%20VELANDIA/Dropbox/Alianza%20SST%202020/En%20ajuste/03%20SIG/Registros/2020/FO-SIG-38%20Identificaci&#243;n%20de%20peligros,%20evaluaci&#243;n%20de%20riesgos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Pictures\ALTURAS.CO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KANY%20%20GESTION%20%202017\SGSS%202017\ALIANZA%20SST\matriz%20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GISTICA%20E%20INV/Downloads/MATRIZ%20DE%20PELIGROS%20CANAMOR%20DIC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MATRIZ"/>
      <sheetName val="INFORME"/>
      <sheetName val="Hoj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MATRIZ"/>
      <sheetName val="INFOR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MATRIZ"/>
      <sheetName val="INFORME"/>
      <sheetName val="Hoj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ON"/>
      <sheetName val="ADMINISTRACION"/>
      <sheetName val="PLANTA"/>
    </sheetNames>
    <sheetDataSet>
      <sheetData sheetId="0" refreshError="1"/>
      <sheetData sheetId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 mauricio rodriguez lara" refreshedDate="45587.848671874999" createdVersion="8" refreshedVersion="8" minRefreshableVersion="3" recordCount="93" xr:uid="{1A3BBE03-281C-40CE-A865-334736DC3856}">
  <cacheSource type="worksheet">
    <worksheetSource name="Tabla1"/>
  </cacheSource>
  <cacheFields count="69">
    <cacheField name="Número" numFmtId="0">
      <sharedItems containsSemiMixedTypes="0" containsString="0" containsNumber="1" containsInteger="1" minValue="1" maxValue="93"/>
    </cacheField>
    <cacheField name="Proceso " numFmtId="0">
      <sharedItems/>
    </cacheField>
    <cacheField name="#" numFmtId="0">
      <sharedItems containsSemiMixedTypes="0" containsString="0" containsNumber="1" containsInteger="1" minValue="1" maxValue="15"/>
    </cacheField>
    <cacheField name="#1" numFmtId="0">
      <sharedItems/>
    </cacheField>
    <cacheField name="Carac" numFmtId="0">
      <sharedItems/>
    </cacheField>
    <cacheField name="Proceso 2" numFmtId="0">
      <sharedItems count="15">
        <s v="PLES"/>
        <s v="GEGI"/>
        <s v="GETI"/>
        <s v="GECI"/>
        <s v="SUPE"/>
        <s v="GEDO"/>
        <s v="GECO"/>
        <s v="GSTI"/>
        <s v="GITH"/>
        <s v="GEAD"/>
        <s v="GEJU"/>
        <s v="GREF"/>
        <s v="CODI"/>
        <s v="COIN"/>
        <s v="EVSG"/>
      </sharedItems>
    </cacheField>
    <cacheField name="Objetivo Estratégico" numFmtId="0">
      <sharedItems longText="1"/>
    </cacheField>
    <cacheField name="Estratégia" numFmtId="0">
      <sharedItems longText="1"/>
    </cacheField>
    <cacheField name="Politica MIPG" numFmtId="0">
      <sharedItems/>
    </cacheField>
    <cacheField name="Nombre Indicador" numFmtId="0">
      <sharedItems count="93">
        <s v="Monitoreo a ejecución de controles a riesgos"/>
        <s v="Incumplimiento Legal Ambiental"/>
        <s v="Implementacion de actividades para mitigar el Cambio Climatico"/>
        <s v="Sensibilización en Temas Ambientales"/>
        <s v="Cobertura de Proyectos de Inversión Acumulativo"/>
        <s v="Ejecución del Plan de Acción Anual Acumulado"/>
        <s v="Ejecución Del Plan Estratégico Institucional acumulado"/>
        <s v="Cumplimiento del Programa de Ahorro y uso Eficiente de la Energía"/>
        <s v="Cumplimiento del Programa de Ahorro y uso Eficiente del Agua"/>
        <s v="Cumplimiento del Programa de Gestion Integral de Residuos"/>
        <s v="Cumplimiento del Programa de Ahorro y uso Eficiente del Papel"/>
        <s v="Actividades de Comunicación Realizadas "/>
        <s v="Cumplimiento del plan de participación y presencia institucional"/>
        <s v="Evaluar la percepción de satisfacción de los asistentes al evento de participación ciudadana organizado por la Supersolidaria"/>
        <s v="Percepción consolidada de la satisfacción de los asistentes a eventos de participación ciudadana organizados por la Supersolidaria"/>
        <s v="Satisfacción Público Externo frente a los medios de comunicación"/>
        <s v="Satisfacción Público Interno frente a los medios de comunicación"/>
        <s v="Ejecución del  PETI"/>
        <s v="Gestión institucional mejorada"/>
        <s v="Cumplimiento del plan de acción del proceso"/>
        <s v="Autorizaciones a organizaciones solidarias que no ejercen actividad financiera "/>
        <s v="Cobertura de visitas de inspección "/>
        <s v="Control de Legalidad Liquidaciones Voluntarias"/>
        <s v="Controles de legalidad de reformas estatutarias"/>
        <s v="Cumplimiento actividades de análisis financiero y de riesgo"/>
        <s v="Oportunidad en la evaluación de las respuestas a los informes de visitas de inspección a las organizaciones vigiladas visitadas"/>
        <s v="Traslado de informes a organizaciones solidarias visitadas"/>
        <s v="Visita Insitu"/>
        <s v="Promedio de dias hábiles del traslado de los informes de visita"/>
        <s v="Revisión información de cierres de ejercicio - Documentos asamblea "/>
        <s v="Cumplimiento analisis extrasitu"/>
        <s v="Porcentaje de entidades que disminuyeron el nivel de riesgo por seguimiento extrasitu"/>
        <s v="Expedición actos administrativos"/>
        <s v="Seguimiento a los procesos de toma de posesión"/>
        <s v="Promedio dias de tramites de posesiones"/>
        <s v="Recursos de reposicion y de revocatoria directa"/>
        <s v="Cierres de Quejas Efectuados"/>
        <s v="Direccionamientos erróneos en comunicaciones oficiales recibidas"/>
        <s v="Oportunidad en consultas atendidas al archivo central"/>
        <s v="Gestión de hallazgos producto de inspecciones al archivo central"/>
        <s v="Notificaciones Gestionadas"/>
        <s v="Actos administrativos recurridos por indebida notificación"/>
        <s v="Trámites contractuales atendidos"/>
        <s v="Eficiencia liquidaciones"/>
        <s v="Eficacia en certificaciones"/>
        <s v="Transferencias de conocimientos del Manual de supervisión de contratos y/o convenios"/>
        <s v="Avance en la mejora de los (2) sistemas en la SES"/>
        <s v="Avance en la documentación técnica y funcional de 2 sistemas de información"/>
        <s v="Capacidades y estado del almacenamiento"/>
        <s v="Cumplimiento en la entrega de requerimientos de TI demandados por las areas de la SES"/>
        <s v="Cumplimiento a la politica gestión estrategica de talento humano"/>
        <s v="Actividades del Sistema de Estímulos BS"/>
        <s v="Cumplir las Actividades programadas en el Plan de Capacitación"/>
        <s v="Ausentismo"/>
        <s v="Condiciones de salud de los trabajadores"/>
        <s v="Cumplimiento de los objetivos en seguridad y salud en el trabajo - SST"/>
        <s v="Cumplimiento de requisitos de estructura del SG-SST"/>
        <s v="Cumplimiento de requisitos legales"/>
        <s v="Cumplimiento realización de simulacros de SST"/>
        <s v="Desarrollo de los programas de vigilancia epidemiológica de acuerdo con el análisis de las condiciones de salud y de trabajo y a los riesgos priorizados"/>
        <s v="Ejecución de las acciones preventivas, correctivas y de mejora para SST"/>
        <s v="Ejecución del Plan de Capacitación en Seguridad y Salud en el Trabajo"/>
        <s v="Ejecución del cronograma de las mediciones ambientales ocupacionales y sus resultados"/>
        <s v="Ejecución del plan de trabajo anual"/>
        <s v="Evaluacion de las No Conformidades encontradas en el plan anual de trabajo de SST_x000a_(ESTA EN CERO PORQUE NO SE DETECTARON NO CONFORMIDADES)"/>
        <s v="Evaluación inicial del SG-SST"/>
        <s v="Frecuencia de Accidentalidad"/>
        <s v="Incidencia enfermedad laboral"/>
        <s v="Intervención de los peligros identificados y los riesgos priorizados"/>
        <s v="Prevalencia enfermedad laboral"/>
        <s v="Proporción de accidentes de trabajo mortales"/>
        <s v="Reporte e investigacion de accidentes de trabajo y enfermedades laborales (Secundario)"/>
        <s v="Severidad accidentalidad"/>
        <s v="Cumplimiento a la programación del Mantenimiento Preventivo"/>
        <s v="Mantenimientos Correctivos Realizados"/>
        <s v="Consumo de agua costado oriental"/>
        <s v="Consumo de agua costado occidental"/>
        <s v="Consumo de energia Costado Occidental"/>
        <s v="Consumo de Energia costado oriental"/>
        <s v="Consumo de papel"/>
        <s v="Generación de residuos sólidos (secundario)"/>
        <s v="Respuesta oportuna a las demandas radicadas"/>
        <s v="Control a proyectos normativos o regulatorios y doctrina unificada"/>
        <s v="Respuesta oportuna a las demandas radicadas (principal)"/>
        <s v="Cumplimiento a los productos fijados en los planes de acción de la politica de prevencion del daño antijurídico 2024-2025"/>
        <s v="Ejecucion del Presupuesto de Gastos de Funcionamiento"/>
        <s v="Ejecucion del presupuesto de gastos inversion"/>
        <s v="Gestión de procesos disciplinarios"/>
        <s v="Avance en la ejecución programa anual de auditoría"/>
        <s v="Cumplimiento del programa de auditorias"/>
        <s v="Acciones de mejora cerradas"/>
        <s v="Cumplimiento en el reporte de indicadores"/>
        <s v="Cumplimiento del programa de Auditorias internas"/>
      </sharedItems>
    </cacheField>
    <cacheField name="Principal / Secundario" numFmtId="0">
      <sharedItems/>
    </cacheField>
    <cacheField name="Tipo" numFmtId="0">
      <sharedItems/>
    </cacheField>
    <cacheField name="Descripción " numFmtId="0">
      <sharedItems/>
    </cacheField>
    <cacheField name="Área" numFmtId="0">
      <sharedItems/>
    </cacheField>
    <cacheField name="Responsable" numFmtId="0">
      <sharedItems/>
    </cacheField>
    <cacheField name="Cargo responsable" numFmtId="0">
      <sharedItems/>
    </cacheField>
    <cacheField name="Formula matemática" numFmtId="0">
      <sharedItems/>
    </cacheField>
    <cacheField name="Unidad de medida" numFmtId="0">
      <sharedItems/>
    </cacheField>
    <cacheField name="Fuente de la información" numFmtId="0">
      <sharedItems longText="1"/>
    </cacheField>
    <cacheField name="Frecuencia de medición" numFmtId="0">
      <sharedItems/>
    </cacheField>
    <cacheField name="Meta" numFmtId="0">
      <sharedItems containsSemiMixedTypes="0" containsString="0" containsNumber="1" minValue="0" maxValue="45"/>
    </cacheField>
    <cacheField name="Linea Base" numFmtId="0">
      <sharedItems containsMixedTypes="1" containsNumber="1" minValue="0" maxValue="81"/>
    </cacheField>
    <cacheField name="Tendencia" numFmtId="0">
      <sharedItems/>
    </cacheField>
    <cacheField name="Tolerancia Inferior" numFmtId="0">
      <sharedItems containsSemiMixedTypes="0" containsString="0" containsNumber="1" minValue="0" maxValue="45"/>
    </cacheField>
    <cacheField name="Tolerancia Superior" numFmtId="0">
      <sharedItems containsSemiMixedTypes="0" containsString="0" containsNumber="1" minValue="0" maxValue="1000"/>
    </cacheField>
    <cacheField name="Documento SIG asociado" numFmtId="0">
      <sharedItems containsBlank="1" longText="1"/>
    </cacheField>
    <cacheField name="Numerador" numFmtId="0">
      <sharedItems containsString="0" containsBlank="1" containsNumber="1" minValue="0" maxValue="3780"/>
    </cacheField>
    <cacheField name="Denominador" numFmtId="0">
      <sharedItems containsString="0" containsBlank="1" containsNumber="1" minValue="0.1" maxValue="22078"/>
    </cacheField>
    <cacheField name="Enero" numFmtId="0">
      <sharedItems containsString="0" containsBlank="1" containsNumber="1" minValue="0" maxValue="1"/>
    </cacheField>
    <cacheField name="Numerador3" numFmtId="0">
      <sharedItems containsString="0" containsBlank="1" containsNumber="1" minValue="0" maxValue="3747"/>
    </cacheField>
    <cacheField name="Denominador4" numFmtId="0">
      <sharedItems containsString="0" containsBlank="1" containsNumber="1" minValue="0.1" maxValue="22078"/>
    </cacheField>
    <cacheField name="Febrero" numFmtId="0">
      <sharedItems containsString="0" containsBlank="1" containsNumber="1" minValue="0" maxValue="826"/>
    </cacheField>
    <cacheField name="Numerador5" numFmtId="0">
      <sharedItems containsString="0" containsBlank="1" containsNumber="1" minValue="0" maxValue="3978"/>
    </cacheField>
    <cacheField name="Denominador6" numFmtId="0">
      <sharedItems containsString="0" containsBlank="1" containsNumber="1" minValue="0.1" maxValue="22078"/>
    </cacheField>
    <cacheField name="Marzo" numFmtId="0">
      <sharedItems containsString="0" containsBlank="1" containsNumber="1" minValue="0" maxValue="987"/>
    </cacheField>
    <cacheField name="Numerador7" numFmtId="0">
      <sharedItems containsString="0" containsBlank="1" containsNumber="1" containsInteger="1" minValue="0" maxValue="4374"/>
    </cacheField>
    <cacheField name="Denominador8" numFmtId="0">
      <sharedItems containsString="0" containsBlank="1" containsNumber="1" containsInteger="1" minValue="1" maxValue="22078"/>
    </cacheField>
    <cacheField name="Abril" numFmtId="0">
      <sharedItems containsString="0" containsBlank="1" containsNumber="1" minValue="0" maxValue="351"/>
    </cacheField>
    <cacheField name="Numerador9" numFmtId="0">
      <sharedItems containsString="0" containsBlank="1" containsNumber="1" containsInteger="1" minValue="0" maxValue="5923"/>
    </cacheField>
    <cacheField name="Denominador10" numFmtId="0">
      <sharedItems containsString="0" containsBlank="1" containsNumber="1" containsInteger="1" minValue="1" maxValue="22078"/>
    </cacheField>
    <cacheField name="Mayo" numFmtId="0">
      <sharedItems containsString="0" containsBlank="1" containsNumber="1" minValue="0" maxValue="30"/>
    </cacheField>
    <cacheField name="Numerador11" numFmtId="0">
      <sharedItems containsString="0" containsBlank="1" containsNumber="1" minValue="0" maxValue="7498"/>
    </cacheField>
    <cacheField name="Denominador12" numFmtId="0">
      <sharedItems containsString="0" containsBlank="1" containsNumber="1" minValue="0.01" maxValue="22078"/>
    </cacheField>
    <cacheField name="Junio" numFmtId="0">
      <sharedItems containsString="0" containsBlank="1" containsNumber="1" minValue="0" maxValue="28.714285714285715"/>
    </cacheField>
    <cacheField name="Numerador13" numFmtId="0">
      <sharedItems containsString="0" containsBlank="1" containsNumber="1" minValue="0" maxValue="5102"/>
    </cacheField>
    <cacheField name="Denominador14" numFmtId="0">
      <sharedItems containsString="0" containsBlank="1" containsNumber="1" minValue="0.1" maxValue="22078"/>
    </cacheField>
    <cacheField name="Julio" numFmtId="0">
      <sharedItems containsBlank="1" containsMixedTypes="1" containsNumber="1" minValue="0" maxValue="63"/>
    </cacheField>
    <cacheField name="Numerador15" numFmtId="0">
      <sharedItems containsString="0" containsBlank="1" containsNumber="1" containsInteger="1" minValue="0" maxValue="5600"/>
    </cacheField>
    <cacheField name="Denominador16" numFmtId="0">
      <sharedItems containsString="0" containsBlank="1" containsNumber="1" containsInteger="1" minValue="1" maxValue="22078"/>
    </cacheField>
    <cacheField name="Agosto" numFmtId="0">
      <sharedItems containsBlank="1" containsMixedTypes="1" containsNumber="1" minValue="0" maxValue="34"/>
    </cacheField>
    <cacheField name="Numerador17" numFmtId="0">
      <sharedItems containsString="0" containsBlank="1" containsNumber="1" minValue="0" maxValue="4569"/>
    </cacheField>
    <cacheField name="Denominador18" numFmtId="0">
      <sharedItems containsString="0" containsBlank="1" containsNumber="1" minValue="0.1" maxValue="22078"/>
    </cacheField>
    <cacheField name="Septiembre" numFmtId="0">
      <sharedItems containsBlank="1" containsMixedTypes="1" containsNumber="1" minValue="0" maxValue="60"/>
    </cacheField>
    <cacheField name="Numerador19" numFmtId="0">
      <sharedItems containsNonDate="0" containsString="0" containsBlank="1"/>
    </cacheField>
    <cacheField name="Denominador20" numFmtId="0">
      <sharedItems containsNonDate="0" containsString="0" containsBlank="1"/>
    </cacheField>
    <cacheField name="Octubre" numFmtId="0">
      <sharedItems containsBlank="1"/>
    </cacheField>
    <cacheField name="Numerador21" numFmtId="0">
      <sharedItems containsNonDate="0" containsString="0" containsBlank="1"/>
    </cacheField>
    <cacheField name="Denominador22" numFmtId="0">
      <sharedItems containsNonDate="0" containsString="0" containsBlank="1"/>
    </cacheField>
    <cacheField name="Noviembre" numFmtId="0">
      <sharedItems containsBlank="1"/>
    </cacheField>
    <cacheField name="Numerador23" numFmtId="0">
      <sharedItems containsNonDate="0" containsString="0" containsBlank="1"/>
    </cacheField>
    <cacheField name="Denominador24" numFmtId="0">
      <sharedItems containsNonDate="0" containsString="0" containsBlank="1"/>
    </cacheField>
    <cacheField name="Diciembre" numFmtId="0">
      <sharedItems containsBlank="1"/>
    </cacheField>
    <cacheField name="CUMPLIMIENTO PROMEDIO" numFmtId="0">
      <sharedItems containsMixedTypes="1" containsNumber="1" minValue="0" maxValue="264.11111111111109"/>
    </cacheField>
    <cacheField name="EFICACIA" numFmtId="0">
      <sharedItems containsMixedTypes="1" containsNumber="1" minValue="0" maxValue="1.0032289017796263" count="23">
        <n v="0.72077922077922085"/>
        <n v="0.99993006993006994"/>
        <n v="1"/>
        <n v="0.50505050505050497"/>
        <n v="0"/>
        <n v="0.38647342995169082"/>
        <n v="0.38095238095238093"/>
        <n v="0.44871794871794873"/>
        <s v=" "/>
        <n v="0.99787039853970183"/>
        <n v="0.26315789473684209"/>
        <n v="0.9919714540588761"/>
        <n v="0.83585852372597313"/>
        <n v="0.17094017094017092"/>
        <n v="0.66666666666666652"/>
        <n v="0.99054374000000001"/>
        <n v="0.8719211822660099"/>
        <n v="0.74386479691358021"/>
        <n v="1.0032289017796263"/>
        <n v="0.90290601160166373"/>
        <n v="0.98571428571428577"/>
        <n v="0.99290780141843971"/>
        <n v="0.87939110070257609"/>
      </sharedItems>
    </cacheField>
    <cacheField name="C - NC" numFmtId="9">
      <sharedItems count="3">
        <s v="NO CUMPLE"/>
        <s v="CUMPLE"/>
        <s v="NO MEDIDO"/>
      </sharedItems>
    </cacheField>
    <cacheField name="Cambios" numFmtId="0">
      <sharedItems containsBlank="1"/>
    </cacheField>
    <cacheField name="Responsable26" numFmtId="0">
      <sharedItems containsBlank="1"/>
    </cacheField>
    <cacheField name="EFICACIA27" numFmtId="0">
      <sharedItems containsString="0" containsBlank="1" containsNumber="1" containsInteger="1" minValue="1" maxValue="2"/>
    </cacheField>
    <cacheField name="OBSERVACION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 pivotCacheId="1623231154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a Lucia Florez Galvis" refreshedDate="45709.463808796296" createdVersion="8" refreshedVersion="7" minRefreshableVersion="3" recordCount="102" xr:uid="{00000000-000A-0000-FFFF-FFFF47000000}">
  <cacheSource type="worksheet">
    <worksheetSource ref="A6:BK108" sheet="Procesos"/>
  </cacheSource>
  <cacheFields count="63">
    <cacheField name="Número" numFmtId="0">
      <sharedItems containsBlank="1" containsMixedTypes="1" containsNumber="1" containsInteger="1" minValue="1" maxValue="50"/>
    </cacheField>
    <cacheField name="Proceso " numFmtId="0">
      <sharedItems containsBlank="1" count="16">
        <m/>
        <s v="Planificación Estratégica"/>
        <s v="Gestión de Grupos de Interés"/>
        <s v="Gestión de Tecnologías de la Información"/>
        <s v="Gestión del Conocimiento y la Innovación"/>
        <s v="Supervisión"/>
        <s v="Gestión Documental"/>
        <s v="Gestión de Contratación"/>
        <s v="Gestión de Servicios de Tecnologías de la Información"/>
        <s v="Gestión Integral de Talento Humano"/>
        <s v="Gestión Administrativa"/>
        <s v="Gestión Jurídica"/>
        <s v="Gestión de Recursos Financieros"/>
        <s v="Control Disciplinario"/>
        <s v="Control Interno"/>
        <s v="Evaluación de Sistemas de Gestión"/>
      </sharedItems>
    </cacheField>
    <cacheField name="#" numFmtId="0">
      <sharedItems containsString="0" containsBlank="1" containsNumber="1" containsInteger="1" minValue="1" maxValue="15"/>
    </cacheField>
    <cacheField name="#1" numFmtId="0">
      <sharedItems containsBlank="1" count="27">
        <m/>
        <s v="1.1"/>
        <s v="1.2"/>
        <s v="2.1"/>
        <s v="2.2"/>
        <s v="3.1"/>
        <s v="4.1"/>
        <s v="4.2"/>
        <s v="5.1"/>
        <s v="5.2"/>
        <s v="6.1"/>
        <s v="6.2"/>
        <s v="7.1"/>
        <s v="7.2"/>
        <s v="8.1"/>
        <s v="8.2"/>
        <s v="9.1"/>
        <s v="9.2"/>
        <s v="10.1"/>
        <s v="10.2"/>
        <s v="11.1"/>
        <s v="11.2"/>
        <s v="12.1"/>
        <s v="13.1"/>
        <s v="14.1"/>
        <s v="15.1"/>
        <s v="15.2"/>
      </sharedItems>
    </cacheField>
    <cacheField name="Proceso 2" numFmtId="0">
      <sharedItems containsBlank="1" count="16">
        <m/>
        <s v="PLES"/>
        <s v="GEGI"/>
        <s v="GETI"/>
        <s v="GECI"/>
        <s v="SUPE"/>
        <s v="GEDO"/>
        <s v="GECO"/>
        <s v="GSTI"/>
        <s v="GITH"/>
        <s v="GEAD"/>
        <s v="GEJU"/>
        <s v="GREF"/>
        <s v="CODI"/>
        <s v="COIN"/>
        <s v="EVSG"/>
      </sharedItems>
    </cacheField>
    <cacheField name="Objetivo Estratégico" numFmtId="0">
      <sharedItems containsBlank="1" longText="1"/>
    </cacheField>
    <cacheField name="Estratégia" numFmtId="0">
      <sharedItems containsBlank="1" longText="1"/>
    </cacheField>
    <cacheField name="Politica MIPG" numFmtId="0">
      <sharedItems containsBlank="1"/>
    </cacheField>
    <cacheField name="Nombre Indicador" numFmtId="0">
      <sharedItems containsBlank="1"/>
    </cacheField>
    <cacheField name="Principal / Secundario" numFmtId="0">
      <sharedItems containsBlank="1" count="3">
        <m/>
        <s v="Principal"/>
        <s v="Secundario"/>
      </sharedItems>
    </cacheField>
    <cacheField name="Tipo" numFmtId="0">
      <sharedItems containsBlank="1"/>
    </cacheField>
    <cacheField name="Descripción " numFmtId="0">
      <sharedItems containsBlank="1"/>
    </cacheField>
    <cacheField name="Área" numFmtId="0">
      <sharedItems containsBlank="1" count="8">
        <m/>
        <s v="Oficina Asesora de Planeación y Sistemas"/>
        <s v="Despacho"/>
        <s v="Secretaría General"/>
        <s v="Delegatura Asociativa"/>
        <s v="Delegatura Financiera"/>
        <s v="Oficina Asesora Jurídica"/>
        <s v="Oficina de Control Interno"/>
      </sharedItems>
    </cacheField>
    <cacheField name="Responsable" numFmtId="0">
      <sharedItems containsBlank="1"/>
    </cacheField>
    <cacheField name="Cargo responsable" numFmtId="0">
      <sharedItems containsBlank="1"/>
    </cacheField>
    <cacheField name="Formula matemática" numFmtId="0">
      <sharedItems containsBlank="1"/>
    </cacheField>
    <cacheField name="Unidad de medida" numFmtId="0">
      <sharedItems containsBlank="1"/>
    </cacheField>
    <cacheField name="Fuente de la información" numFmtId="0">
      <sharedItems containsBlank="1" longText="1"/>
    </cacheField>
    <cacheField name="Frecuencia de medición" numFmtId="0">
      <sharedItems containsBlank="1"/>
    </cacheField>
    <cacheField name="Meta" numFmtId="0">
      <sharedItems containsString="0" containsBlank="1" containsNumber="1" minValue="0" maxValue="45"/>
    </cacheField>
    <cacheField name="Linea Base" numFmtId="0">
      <sharedItems containsBlank="1" containsMixedTypes="1" containsNumber="1" minValue="0" maxValue="81"/>
    </cacheField>
    <cacheField name="Tendencia" numFmtId="0">
      <sharedItems containsBlank="1"/>
    </cacheField>
    <cacheField name="Tolerancia Inferior" numFmtId="0">
      <sharedItems containsString="0" containsBlank="1" containsNumber="1" minValue="0" maxValue="45"/>
    </cacheField>
    <cacheField name="Tolerancia Superior" numFmtId="0">
      <sharedItems containsString="0" containsBlank="1" containsNumber="1" minValue="0" maxValue="1000"/>
    </cacheField>
    <cacheField name="Documento SIG asociado" numFmtId="0">
      <sharedItems containsBlank="1" longText="1"/>
    </cacheField>
    <cacheField name="Numerador" numFmtId="0">
      <sharedItems containsString="0" containsBlank="1" containsNumber="1" minValue="0" maxValue="3780"/>
    </cacheField>
    <cacheField name="Denominador" numFmtId="0">
      <sharedItems containsString="0" containsBlank="1" containsNumber="1" minValue="0.1" maxValue="22078"/>
    </cacheField>
    <cacheField name="Enero" numFmtId="0">
      <sharedItems containsString="0" containsBlank="1" containsNumber="1" minValue="0" maxValue="1"/>
    </cacheField>
    <cacheField name="Numerador2" numFmtId="0">
      <sharedItems containsString="0" containsBlank="1" containsNumber="1" minValue="0" maxValue="3747"/>
    </cacheField>
    <cacheField name="Denominador2" numFmtId="0">
      <sharedItems containsString="0" containsBlank="1" containsNumber="1" minValue="0.1" maxValue="22078"/>
    </cacheField>
    <cacheField name="Febrero" numFmtId="0">
      <sharedItems containsString="0" containsBlank="1" containsNumber="1" minValue="0" maxValue="826"/>
    </cacheField>
    <cacheField name="Numerador3" numFmtId="0">
      <sharedItems containsString="0" containsBlank="1" containsNumber="1" minValue="0" maxValue="3978"/>
    </cacheField>
    <cacheField name="Denominador3" numFmtId="0">
      <sharedItems containsString="0" containsBlank="1" containsNumber="1" minValue="0.1" maxValue="22078"/>
    </cacheField>
    <cacheField name="Marzo" numFmtId="0">
      <sharedItems containsString="0" containsBlank="1" containsNumber="1" minValue="0" maxValue="987"/>
    </cacheField>
    <cacheField name="Numerador4" numFmtId="0">
      <sharedItems containsString="0" containsBlank="1" containsNumber="1" containsInteger="1" minValue="0" maxValue="4374"/>
    </cacheField>
    <cacheField name="Denominador4" numFmtId="0">
      <sharedItems containsString="0" containsBlank="1" containsNumber="1" containsInteger="1" minValue="1" maxValue="22078"/>
    </cacheField>
    <cacheField name="Abril" numFmtId="0">
      <sharedItems containsString="0" containsBlank="1" containsNumber="1" minValue="0" maxValue="351"/>
    </cacheField>
    <cacheField name="Numerador5" numFmtId="0">
      <sharedItems containsString="0" containsBlank="1" containsNumber="1" containsInteger="1" minValue="0" maxValue="5923"/>
    </cacheField>
    <cacheField name="Denominador5" numFmtId="0">
      <sharedItems containsString="0" containsBlank="1" containsNumber="1" containsInteger="1" minValue="1" maxValue="22078"/>
    </cacheField>
    <cacheField name="Mayo" numFmtId="0">
      <sharedItems containsString="0" containsBlank="1" containsNumber="1" minValue="0" maxValue="30"/>
    </cacheField>
    <cacheField name="Numerador6" numFmtId="0">
      <sharedItems containsString="0" containsBlank="1" containsNumber="1" minValue="0" maxValue="7498"/>
    </cacheField>
    <cacheField name="Denominador6" numFmtId="0">
      <sharedItems containsString="0" containsBlank="1" containsNumber="1" minValue="0.01" maxValue="22078"/>
    </cacheField>
    <cacheField name="Junio" numFmtId="0">
      <sharedItems containsString="0" containsBlank="1" containsNumber="1" minValue="0" maxValue="28.714285714285715"/>
    </cacheField>
    <cacheField name="Numerador7" numFmtId="0">
      <sharedItems containsString="0" containsBlank="1" containsNumber="1" minValue="0" maxValue="5102"/>
    </cacheField>
    <cacheField name="Denominador7" numFmtId="0">
      <sharedItems containsString="0" containsBlank="1" containsNumber="1" minValue="0.1" maxValue="22078"/>
    </cacheField>
    <cacheField name="Julio" numFmtId="0">
      <sharedItems containsString="0" containsBlank="1" containsNumber="1" minValue="0" maxValue="63"/>
    </cacheField>
    <cacheField name="Numerador8" numFmtId="0">
      <sharedItems containsString="0" containsBlank="1" containsNumber="1" containsInteger="1" minValue="0" maxValue="5600"/>
    </cacheField>
    <cacheField name="Denominador8" numFmtId="0">
      <sharedItems containsString="0" containsBlank="1" containsNumber="1" containsInteger="1" minValue="1" maxValue="22078"/>
    </cacheField>
    <cacheField name="Agosto" numFmtId="0">
      <sharedItems containsString="0" containsBlank="1" containsNumber="1" minValue="0" maxValue="34"/>
    </cacheField>
    <cacheField name="Numerador9" numFmtId="0">
      <sharedItems containsString="0" containsBlank="1" containsNumber="1" minValue="0" maxValue="4569"/>
    </cacheField>
    <cacheField name="Denominador9" numFmtId="0">
      <sharedItems containsString="0" containsBlank="1" containsNumber="1" minValue="0.1" maxValue="22078"/>
    </cacheField>
    <cacheField name="Septiembre" numFmtId="0">
      <sharedItems containsString="0" containsBlank="1" containsNumber="1" minValue="0" maxValue="60"/>
    </cacheField>
    <cacheField name="Numerador10" numFmtId="0">
      <sharedItems containsNonDate="0" containsString="0" containsBlank="1"/>
    </cacheField>
    <cacheField name="Denominador10" numFmtId="0">
      <sharedItems containsNonDate="0" containsString="0" containsBlank="1"/>
    </cacheField>
    <cacheField name="Octubre" numFmtId="0">
      <sharedItems containsBlank="1"/>
    </cacheField>
    <cacheField name="Numerador11" numFmtId="0">
      <sharedItems containsNonDate="0" containsString="0" containsBlank="1"/>
    </cacheField>
    <cacheField name="Denominador11" numFmtId="0">
      <sharedItems containsNonDate="0" containsString="0" containsBlank="1"/>
    </cacheField>
    <cacheField name="Noviembre" numFmtId="0">
      <sharedItems containsBlank="1"/>
    </cacheField>
    <cacheField name="Numerador12" numFmtId="0">
      <sharedItems containsNonDate="0" containsString="0" containsBlank="1"/>
    </cacheField>
    <cacheField name="Denominador12" numFmtId="0">
      <sharedItems containsNonDate="0" containsString="0" containsBlank="1"/>
    </cacheField>
    <cacheField name="Diciembre" numFmtId="0">
      <sharedItems containsBlank="1"/>
    </cacheField>
    <cacheField name="CUMPLIMIENTO PROMEDIO" numFmtId="0">
      <sharedItems containsBlank="1" containsMixedTypes="1" containsNumber="1" minValue="0" maxValue="264.11111111111109"/>
    </cacheField>
    <cacheField name="EFICACIA" numFmtId="0">
      <sharedItems containsBlank="1" containsMixedTypes="1" containsNumber="1" minValue="0" maxValue="1.00322890177962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n v="1"/>
    <s v="Planificación Estratégica"/>
    <n v="1"/>
    <s v="1.1"/>
    <s v="PROCESOS ESTRATÉGICOS"/>
    <x v="0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Control Interno "/>
    <x v="0"/>
    <s v="Principal"/>
    <s v="Eficacia"/>
    <s v="Medir el grado de ejecución de los controles definidos para la mitigación de los riesgos en los procesos."/>
    <s v="Oficina Asesora de Planeación y Sistemas"/>
    <s v="Claudia Licinia Sánchez Rivas,Laura Nathalia Cardenas Jimenez"/>
    <s v="Profesional Especializado OAPS"/>
    <s v="(# de controles ejecutados efectivamente / # de controles monitoreados dentro del periodo)*100 "/>
    <s v="Porcentaje"/>
    <s v="FT-PLES-018 Matriz de Evaluación de Riesgos_x000a_FT-PLES-021 Mapa de Riesgos Institucionales_x000a_FT-PLES-020 Mapa de Riesgos de Corrupción_x000a_FT-PLES-019 Seguimiento Mapa de Riesgos de Corrupción_x000a_FT-PLES-022 Seguimiento de Mapa de Riesgos Institucionales"/>
    <s v="Cuatrimestral"/>
    <n v="0.9"/>
    <s v="No aplica"/>
    <s v="Positiva - Creciente"/>
    <n v="0.8"/>
    <n v="1"/>
    <s v="PR-PLES-005 Implementación lineamientos para la gestión de Riesgos v1"/>
    <m/>
    <m/>
    <m/>
    <m/>
    <m/>
    <m/>
    <m/>
    <m/>
    <m/>
    <n v="63"/>
    <n v="98"/>
    <n v="0.6428571428571429"/>
    <m/>
    <m/>
    <m/>
    <m/>
    <m/>
    <m/>
    <m/>
    <m/>
    <m/>
    <n v="72"/>
    <n v="110"/>
    <n v="0.65454545454545454"/>
    <m/>
    <m/>
    <m/>
    <m/>
    <m/>
    <m/>
    <m/>
    <m/>
    <m/>
    <m/>
    <m/>
    <m/>
    <n v="0.64870129870129878"/>
    <x v="0"/>
    <x v="0"/>
    <m/>
    <m/>
    <n v="1"/>
    <m/>
  </r>
  <r>
    <n v="2"/>
    <s v="Planificación Estratégica"/>
    <n v="1"/>
    <s v="1.2"/>
    <s v="PROCESOS ESTRATÉGICOS"/>
    <x v="0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 y del conocimiento, actualizándolas en función de las dinámicas internas y externas que incidan en la entidad."/>
    <s v="Política Planeación Institucional "/>
    <x v="1"/>
    <s v="Secundario"/>
    <s v="Eficiencia"/>
    <s v="El indicador permite identificar el nivel de incumplimiento Legal Ambiental"/>
    <s v="Oficina Asesora de Planeación y Sistemas"/>
    <s v="Claudia Sanchez, Sonia Paola Velandia Buitrago"/>
    <s v="Profesional Universitario  Oficina Asesora de Planeación y Sistemas"/>
    <s v="(Requisitos legales con un cumplimiento ≥80% / Requisitos legales identificados)*100"/>
    <s v="Porcentaje"/>
    <s v="Matriz de Requisitos legales"/>
    <s v="Semestral"/>
    <n v="1E-3"/>
    <n v="5.0000000000000001E-4"/>
    <s v="Negativa - Decreciente"/>
    <n v="0"/>
    <n v="5.0000000000000001E-4"/>
    <s v="PR-PLES-013 Identificación de aspectos e impactos ambientales "/>
    <m/>
    <m/>
    <m/>
    <m/>
    <m/>
    <m/>
    <m/>
    <m/>
    <m/>
    <m/>
    <m/>
    <m/>
    <m/>
    <m/>
    <m/>
    <n v="1"/>
    <n v="143"/>
    <n v="6.9930069930069903E-5"/>
    <m/>
    <m/>
    <m/>
    <m/>
    <m/>
    <m/>
    <m/>
    <m/>
    <m/>
    <m/>
    <m/>
    <m/>
    <m/>
    <m/>
    <m/>
    <m/>
    <m/>
    <m/>
    <n v="6.9930069930069903E-5"/>
    <x v="1"/>
    <x v="1"/>
    <m/>
    <m/>
    <m/>
    <m/>
  </r>
  <r>
    <n v="3"/>
    <s v="Planificación Estratégica"/>
    <n v="1"/>
    <s v="1.2"/>
    <s v="PROCESOS ESTRATÉGICOS"/>
    <x v="0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Seguimiento y evaluación del desempeño institucional"/>
    <x v="2"/>
    <s v="Secundario"/>
    <s v="Eficacia"/>
    <s v="El indicador permite obtener el porcentaje de implementación de actividades para mitigar el Cambio Climatico"/>
    <s v="Oficina Asesora de Planeación y Sistemas"/>
    <s v="Claudia Sanchez, Sonia Paola Velandia Buitrago"/>
    <s v="Profesional Universitario  Oficina Asesora de Planeación y Sistemas"/>
    <s v="(N° de Actividades realizadas/N° de Actividades programadas) * 100"/>
    <s v="Porcentaje"/>
    <s v="Programas de Gestión Ambiental ubicados en modulo  Ambiental en  Isolucion"/>
    <s v="Semestral"/>
    <n v="0.95"/>
    <n v="0"/>
    <s v="Positiva - Creciente"/>
    <n v="0.7"/>
    <n v="1"/>
    <s v="Objetivos de Desarrollo Sostenible y Politicas Públicas Supersolidaria 2019-2020"/>
    <m/>
    <m/>
    <m/>
    <m/>
    <m/>
    <m/>
    <m/>
    <m/>
    <m/>
    <m/>
    <m/>
    <m/>
    <m/>
    <m/>
    <m/>
    <n v="9"/>
    <n v="9"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4"/>
    <s v="Planificación Estratégica"/>
    <n v="1"/>
    <s v="1.2"/>
    <s v="PROCESOS ESTRATÉGICOS"/>
    <x v="0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 y del conocimiento, actualizándolas en función de las dinámicas internas y externas que incidan en la entidad."/>
    <s v="Política Planeación Institucional "/>
    <x v="3"/>
    <s v="Secundario"/>
    <s v="Eficiencia"/>
    <s v="El indicador permite obtener el porcentaje de actividades de sensibilización ambiental ejecutadas en el periodo."/>
    <s v="Oficina Asesora de Planeación y Sistemas"/>
    <s v="Claudia Sanchez, Sonia Paola Velandia Buitrago"/>
    <s v="Profesional Universitario  Oficina Asesora de Planeación y Sistemas"/>
    <s v="(Actividades de sensibilización ambiental adelantadas en el periodo/ Actividades de sensibilización ambiental programadas para el periodo) *100%"/>
    <s v="Porcentaje"/>
    <s v="Correos electrónicos masivos, videos, podcast, transferencias de conocimiento presenciales y vituales, Moodle. "/>
    <s v="Semestral"/>
    <n v="0.9"/>
    <s v="N/A"/>
    <s v="Positiva - Creciente"/>
    <n v="0.8"/>
    <n v="1"/>
    <s v="PL-GEAD-001 Plan de Gestión Integral de Residuos_x000a__x000a_PR-GITH-011 Inducción, reinducción, capacitación y entrenamiento._x000a_"/>
    <m/>
    <m/>
    <m/>
    <m/>
    <m/>
    <m/>
    <m/>
    <m/>
    <m/>
    <m/>
    <m/>
    <m/>
    <m/>
    <m/>
    <m/>
    <n v="2"/>
    <n v="2"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5"/>
    <s v="Planificación Estratégica"/>
    <n v="1"/>
    <s v="1.2"/>
    <s v="PROCESOS ESTRATÉGICOS"/>
    <x v="0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Planeación Institucional "/>
    <x v="4"/>
    <s v="Secundario"/>
    <s v="Eficacia"/>
    <s v="Medir el grado de avance y cumplimiento de las actividades de los proyectos de inversión d ela entidad"/>
    <s v="Oficina Asesora de Planeación y Sistemas"/>
    <s v="Ruben Dario Rodriguez Paez - Henry Andres Naranjo"/>
    <s v="Profesional a cargo de los proyectos de inversión de la OAPS"/>
    <s v="(No. seguimientos realizados a los proyectos de inversión/No. Seguimientos programados a los proyectos de inversión)*100"/>
    <s v="Porcentaje"/>
    <s v="Control técnico seguimiento de proyectos de inversión"/>
    <s v="Mensual"/>
    <n v="0.9"/>
    <n v="1"/>
    <s v="Positiva - Creciente"/>
    <n v="0.9"/>
    <n v="0.9"/>
    <s v="PR-PLES-012 Seguimiento a proyectos de inversión"/>
    <n v="0"/>
    <n v="11"/>
    <m/>
    <n v="1"/>
    <n v="11"/>
    <n v="9.0909090909090912E-2"/>
    <n v="2"/>
    <n v="11"/>
    <n v="0.18181818181818182"/>
    <n v="3"/>
    <n v="11"/>
    <n v="0.27272727272727271"/>
    <n v="4"/>
    <n v="11"/>
    <n v="0.36363636363636365"/>
    <n v="5"/>
    <n v="11"/>
    <n v="0.45454545454545453"/>
    <m/>
    <m/>
    <m/>
    <m/>
    <m/>
    <m/>
    <m/>
    <m/>
    <m/>
    <m/>
    <m/>
    <m/>
    <m/>
    <m/>
    <m/>
    <m/>
    <m/>
    <m/>
    <n v="0.45454545454545453"/>
    <x v="3"/>
    <x v="0"/>
    <m/>
    <m/>
    <n v="2"/>
    <m/>
  </r>
  <r>
    <n v="6"/>
    <s v="Planificación Estratégica"/>
    <n v="1"/>
    <s v="1.1"/>
    <s v="PROCESOS ESTRATÉGICOS"/>
    <x v="0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Planeación Institucional "/>
    <x v="5"/>
    <s v="Principal"/>
    <s v="Eficacia"/>
    <s v="Determinar el porcentaje de cumplimiento de Plan Estratégico Institucional durante un periodo."/>
    <s v="Oficina Asesora de Planeación y Sistemas"/>
    <s v="Ruben Dario Rodriguez Paez - Henry Andres Naranjo"/>
    <s v="Profesional a cargo de los proyectos de inversión de la OAPS"/>
    <s v="Sumatoria de los porcentaje de cumplimiento de los ejes temáticos /# de ejes temáticos"/>
    <s v="Porcentaje"/>
    <s v="Control técnico seguimiento de proyectos de inversión"/>
    <s v="Trimestral"/>
    <n v="0.9"/>
    <n v="1"/>
    <s v="Positiva - Creciente"/>
    <n v="0.8"/>
    <n v="1"/>
    <s v="PR-PLES-012 Seguimiento a proyectos de inversión"/>
    <n v="0"/>
    <n v="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x v="4"/>
    <x v="0"/>
    <m/>
    <m/>
    <n v="2"/>
    <m/>
  </r>
  <r>
    <n v="7"/>
    <s v="Planificación Estratégica"/>
    <n v="1"/>
    <s v="1.1"/>
    <s v="PROCESOS ESTRATÉGICOS"/>
    <x v="0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Planeación Institucional "/>
    <x v="6"/>
    <s v="Principal"/>
    <s v="Eficacia"/>
    <s v="El resultado de este indicador es aprobado por el comité directivo, razón por la cual el resultado debe registrarse finalizando el mes de abril."/>
    <s v="Oficina Asesora de Planeación y Sistemas"/>
    <s v="Ruben Dario Rodriguez Paez - Henry Andres Naranjo"/>
    <s v="Profesional a cargo de los proyectos de inversión de la OAPS"/>
    <s v="(Sumatoria de los porcentaje de cumplimiento de los ejes temáticos /# de ejes temáticos)*100"/>
    <s v="Porcentaje"/>
    <s v="Control técnico seguimiento de proyectos de inversión"/>
    <s v="Trimestral"/>
    <n v="0.47"/>
    <n v="0.5"/>
    <s v="Positiva - Creciente"/>
    <n v="0.44"/>
    <n v="0.5"/>
    <s v="PR-PLES-012 Seguimiento a proyectos de inversión"/>
    <n v="0"/>
    <n v="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x v="4"/>
    <x v="0"/>
    <m/>
    <m/>
    <n v="2"/>
    <m/>
  </r>
  <r>
    <n v="8"/>
    <s v="Planificación Estratégica"/>
    <n v="1"/>
    <s v="1.2"/>
    <s v="PROCESOS ESTRATÉGICOS"/>
    <x v="0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Gestión Presupuestal y eficiencia del gasto público "/>
    <x v="7"/>
    <s v="Secundario"/>
    <s v="Eficacia"/>
    <s v="El indicador permite obtener el porcentaje de cumplimiento del programa de ahorro y uso eficiente de la energía"/>
    <s v="Oficina Asesora de Planeación y Sistemas"/>
    <s v="Carlos Ballesteros"/>
    <s v="Coordinador del Grupo de Gestion Documental y Administrativa_x000a_Profesional Universitario"/>
    <s v="Actividades ejecutadas ENERGIA / Actividades programadas ENERGIA) *100%"/>
    <s v="Porcentaje"/>
    <s v="Programa de ahorro y uso eficiente de la energía cargado en ISOlucion - Modulo Sistema de Gestion Ambiental"/>
    <s v="Semestral"/>
    <n v="0.9"/>
    <n v="0.75"/>
    <s v="Positiva - Creciente"/>
    <n v="0.8"/>
    <n v="1"/>
    <s v="PROGRAMA AHORRO Y USO EFICIENTE DE ENERGÍA"/>
    <m/>
    <m/>
    <m/>
    <m/>
    <m/>
    <m/>
    <m/>
    <m/>
    <m/>
    <m/>
    <m/>
    <m/>
    <m/>
    <m/>
    <m/>
    <n v="16"/>
    <n v="46"/>
    <n v="0.34782608695652173"/>
    <m/>
    <m/>
    <m/>
    <m/>
    <m/>
    <m/>
    <m/>
    <m/>
    <m/>
    <m/>
    <m/>
    <m/>
    <m/>
    <m/>
    <m/>
    <m/>
    <m/>
    <m/>
    <n v="0.34782608695652173"/>
    <x v="5"/>
    <x v="0"/>
    <m/>
    <m/>
    <m/>
    <m/>
  </r>
  <r>
    <n v="9"/>
    <s v="Planificación Estratégica"/>
    <n v="1"/>
    <s v="1.2"/>
    <s v="PROCESOS ESTRATÉGICOS"/>
    <x v="0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Gestión Presupuestal y eficiencia del gasto público "/>
    <x v="8"/>
    <s v="Secundario"/>
    <s v="Eficacia"/>
    <s v="El indicador permite obtener el porcentaje de cumplimiento del programa de ahorro y uso eficiente del agua"/>
    <s v="Oficina Asesora de Planeación y Sistemas"/>
    <s v="Carlos Ballesteros"/>
    <s v="Coordinador del Grupo de Gestion Documental y Administrativa_x000a_Profesional Universitario"/>
    <s v="(Actividades ejecutadas AGUA / Actividades programadas AGUA) *100%"/>
    <s v="Porcentaje"/>
    <s v="Programa de ahorro y uso eficiente del agua  cargado en ISOlucion -  Modulo Sistema de Gestion Ambiental"/>
    <s v="Semestral"/>
    <n v="0.9"/>
    <n v="0.6"/>
    <s v="Positiva - Creciente"/>
    <n v="0.85"/>
    <n v="1"/>
    <s v="PROGRAMA AHORRO Y USO EFICIENTE DEL AGUA"/>
    <m/>
    <m/>
    <m/>
    <m/>
    <m/>
    <m/>
    <m/>
    <m/>
    <m/>
    <m/>
    <m/>
    <m/>
    <m/>
    <m/>
    <m/>
    <n v="12"/>
    <n v="35"/>
    <n v="0.34285714285714286"/>
    <m/>
    <m/>
    <m/>
    <m/>
    <m/>
    <m/>
    <m/>
    <m/>
    <m/>
    <m/>
    <m/>
    <m/>
    <m/>
    <m/>
    <m/>
    <m/>
    <m/>
    <m/>
    <n v="0.34285714285714286"/>
    <x v="6"/>
    <x v="0"/>
    <m/>
    <m/>
    <m/>
    <m/>
  </r>
  <r>
    <n v="10"/>
    <s v="Planificación Estratégica"/>
    <n v="1"/>
    <s v="1.2"/>
    <s v="PROCESOS ESTRATÉGICOS"/>
    <x v="0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Fortalecimiento organizacional y simplificación de procesos "/>
    <x v="9"/>
    <s v="Secundario"/>
    <s v="Eficacia"/>
    <s v="El indicador permite obtener el porcentaje de cumplimiento del programa Gestion Integral de Residuos"/>
    <s v="Oficina Asesora de Planeación y Sistemas"/>
    <s v="Carlos Ballesteros"/>
    <s v="Coordinador del Grupo de Gestion Documental y Administrativa_x000a_Profesional Universitario"/>
    <s v="(Actividades ejecutadas Programa de Residuos  / Actividades programadas del  Programa de Residuos) *100%"/>
    <s v="Porcentaje"/>
    <s v="Programa de Gestion Integral de Residuos cargado en ISOlucion - Modulo Sistema de Gestion Ambiental"/>
    <s v="Semestral"/>
    <n v="0.9"/>
    <n v="66.599999999999994"/>
    <s v="Positiva - Creciente"/>
    <n v="0.85"/>
    <n v="1"/>
    <s v="PR-GEAD-002 Gestión integral residuos peligrosos y especiales"/>
    <m/>
    <m/>
    <m/>
    <m/>
    <m/>
    <m/>
    <m/>
    <m/>
    <m/>
    <m/>
    <m/>
    <m/>
    <m/>
    <m/>
    <m/>
    <n v="21"/>
    <n v="52"/>
    <n v="0.40384615384615385"/>
    <m/>
    <m/>
    <m/>
    <m/>
    <m/>
    <m/>
    <m/>
    <m/>
    <m/>
    <m/>
    <m/>
    <m/>
    <m/>
    <m/>
    <m/>
    <m/>
    <m/>
    <m/>
    <n v="0.40384615384615385"/>
    <x v="7"/>
    <x v="0"/>
    <m/>
    <m/>
    <m/>
    <m/>
  </r>
  <r>
    <n v="11"/>
    <s v="Planificación Estratégica"/>
    <n v="1"/>
    <s v="1.2"/>
    <s v="PROCESOS ESTRATÉGICOS"/>
    <x v="0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Fortalecimiento organizacional y simplificación de procesos "/>
    <x v="10"/>
    <s v="Secundario"/>
    <s v="Eficacia"/>
    <s v="El indicador permite obtener el porcentaje de cumplimiento del Programa de Ahorro y uso Eficiente del Papel"/>
    <s v="Oficina Asesora de Planeación y Sistemas"/>
    <s v="Carlos Ballesteros"/>
    <s v="Coordinador del Grupo de Gestion Documental y Administrativa_x000a_Profesional Universitario"/>
    <s v="(Actividades ejecutadas del Programa de Ahorro y uso Eficiente del Papel / Actividades programadas del Programa de Ahorro y uso Eficiente del Papel) *100%"/>
    <s v="Porcentaje"/>
    <s v="Programa de ahorro y uso eficiente de papel  cargado en ISOlucion -  Modulo Sistema de Gestion Ambiental"/>
    <s v="Semestral"/>
    <n v="0.9"/>
    <n v="81"/>
    <s v="Positiva - Creciente"/>
    <n v="0.85"/>
    <n v="1"/>
    <s v="PROGRAMA AHORRO Y USO EFICIENTE DE PAPEL"/>
    <m/>
    <m/>
    <m/>
    <m/>
    <m/>
    <m/>
    <m/>
    <m/>
    <m/>
    <m/>
    <m/>
    <m/>
    <m/>
    <m/>
    <m/>
    <n v="12"/>
    <n v="35"/>
    <n v="0.34285714285714286"/>
    <m/>
    <m/>
    <m/>
    <m/>
    <m/>
    <m/>
    <m/>
    <m/>
    <m/>
    <m/>
    <m/>
    <m/>
    <m/>
    <m/>
    <m/>
    <m/>
    <m/>
    <m/>
    <n v="0.34285714285714286"/>
    <x v="6"/>
    <x v="0"/>
    <m/>
    <m/>
    <m/>
    <m/>
  </r>
  <r>
    <n v="12"/>
    <s v="Gestión de Grupos de Interés"/>
    <n v="2"/>
    <s v="2.1"/>
    <s v="PROCESOS ESTRATÉGICOS"/>
    <x v="1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Transparencia, acceso a la información pública y lucha contra la corrupción "/>
    <x v="11"/>
    <s v="Principal"/>
    <s v="Eficiencia"/>
    <s v="Medir el cumplimiento de las actividades de comunicación planeadas"/>
    <s v="Despacho"/>
    <s v="Laura Alejandra Bruzon Rada,Luis Eduardo Mejia Sandoval"/>
    <s v="Profesional de Comunicaciones"/>
    <s v="(No. de actividades de comunicación realizadas/No. actividades de comunicación programadas en el Plan de Comunicaciones)*100"/>
    <s v="Porcentaje"/>
    <s v="Plan de Comunicaciones"/>
    <s v="Anual_x000a_(ENERO)"/>
    <n v="1"/>
    <s v="No aplica"/>
    <s v="Positiva - Creciente"/>
    <n v="0.95"/>
    <n v="1"/>
    <s v="PR-GEGI-002 Definir y aplicar estrategias de comunic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13"/>
    <s v="Gestión de Grupos de Interés"/>
    <n v="2"/>
    <s v="2.1"/>
    <s v="PROCESOS ESTRATÉGICOS"/>
    <x v="1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Participación ciudadana en la gestión pública "/>
    <x v="12"/>
    <s v="Principal"/>
    <s v="Eficacia"/>
    <s v="Medir el cumplimiento de las actividades definidas en el plan de participación y presencia institucional."/>
    <s v="Despacho"/>
    <s v="Laura Alejandra Bruzon Rada,Luis Eduardo Mejia Sandoval"/>
    <s v="Profesional Especializado (Jefe de Comunicaciones)"/>
    <s v="(Actividades Realizadas/Actividades Programadas) x 100"/>
    <s v="Porcentaje"/>
    <s v="Plan de Participación Ciudadana y Presencia Institucional"/>
    <s v="Semestral"/>
    <n v="0.9"/>
    <s v="No aplica"/>
    <s v="Positiva - Creciente"/>
    <n v="0.85"/>
    <n v="1"/>
    <s v="PR-GEGI-003 Definiri y aplciar Estrategias de Particip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0"/>
    <m/>
    <m/>
    <m/>
    <m/>
  </r>
  <r>
    <n v="14"/>
    <s v="Gestión de Grupos de Interés"/>
    <n v="2"/>
    <s v="2.2"/>
    <s v="PROCESOS ESTRATÉGICOS"/>
    <x v="1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Participación ciudadana en la gestión pública "/>
    <x v="13"/>
    <s v="Secundario"/>
    <s v="Efectividad"/>
    <s v="Medir la percepción de satisfacción de los participantes a  los eventos organizados por la Supersolidaria y definidos en el plan de participación de los grupos de interés y presencia institucional"/>
    <s v="Despacho"/>
    <s v="Laura Alejandra Bruzon Rada,Luis Eduardo Mejia Sandoval"/>
    <s v="Profesional Especializado (Jefe de Comunicaciones)"/>
    <s v="(Encuestas de satisfacción con calificación totalmente satisfecho o satisfecho /Número total de encuestas de satisfacción ) x100"/>
    <s v="Porcentaje"/>
    <s v="*Plan de participación de los grupos de interés y presencia institucional publicado _x000a_*Encuestas de satisfacción "/>
    <s v="Por demanda"/>
    <n v="0.85"/>
    <s v="No aplica"/>
    <s v="Positiva - Creciente"/>
    <n v="0.8"/>
    <n v="1"/>
    <s v="PR-GEGI-003 Definiri y aplciar Estrategias de Particip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15"/>
    <s v="Gestión de Grupos de Interés"/>
    <n v="2"/>
    <s v="2.2"/>
    <s v="PROCESOS ESTRATÉGICOS"/>
    <x v="1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Participación ciudadana en la gestión pública "/>
    <x v="14"/>
    <s v="Secundario"/>
    <s v="Efectividad"/>
    <s v="Evaluar la percepción de satisfacción de los participantes a  los eventos organizados por la Supersolidaria y definidos en el plan de participación de los grupos de interés y presencia institucional"/>
    <s v="Despacho"/>
    <s v="Laura Alejandra Bruzon Rada,Luis Eduardo Mejia Sandoval"/>
    <s v="Profesional Especializado (Jefe de Comunicaciones)"/>
    <s v="(Numero de personas satisfechas /  Numero total de personas que diligenciaron encuesta) * 100"/>
    <s v="Porcentaje"/>
    <s v="Consolidado de  resultado por encuesta de satisfacción aplicadas por evento."/>
    <s v="Anual_x000a_(ENERO)"/>
    <n v="0.85"/>
    <s v="No aplica"/>
    <s v="Positiva - Creciente"/>
    <n v="0.8"/>
    <n v="1"/>
    <s v="PR-GEGI-003 Definiri y aplciar Estrategias de Particip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16"/>
    <s v="Gestión de Grupos de Interés"/>
    <n v="2"/>
    <s v="2.2"/>
    <s v="PROCESOS ESTRATÉGICOS"/>
    <x v="1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Transparencia, acceso a la información pública y lucha contra la corrupción"/>
    <x v="15"/>
    <s v="Secundario"/>
    <s v="Eficiencia"/>
    <s v="Medir la satisfacción del Público Externo frente a los medios de comunicación"/>
    <s v="Despacho"/>
    <s v="Laura Alejandra Bruzon Rada,Luis Eduardo Mejia Sandoval"/>
    <s v="Profesional de Comunicaciones"/>
    <s v="(No. de usuarios satisfechos frente a los medios de comunicación evaluados/No. de usuarios que respondieron la encuesta de satisfacción frente a los medios de comunicación externos de la Supersolidaria)*100"/>
    <s v="Porcentaje"/>
    <s v="Plan de Comunicaciones"/>
    <s v="Anual_x000a_(ENERO)"/>
    <n v="1"/>
    <s v="No aplica"/>
    <s v="Positiva - Creciente"/>
    <n v="0.95"/>
    <n v="1"/>
    <s v="PO-GEGI-002 POLITICA DE COMUNICACIONES_x000a__x000a_PR-GEGI-002 Definir y aplicar estrategias de comunic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17"/>
    <s v="Gestión de Grupos de Interés"/>
    <n v="2"/>
    <s v="2.2"/>
    <s v="PROCESOS ESTRATÉGICOS"/>
    <x v="1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6.2 Gestionar asertivamente los grupos de interes a nivel sectorial e intersectorial, de acuerdo con sus intereses y expectativas"/>
    <s v="Política Transparencia, acceso a la información pública y lucha contra la corrupción"/>
    <x v="16"/>
    <s v="Secundario"/>
    <s v="Eficiencia"/>
    <s v="Medir la satisfacción del Público Interno frente a los medios de comunicación"/>
    <s v="Despacho"/>
    <s v="Laura Alejandra Bruzon Rada,Luis Eduardo Mejia Sandoval"/>
    <s v="Profesional de Comunicaciones"/>
    <s v="(No. de funcionarios satisfechos frente a los medios de comunicación evaluados/No. de funcionarios que respondieron la encuesta de satisfacción )*100"/>
    <s v="Porcentaje"/>
    <s v="Plan de Comunicaciones"/>
    <s v="Anual_x000a_(ENERO)"/>
    <n v="1"/>
    <s v="No aplica"/>
    <s v="Positiva - Creciente"/>
    <n v="0.95"/>
    <n v="1"/>
    <s v="PO-GEGI-002 POLITICA DE COMUNICACIONES_x000a__x000a_PR-GEGI-002 Definir y aplicar estrategias de comunic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18"/>
    <s v="Gestión de Tecnologías de la Información"/>
    <n v="3"/>
    <s v="3.1"/>
    <s v="PROCESOS ESTRATÉGICOS"/>
    <x v="2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servicios digitales confiables y expeditos, alineados con el marco estratégico y los requerimientos de los usuarios internos y externos."/>
    <s v="Política de Transparencia, acceso a la información pública y lucha contra la Corrupción"/>
    <x v="17"/>
    <s v="Principal"/>
    <s v="Eficacia"/>
    <s v="Medir el avance en la ejecución de las iniciativas definidas en el PETI para cada periodo."/>
    <s v="Oficina Asesora de Planeación y Sistemas"/>
    <s v="Cesar Augusto Macias Mesa"/>
    <s v="Profesional Universitario OAPS"/>
    <s v=" (#IniciativasEjecutadas / #IniciativasPlaneadas) * 100%"/>
    <s v="Porcentaje"/>
    <s v="Tablero de control PETI "/>
    <s v="Anual_x000a_(junio de cada vigencia)"/>
    <n v="0.9"/>
    <s v="No aplica"/>
    <s v="Positiva - Creciente"/>
    <n v="0.9"/>
    <n v="1"/>
    <s v="PL-GETI-001 Plan Estrategico de Tecnologias de la Información 2019-20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n v="2"/>
    <n v="1"/>
  </r>
  <r>
    <n v="19"/>
    <s v="Gestión del Conocimiento y la Innovación"/>
    <n v="4"/>
    <s v="4.1"/>
    <s v="PROCESOS ESTRATÉGICOS"/>
    <x v="3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oara la gestión del cambio y del conocimiento, actualizándolas en función de las dinámicas internas y externas que indicen en la entidad"/>
    <s v="Política Gestión del conocimiento y la innovación "/>
    <x v="18"/>
    <s v="Principal"/>
    <s v="Eficacia"/>
    <s v="Establece el mejoramiento de las capacidades de gestión institucional a través de la implementación de acciones para la gestión de conocimiento con el uso de metodologías, herramientas, marcos de referencia para el mejoramiento e innovación."/>
    <s v="Secretaría General"/>
    <s v="Maria Victoria Ballesteros Orjuela"/>
    <s v="Coordinadora del Grupo de Talento Humano_x000a__x000a_Profesional Especializada OAPS"/>
    <s v="Puntuación FURAG"/>
    <s v="Numero"/>
    <s v="Informe preliminar del avance de cierre de brechas del FURAG"/>
    <s v="Anual_x000a_(junio o cuando se reciban los resultados del FURAG)"/>
    <n v="0.8"/>
    <n v="0.72"/>
    <s v="Positiva - Creciente"/>
    <n v="0.72"/>
    <n v="0.82"/>
    <s v="PR-GECI-002 Definición y ejecución del plan de acción cierre de brech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20"/>
    <s v="Gestión del Conocimiento y la Innovación"/>
    <n v="4"/>
    <s v="4.2"/>
    <s v="PROCESOS ESTRATÉGICOS"/>
    <x v="3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herramientas de seguimiento y evaluación por resultados, respecto de los procesos y proyectos desarrollados por la entidad. "/>
    <s v="Política Gestión del conocimiento y la innovación "/>
    <x v="19"/>
    <s v="Secundario"/>
    <s v="Eficacia"/>
    <s v="Establecer el cumplimiento del plan de accion del proceso."/>
    <s v="Secretaría General"/>
    <s v="Maria Victoria Ballesteros Orjuela"/>
    <s v="Coordinadora del Grupo de Talento Humano"/>
    <s v="(Acciones ejecutadas / Acciones planeadas) * 100"/>
    <s v="Porcentaje"/>
    <s v="Isolución + PMO"/>
    <s v="Semestral"/>
    <n v="0.15"/>
    <s v="No aplica"/>
    <s v="Positiva - Creciente"/>
    <n v="0.1"/>
    <n v="0.3"/>
    <s v="PR-PLES-015 Formulación, seguimiento y evaluación del Plan de Acción de Proceso (VF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x v="4"/>
    <x v="0"/>
    <m/>
    <m/>
    <m/>
    <m/>
  </r>
  <r>
    <n v="21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 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x v="20"/>
    <s v="Principal"/>
    <s v="Eficiencia"/>
    <s v="Medir el cumplimiento del trámite dentro de los términos a las autorizaciones solicitadas por las organizaciones solidarias supervisadas."/>
    <s v="Delegatura Asociativa"/>
    <s v="Katherin Johanna Beltran Pico - Luis Carlos  Gualdron - Yudith Peña Duran"/>
    <s v="Profesional Especializado Delegatura Asociativa"/>
    <s v="(Número de autorizaciones tramitadas en término / Número de autorizaciones solicitadas)*100"/>
    <s v="Porcentaje"/>
    <s v="Sistema de Gestión Documental, FPDA (Formato Producción Delegatura Asociativa)"/>
    <s v="Trimestral"/>
    <n v="1"/>
    <n v="0.8"/>
    <s v="Positiva - Creciente"/>
    <n v="0.8"/>
    <n v="1"/>
    <s v="PR-SUPE-008 Autorizaciones a Organizaciones Solidarias_x000a__x000a_PR-SUPE-009 Autorizaciones Previas "/>
    <m/>
    <m/>
    <m/>
    <m/>
    <m/>
    <m/>
    <n v="3"/>
    <n v="3"/>
    <n v="1"/>
    <m/>
    <m/>
    <m/>
    <m/>
    <m/>
    <m/>
    <n v="2"/>
    <n v="2"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22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x v="21"/>
    <s v="Principal"/>
    <s v="Eficacia"/>
    <s v="Medir el cumplimiento de las visitas de inspección realizadas durante el periodo a evaluar conforme con la planeación definida. "/>
    <s v="Delegatura Asociativa"/>
    <s v="Jenny Andrea Narváez - Yudith Peña Duran"/>
    <s v="Profesional Especializado Delegatura Asociativa"/>
    <s v="(Número de visitas de inspeccion realizadas / Número de visitas de inspección programadas)*100"/>
    <s v="Porcentaje"/>
    <s v="Programa anual de inspección (planeación), Tablero de Control (ejecución)"/>
    <s v="Trimestral"/>
    <n v="1"/>
    <n v="0.8"/>
    <s v="Positiva - Creciente"/>
    <n v="0.8"/>
    <n v="1"/>
    <s v="PR-SUPE-001 Visita de Inspeccion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23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 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x v="22"/>
    <s v="Principal"/>
    <s v="Eficacia"/>
    <s v="Medir el cumplimiento del trámite dentro de los términos definidos de los controles de legalidad de las liquidaciones voluntarias solicitadas por las organizaciones solidarias vigiladas."/>
    <s v="Delegatura Asociativa"/>
    <s v="Jean Paul Ortiz - Yudith Peña Duran"/>
    <s v="Profesional Especializado Delegatura Asociativa"/>
    <s v="(Número Controles de legalidad de liquidación voluntaria tramitados en término / Número de liquidación voluntaria solicitadas)*100"/>
    <s v="Porcentaje"/>
    <s v="Sistema de Gestión Documental, FPDA (Formato Producción Delegatura Asociativa)"/>
    <s v="Trimestral"/>
    <n v="1"/>
    <n v="0.8"/>
    <s v="Positiva - Creciente"/>
    <n v="0.8"/>
    <n v="1"/>
    <s v="PR-SUPE-013 Control de legalidad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24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x v="23"/>
    <s v="Principal"/>
    <s v="Eficiencia"/>
    <s v="Medir el cumplimiento de los controles de legalidad  de asambleas en las que se aprueben  reformas estatutarias, para organizaciones solidarias de nivel  1 y 2 de supervisión, dentro del termino previsto en la CBJ."/>
    <s v="Delegatura Asociativa"/>
    <s v="Katherin Johanna Beltran Pico - Luis Carlos  Gualdron - Yudith Peña Duran"/>
    <s v="Profesional Especializado Delegatura Asociativa"/>
    <s v="(Número Controles de legalidad de reforma estaturía tramitados en término / Número de Controles de legalidad de reforma estatutaría solicitados)*100"/>
    <s v="Porcentaje"/>
    <s v="Sistema de Gestión Documental, FPDA (Formato Producción Delegatura Asociativa)"/>
    <s v="Trimestral"/>
    <n v="1"/>
    <n v="0.8"/>
    <s v="Positiva - Creciente"/>
    <n v="0.8"/>
    <n v="1"/>
    <s v="PR-SUPE-013 Control de legalidad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25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x v="24"/>
    <s v="Principal"/>
    <s v="Eficacia"/>
    <s v="Verificar el cumplimiento de la ejecución de actividades de análisis financiero (extra situs, indicadores financieros, planes de mejoramiento, contraglosas y seguimientos) y de análisis de riesgos conforme con la programación acordada."/>
    <s v="Delegatura Asociativa"/>
    <s v="Quenia Janeth Villamil - Martha Nury Beltran - Yudith Peña Duran"/>
    <s v="Profesional Especializado Delegatura Asociativa"/>
    <s v="(Número de actividades de análisis financiero y de riesgos realizados a las organizaciones solidarias / Total actividades de análisis financiero y de riesgos programadas en el periodo)*100"/>
    <s v="Porcentaje"/>
    <s v=" SISBRE, Sistema de Gestión Documental - eSigna, FPDA (Formato Producción Delegatura Asociativa)"/>
    <s v="Trimestral"/>
    <n v="1"/>
    <n v="0.8"/>
    <s v="Positiva - Creciente"/>
    <n v="0.8"/>
    <n v="1"/>
    <s v="PR-SUPE-014 Elaboración informes de monitoreo de riesgos y señales de alerta 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26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x v="25"/>
    <s v="Principal"/>
    <s v="Eficiencia"/>
    <s v="Medir el cumplimiento en la entrega oportuna de la evaluación a las respuestas de los informes de visitas de inspección a las organizaciones solidarias vigiladas "/>
    <s v="Delegatura Asociativa"/>
    <s v="Jenny Andrea Narváez - Yudith Peña Duran"/>
    <s v="Profesional Especializado Delegatura Asociativa"/>
    <s v="(Número de respuestas evaluadas dentro del término / Número de respuestas a informes recibidas de las organizaciones solidarias visitadas)*100"/>
    <s v="Porcentaje"/>
    <s v="Tablero de control"/>
    <s v="Semestral"/>
    <n v="1"/>
    <n v="0.8"/>
    <s v="Positiva - Creciente"/>
    <n v="0.8"/>
    <n v="1"/>
    <s v="PR-SUPE-001 Visita de Inspeccion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27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."/>
    <s v="Política Seguimiento y evaluación del desempeño institucional"/>
    <x v="26"/>
    <s v="Principal"/>
    <s v="Eficiencia"/>
    <s v="Seguimiento al traslado efectivo y oportuno de los informes de visitas de inspección a las organizaciones solidarias vigiladas que fueron objeto de visita en el periodo"/>
    <s v="Delegatura Asociativa"/>
    <s v="Jenny Andrea Narváez - Yudith Peña Duran"/>
    <s v="Profesional Especializado Delegatura Asociativa"/>
    <s v="(Número de informes de visitas trasladados dentro del término / Total informes de visitas a trasladar dentro del término)*100"/>
    <s v="Porcentaje"/>
    <s v="Programa anual de inspección (planeación), Tablero de Control (ejecución)"/>
    <s v="Semestral"/>
    <n v="1"/>
    <n v="0.8"/>
    <s v="Positiva - Creciente"/>
    <n v="0.8"/>
    <n v="1"/>
    <s v="PR-SUPE-001 Visita de Inspeccion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28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x v="27"/>
    <s v="Principal"/>
    <s v="Eficacia"/>
    <s v="Medir el porcentaje de cumplimiento de las visitas de inspeccion realizadas."/>
    <s v="Delegatura Financiera"/>
    <s v="Claudia Liliana Infante - Heidy Vanessa Lopez Rondon"/>
    <s v="Coordinador  del grupo de Inspeccion"/>
    <s v="( No. Entidades visitadas/Total de visitas programadas ) * 100"/>
    <s v="Porcentaje"/>
    <s v="Programación elaborada para la vigencia presentada al despacho de la Superintendente, Carta de presentación visitas ejecutadas."/>
    <s v="Trimestral"/>
    <n v="1"/>
    <n v="1"/>
    <s v="Positiva - Creciente"/>
    <n v="1"/>
    <n v="1"/>
    <s v="PR-SUPE-001 Visita de Inspeccion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29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x v="28"/>
    <s v="Principal"/>
    <s v="Eficiencia"/>
    <s v="Cumplir con los dias establecidos para trasladar el informe de visita a las organizaciones vigiladas"/>
    <s v="Delegatura Financiera"/>
    <s v="Claudia Liliana Infante - Heidy Vanessa Lopez Rondon"/>
    <s v="Coordinador del  grupo de Inspeccion."/>
    <s v=" Sumatoria No. de días hábiles utilizados para trasladar los  informes de visita/ No. de Informes trasladados"/>
    <s v="Dias"/>
    <s v=" Sistemas de gestión documental"/>
    <s v="Trimestral"/>
    <n v="45"/>
    <n v="1.35"/>
    <s v="Positiva - Creciente"/>
    <n v="45"/>
    <n v="60"/>
    <s v="PR-SUPE-001 Visita de Inspeccion"/>
    <m/>
    <m/>
    <m/>
    <m/>
    <m/>
    <m/>
    <m/>
    <m/>
    <m/>
    <m/>
    <m/>
    <m/>
    <m/>
    <m/>
    <m/>
    <n v="201"/>
    <n v="7"/>
    <n v="28.714285714285715"/>
    <m/>
    <m/>
    <m/>
    <m/>
    <m/>
    <m/>
    <m/>
    <m/>
    <m/>
    <m/>
    <m/>
    <m/>
    <m/>
    <m/>
    <m/>
    <m/>
    <m/>
    <m/>
    <n v="28.714285714285715"/>
    <x v="2"/>
    <x v="0"/>
    <m/>
    <m/>
    <n v="2"/>
    <m/>
  </r>
  <r>
    <n v="30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x v="29"/>
    <s v="Principal"/>
    <s v="Eficacia"/>
    <s v="Medir el cumplimiento por parte de las Cooperativas de ahorro y credito de los requisitos legales para realizar el cierre de ejercicio."/>
    <s v="Delegatura Financiera"/>
    <s v="Claudia Liliana Infante - Heidy Vanessa Lopez Rondon"/>
    <s v="Coordinacion grupo anualisis"/>
    <s v="(No. revisiones efectuadas/No. entidades que remitieron información de Asamblea)*100"/>
    <s v="Porcentaje"/>
    <s v=" Sistemas de gestión documental"/>
    <s v="Anual_x000a_(ENERO)"/>
    <n v="1"/>
    <n v="0.61360000000000003"/>
    <s v="Positiva - Creciente"/>
    <n v="0.9"/>
    <n v="1"/>
    <s v="PR-SUPE-007 Autorización Presentación de Estados Financieros de Cierre de Ejercicio_x000a_• PR-SUPE-008 Autorizaciones a Organizaciones Solidarias"/>
    <m/>
    <m/>
    <m/>
    <m/>
    <m/>
    <m/>
    <m/>
    <m/>
    <m/>
    <m/>
    <m/>
    <m/>
    <m/>
    <m/>
    <m/>
    <n v="166"/>
    <n v="174"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31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x v="30"/>
    <s v="Principal"/>
    <s v="Eficacia"/>
    <s v="Medir el porcentaje de cumplimiento de la evaluacion extrasitu que se programo para la vigencia"/>
    <s v="Delegatura Financiera"/>
    <s v="Claudia Liliana Infante - Heidy Vanessa Lopez Rondon"/>
    <s v="Coordinadores  de los grupos de analisis"/>
    <s v="( No. Entidades vigiladas con evaluacion extrasitu/ No. Entidades meta del trimestre que reportaron) * 100"/>
    <s v="Porcentaje"/>
    <s v="Tablero de control, Sistemas de gestión documental, fabrica de reportes adicionar de donde sale la meta trimestral o el soporte documental"/>
    <s v="QUATRIMESTRAL"/>
    <n v="0.95"/>
    <n v="0.92259999999999998"/>
    <s v="Positiva - Creciente"/>
    <n v="0.85"/>
    <n v="1"/>
    <s v="PR-SUPE-002 Análisis Extra Situ"/>
    <m/>
    <m/>
    <m/>
    <m/>
    <m/>
    <m/>
    <m/>
    <m/>
    <m/>
    <n v="164"/>
    <n v="173"/>
    <n v="0.94797687861271673"/>
    <m/>
    <m/>
    <m/>
    <m/>
    <m/>
    <m/>
    <m/>
    <m/>
    <m/>
    <m/>
    <m/>
    <m/>
    <m/>
    <m/>
    <m/>
    <m/>
    <m/>
    <m/>
    <m/>
    <m/>
    <m/>
    <m/>
    <m/>
    <m/>
    <n v="0.94797687861271673"/>
    <x v="9"/>
    <x v="1"/>
    <m/>
    <m/>
    <m/>
    <m/>
  </r>
  <r>
    <n v="32"/>
    <s v="Supervisión"/>
    <n v="5"/>
    <s v="5.1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x v="31"/>
    <s v="Principal"/>
    <s v="Efectividad"/>
    <s v="Medir la disminucion del riesgo de las entidades vigiladas de acuerdo a la evaluacion extrasitu."/>
    <s v="Delegatura Financiera"/>
    <s v="Claudia Liliana Infante - Heidy Vanessa Lopez Rondon"/>
    <s v="Coordinadores  de los grupos de analisis"/>
    <s v="( No. De entidades que mejoraron la calificacion del riesgo por seguimiento de analisis extrasitu/ No. De entidades con evaluacion extrasitu)*100."/>
    <s v="Porcentaje"/>
    <s v="Tablero de control, Sistemas de gestión documental, fabrica de reportes."/>
    <s v="Anual_x000a_(febrero)"/>
    <n v="0.2"/>
    <n v="0.2457"/>
    <s v="Positiva - Creciente"/>
    <n v="0.1"/>
    <n v="1"/>
    <s v=" PR-SUPE-014 Elaboración informes de monitoreo de riesgos y señales de alerta_x000a_PR-SUPE-002 Análisis Extra Situ_x000a_PR-SUPE-019 Revisión del Fondo y Riesgo de Liquidez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33"/>
    <s v="Supervisión"/>
    <n v="5"/>
    <s v="5.2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x v="32"/>
    <s v="Secundario"/>
    <s v="Eficacia"/>
    <s v="Medir el cumplimiento de en la expedición de actos administrativos durante el período a evaluar, respecto a la programación establecida."/>
    <s v="Delegatura Asociativa"/>
    <s v="Jhaniela Jimenez Gutierrez  - Yudith Peña Duran"/>
    <s v="Profesional Especializado Delegatura Asociativa"/>
    <s v="(No. Actos Administrativos Expedidos en el Periodo/ Total de Actos Administrativos para expedir en el periodo)*100%"/>
    <s v="Porcentaje"/>
    <s v="Sistema de Gestión Documental, FPDA (Formato Producción Delegatura Asociativa)"/>
    <s v="Semestral"/>
    <n v="1"/>
    <n v="1"/>
    <s v="Positiva - Creciente"/>
    <n v="0.9"/>
    <n v="1"/>
    <s v=" PR-SUPE-011 Elaboración de constancias de vigilancia"/>
    <m/>
    <m/>
    <m/>
    <m/>
    <m/>
    <m/>
    <m/>
    <m/>
    <m/>
    <m/>
    <m/>
    <m/>
    <m/>
    <m/>
    <m/>
    <n v="627"/>
    <n v="627"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34"/>
    <s v="Supervisión"/>
    <n v="5"/>
    <s v="5.2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x v="33"/>
    <s v="Secundario"/>
    <s v="Calidad"/>
    <s v="Medir el cumplimiento del seguimiento para controlar los actos propios del liquidador y de los agentes especiales con relación a sus funciones dentro de las intervenciones ordenadas por la Superintendencia."/>
    <s v="Delegatura Asociativa"/>
    <s v="Jean Paul Ortiz - Yudith Peña Duran"/>
    <s v="Coordinadores  de los grupos de analisis"/>
    <s v="(No. de informes del liquidador y agentes especiales revisados/número de informes enviados por el liquidador y los agentes especiales en el periodo)*100"/>
    <s v="Porcentaje"/>
    <s v="Sistema de Gestión Documental, FPDA (Formato Producción Delegatura Asociativa)"/>
    <s v="Trimestral"/>
    <n v="1"/>
    <n v="0.8"/>
    <s v="Positiva - Creciente"/>
    <n v="0.8"/>
    <n v="1"/>
    <s v=" PR-SUPE-020 Toma de Posesión_x000a_"/>
    <m/>
    <m/>
    <m/>
    <m/>
    <m/>
    <m/>
    <n v="142"/>
    <n v="142"/>
    <n v="1"/>
    <m/>
    <m/>
    <m/>
    <m/>
    <m/>
    <m/>
    <n v="129"/>
    <n v="129"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35"/>
    <s v="Supervisión"/>
    <n v="5"/>
    <s v="5.2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x v="34"/>
    <s v="Secundario"/>
    <s v="Eficiencia"/>
    <s v="Medir los dias promedio de las posesiones de directivos, Revisor Fiscal y Oficiales  de cumplimiento."/>
    <s v="Delegatura Financiera"/>
    <s v="Claudia Liliana Infante - Heidy Vanessa Lopez Rondon"/>
    <s v="Coordinacion grupo juridico Delegatura Financiera"/>
    <s v="_x000a_(Sumatoria de No. de dias hábiles  utilizados para tramitar posesiones con el cumplimiento de requisitos/ No. De posesiones tramitadas con el cumplimiento de requisitos)"/>
    <s v="Dias"/>
    <s v=" Sistemas de gestión documental y matriz de posesiones "/>
    <s v="Semestral"/>
    <n v="30"/>
    <s v="41 dias"/>
    <s v="Positiva - Creciente"/>
    <n v="25"/>
    <n v="30"/>
    <s v=" PR-SUPE-020 Toma de Posesión_x000a_"/>
    <m/>
    <m/>
    <m/>
    <m/>
    <m/>
    <m/>
    <m/>
    <m/>
    <m/>
    <m/>
    <m/>
    <m/>
    <m/>
    <m/>
    <m/>
    <n v="201"/>
    <n v="7"/>
    <n v="28.714285714285715"/>
    <m/>
    <m/>
    <m/>
    <m/>
    <m/>
    <m/>
    <m/>
    <m/>
    <m/>
    <m/>
    <m/>
    <m/>
    <m/>
    <m/>
    <m/>
    <m/>
    <m/>
    <m/>
    <n v="28.714285714285715"/>
    <x v="2"/>
    <x v="1"/>
    <m/>
    <m/>
    <m/>
    <m/>
  </r>
  <r>
    <n v="36"/>
    <s v="Supervisión"/>
    <n v="5"/>
    <s v="5.2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x v="35"/>
    <s v="Secundario"/>
    <s v="Eficacia"/>
    <s v="Medir el porcentaje de cumplimiento en  la atencion oportuna de los recursos de reposicion y revocatoria directa dentro de los terminos establecidos en la Ley ( 60 dias )."/>
    <s v="Delegatura Financiera"/>
    <s v="Claudia Liliana Infante - Heidy Vanessa Lopez Rondon"/>
    <s v="Coordinacion grupo juridico Delegatura Financiera"/>
    <s v="( No. De recursos de reposición y de revocatoria directa resueltos sin pasar los 60 dias/ No. De recursos de reposición y de revocatoria directa recibidos) * 100"/>
    <s v="Porcentaje"/>
    <s v=" Sistemas de gestión documental, oficializar con Planeacion y Sistemas la matriz de control recursos de reposicion."/>
    <s v="Semestral (marzo y septiembre) "/>
    <n v="0.95"/>
    <n v="0.84899999999999998"/>
    <s v="Positiva - Creciente"/>
    <n v="0.9"/>
    <n v="1"/>
    <s v="PR-SUPE-004 Recurso de reposición, apelación y revocatoria directa_x000a_"/>
    <m/>
    <m/>
    <m/>
    <m/>
    <m/>
    <m/>
    <n v="1"/>
    <n v="4"/>
    <n v="0.25"/>
    <m/>
    <m/>
    <m/>
    <m/>
    <m/>
    <m/>
    <m/>
    <m/>
    <m/>
    <m/>
    <m/>
    <m/>
    <m/>
    <m/>
    <m/>
    <m/>
    <m/>
    <m/>
    <m/>
    <m/>
    <m/>
    <m/>
    <m/>
    <m/>
    <m/>
    <m/>
    <m/>
    <n v="0.25"/>
    <x v="10"/>
    <x v="0"/>
    <m/>
    <m/>
    <n v="2"/>
    <m/>
  </r>
  <r>
    <n v="37"/>
    <s v="Supervisión"/>
    <n v="5"/>
    <s v="5.2"/>
    <s v="PROCESOS MISIONALES"/>
    <x v="4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x v="36"/>
    <s v="Secundario"/>
    <s v="Eficacia"/>
    <s v="Medir el porcentaje de cumplimiento en  la atencion oportuna de los recursos de reposicion y revocatoria directa dentro de los terminos establecidos en la Ley ( 60 dias )."/>
    <s v="Delegatura Financiera"/>
    <s v="Claudia Liliana Infante - Heidy Vanessa Lopez Rondon"/>
    <s v="Coordinacion grupo juridico Delegatura Financiera"/>
    <s v="( No. De recursos de reposición y de revocatoria directa resueltos sin pasar los 60 dias/ No. De recursos de reposición y de revocatoria directa recibidos) * 100"/>
    <s v="Porcentaje"/>
    <s v=" Sistemas de gestión documental, oficializar con Planeacion y Sistemas la matriz de control recursos de reposicion."/>
    <s v="Semestral"/>
    <n v="0.95"/>
    <n v="0.84899999999999998"/>
    <s v="Positiva - Creciente"/>
    <n v="0.9"/>
    <n v="1"/>
    <s v="PR-SUPE-004 Recurso de reposición, apelación y revocatoria directa_x000a_"/>
    <m/>
    <m/>
    <m/>
    <m/>
    <m/>
    <m/>
    <m/>
    <m/>
    <m/>
    <m/>
    <m/>
    <m/>
    <m/>
    <m/>
    <m/>
    <n v="278"/>
    <n v="295"/>
    <n v="0.94237288135593222"/>
    <m/>
    <m/>
    <m/>
    <m/>
    <m/>
    <m/>
    <m/>
    <m/>
    <m/>
    <m/>
    <m/>
    <m/>
    <m/>
    <m/>
    <m/>
    <m/>
    <m/>
    <m/>
    <n v="0.94237288135593222"/>
    <x v="11"/>
    <x v="1"/>
    <m/>
    <m/>
    <m/>
    <m/>
  </r>
  <r>
    <n v="38"/>
    <s v="Gestión Documental"/>
    <n v="6"/>
    <s v="6.1"/>
    <s v="PROCESOS DE APOYO"/>
    <x v="5"/>
    <s v="Gestión por procesos y proyectos_x000a_Fortalecer la gestión por procesos, estandarizados e interdependientes, y por proyectos, para una prestación ágil, flexible y segura de servicios, mediante la mejora continua y la apropiación de las TIC."/>
    <s v="Diseñar, formular e implementar una política interna y un sistema integrado para asegurar la gobernanza del dato y la información, su suficiencia, consistencia e integridad."/>
    <s v="Política Gestión documental "/>
    <x v="37"/>
    <s v="Principal"/>
    <s v="Efectividad"/>
    <s v="Mejorar la gestión de la información y documentos de archivo para la atención de las consultas recibidas."/>
    <s v="Secretaría General"/>
    <s v="Carlos Enrique Ballesteros Amaya,Mery Alexandra Cáceres Arias"/>
    <s v="Profesional Especializado"/>
    <s v=" (Número de direccionamientos erróneos en el mes/Número de radicados recibidos en el mes)*100"/>
    <s v="Porcentaje"/>
    <s v="Números de radicados recibidos: Base generada por eSigna + Base manual que se genera diariamente sobre direccionamientos de la sede electronica. Número de direccionamientos erroneos: Radicados rechazados y devueltos por la oficina virtual"/>
    <s v="Mensual"/>
    <n v="4.0000000000000001E-3"/>
    <n v="4.8999999999999998E-3"/>
    <s v="Negativa - Decreciente"/>
    <n v="0"/>
    <n v="5.0000000000000001E-3"/>
    <s v="PR-GEDO-003 Recepción digitalización reparto comunicaciones_x000a_GU-GEDO-001 Guía para la aplicación del protocolo de contingencia para la recepción, digitalización y envío de comunicaciones oficiales_x000a_PR-GEDO-004 Gestión, trámite de comunicaciones oficiales y envío por correo certificado y urbano"/>
    <n v="14"/>
    <n v="3863"/>
    <n v="3.6241263266891016E-3"/>
    <n v="15"/>
    <n v="3539"/>
    <n v="4.2384854478666294E-3"/>
    <n v="5"/>
    <n v="2571"/>
    <n v="1.9447685725398677E-3"/>
    <n v="19"/>
    <n v="5211"/>
    <n v="3.6461331798119364E-3"/>
    <n v="29"/>
    <n v="3596"/>
    <n v="8.0645161290322578E-3"/>
    <n v="7"/>
    <n v="3169"/>
    <n v="2.208898706216472E-3"/>
    <n v="3"/>
    <n v="3272"/>
    <n v="9.1687041564792176E-4"/>
    <n v="17"/>
    <n v="3272"/>
    <n v="5.1955990220048896E-3"/>
    <n v="1"/>
    <n v="3976"/>
    <n v="2.5150905432595576E-4"/>
    <m/>
    <m/>
    <m/>
    <m/>
    <m/>
    <m/>
    <m/>
    <m/>
    <m/>
    <n v="3.3434340949038926E-3"/>
    <x v="12"/>
    <x v="1"/>
    <s v="SE ACTUALIZA NOMBRE DEL INDICADOR Y FUENTE DE INFORMACIÓN, EN LA FICHA SE ACTUALIZA OBJETIVO ESTRATEGICO"/>
    <s v="ANDRES FELIPE TORRES ROMERO"/>
    <n v="2"/>
    <m/>
  </r>
  <r>
    <n v="39"/>
    <s v="Gestión Documental"/>
    <n v="6"/>
    <s v="6.1"/>
    <s v="PROCESOS DE APOYO"/>
    <x v="5"/>
    <s v="Aumentar la efectividad del talento humano y su modelo de gestión"/>
    <s v="Diseñar, formular e implementar una política interna y un sistema integrado para asegurar la gobernanza del dato y la información, su suficiencia, consistencia e integridad."/>
    <s v="Política Gestión documental "/>
    <x v="38"/>
    <s v="Principal"/>
    <s v="Efectividad"/>
    <s v="Mejorar la gestión de la información y documentos de archivo para la atención de las consultas recibidas."/>
    <s v="Secretaría General"/>
    <s v="Carlos Enrique Ballesteros Amaya,Mery Alexandra Cáceres Arias"/>
    <s v="Profesional Especializado"/>
    <s v=" (Promedio de dias empleados para dar respuesta efectiva / No. dias maximo para dar respuesta)"/>
    <s v="Dias"/>
    <s v="Base de datos &quot;Solicitudes Servicios Archivisticos&quot;"/>
    <s v="Mensual"/>
    <n v="5"/>
    <n v="5"/>
    <s v="Positiva - Creciente"/>
    <n v="5"/>
    <n v="7"/>
    <s v="PR-GEDO-007 Atención de servicios archivísticos de información"/>
    <n v="13"/>
    <n v="13"/>
    <n v="1"/>
    <n v="20"/>
    <n v="20"/>
    <n v="1"/>
    <n v="8"/>
    <n v="8"/>
    <n v="1"/>
    <n v="27"/>
    <n v="27"/>
    <n v="1"/>
    <n v="10"/>
    <n v="10"/>
    <n v="1"/>
    <n v="20"/>
    <n v="20"/>
    <n v="1"/>
    <n v="5"/>
    <n v="5"/>
    <n v="1"/>
    <n v="2"/>
    <n v="5"/>
    <n v="0.4"/>
    <n v="3"/>
    <n v="5"/>
    <n v="0.6"/>
    <m/>
    <m/>
    <m/>
    <m/>
    <m/>
    <m/>
    <m/>
    <m/>
    <m/>
    <n v="0.88888888888888884"/>
    <x v="13"/>
    <x v="0"/>
    <s v=" SE ACTUALIZA FUENTE DE INFORMACIÓN, FORMULA, METAS Y TOLERANCIAS"/>
    <s v="ANDRES FELIPE TORRES ROMERO"/>
    <n v="1"/>
    <m/>
  </r>
  <r>
    <n v="40"/>
    <s v="Gestión Documental"/>
    <n v="6"/>
    <s v="6.2"/>
    <s v="PROCESOS DE APOYO"/>
    <x v="5"/>
    <s v="Gestión por procesos y proyectos_x000a_Fortalecer la gestión por procesos, estandarizados e interdependientes, y por proyectos, para una prestación ágil, flexible y segura de servicios, mediante la mejora continua y la apropiación de las TIC."/>
    <s v="Desarrolar o adaptar herramienta de analítica para la generación de alertas tempranas o preventivas."/>
    <s v="Política Gestión documental "/>
    <x v="39"/>
    <s v="Secundario"/>
    <s v="Impacto"/>
    <s v="Gestionar las situaciones de desviación identificadas en las inspecciones al Archivo Central, como elemento integral del Programa de Gestión Documental, el Plan Institucional de Archivos y el Sistema Integrado de Conservación."/>
    <s v="Secretaría General"/>
    <s v="Carlos Enrique Ballesteros Amaya,Mery Alexandra Cáceres Arias"/>
    <s v="Profesional Especializado"/>
    <s v="Número de hallazgos cerrados / número de hallazgos identificados*100"/>
    <s v="Porcentaje"/>
    <s v="Cronograma de Visitas._x000a_Informe de Seguimiento y Control a Depósitos de Archivos Físico."/>
    <s v="Mensual"/>
    <n v="1"/>
    <s v="No aplica"/>
    <s v="Positiva - Creciente"/>
    <n v="0.9"/>
    <n v="1"/>
    <s v="PR-GEDO-006 Administración del archivo central"/>
    <n v="0.1"/>
    <n v="0.1"/>
    <n v="1"/>
    <n v="0.1"/>
    <n v="0.1"/>
    <n v="1"/>
    <n v="0"/>
    <n v="1"/>
    <n v="0"/>
    <n v="2"/>
    <n v="3"/>
    <n v="0.66666666666666663"/>
    <n v="1"/>
    <n v="1"/>
    <n v="1"/>
    <n v="0.1"/>
    <n v="0.1"/>
    <n v="1"/>
    <n v="0.1"/>
    <n v="0.1"/>
    <n v="1"/>
    <n v="0"/>
    <n v="2"/>
    <n v="0"/>
    <n v="1"/>
    <n v="3"/>
    <n v="0.33333333333333331"/>
    <m/>
    <m/>
    <m/>
    <m/>
    <m/>
    <m/>
    <m/>
    <m/>
    <m/>
    <n v="0.66666666666666652"/>
    <x v="14"/>
    <x v="0"/>
    <s v="SE ACTUALIZA FORMULA, FUENTE DE INFORMACIÓN Y EN LA FICHA EL OBJETIVO ESTRATEGICO"/>
    <s v="ANDRES FELIPE TORRES ROMERO"/>
    <n v="1"/>
    <m/>
  </r>
  <r>
    <n v="41"/>
    <s v="Gestión Documental"/>
    <n v="6"/>
    <s v="6.2"/>
    <s v="PROCESOS DE APOYO"/>
    <x v="5"/>
    <s v="Gobernanza del dato_x000a_Fomentar el uso co-creador de los datos para la producción continua de información y conocimiento, que faciliten la toma de decisiones y el liderazgo sectorial."/>
    <s v="4.2 Revisar y reestructurar los procesos de gestión del dato y la información, para facilitar la producción de conocimiento e información de valor agregado de uso de interno y del sector."/>
    <s v="Política Gestión documental "/>
    <x v="40"/>
    <s v="Secundario"/>
    <s v="Eficacia"/>
    <s v="Medir el porcentaje de cumplimiento de resoluciones notificadas en el mes."/>
    <s v="Secretaría General"/>
    <s v="Uriel Alirio Quintero Vento"/>
    <s v="Profesional Especializado"/>
    <s v="(No. notificaciones realizadas/No. resoluciones recibidas mes anterior)*100"/>
    <s v="Porcentaje"/>
    <s v="Base de datos resoluciones"/>
    <s v="Mensual"/>
    <n v="1"/>
    <n v="1"/>
    <s v="Positiva - Creciente"/>
    <n v="1"/>
    <n v="1"/>
    <s v="PR-GEDO-018 Notificación de actos administrativos"/>
    <n v="164"/>
    <n v="164"/>
    <n v="1"/>
    <n v="241"/>
    <n v="241"/>
    <n v="1"/>
    <n v="188"/>
    <n v="188"/>
    <n v="1"/>
    <n v="540"/>
    <n v="540"/>
    <n v="1"/>
    <n v="393"/>
    <n v="393"/>
    <n v="1"/>
    <n v="98"/>
    <n v="98"/>
    <n v="1"/>
    <m/>
    <m/>
    <s v=" "/>
    <m/>
    <m/>
    <s v=" "/>
    <m/>
    <m/>
    <s v=" "/>
    <m/>
    <m/>
    <s v=" "/>
    <m/>
    <m/>
    <s v=" "/>
    <m/>
    <m/>
    <s v=" "/>
    <n v="1"/>
    <x v="2"/>
    <x v="1"/>
    <s v="SE ACTUALIZA NOMBRE DEL INDICADOR, FUENTE DE INFORMACIÓN, DESCRIPCIÓN DEL INDICADOR Y EN LA FICHA EL OBJETIVO ESTRATEGICO"/>
    <s v="ANDRES FELIPE TORRES ROMERO"/>
    <n v="2"/>
    <m/>
  </r>
  <r>
    <n v="42"/>
    <s v="Gestión Documental"/>
    <n v="6"/>
    <s v="6.2"/>
    <s v="PROCESOS DE APOYO"/>
    <x v="5"/>
    <s v="Aumentar la efectividad del talento humano y su modelo de gestión"/>
    <s v="4.2 Revisar y reestructurar los procesos de gestión del dato y la información, para facilitar la producción de conocimiento e información de valor agregado de uso de interno y del sector."/>
    <s v="Política Gestión documental "/>
    <x v="41"/>
    <s v="Secundario"/>
    <s v="Eficacia"/>
    <s v="Identificar la cantidad de actos administrativos recurridos por indebida notificación, con el fin de prevenir posibles demandas."/>
    <s v="Secretaría General"/>
    <s v="Uriel Alirio Quintero Vento, Johanna Muñoz Salinas"/>
    <s v="Profesional Especializado"/>
    <s v="#Número de Actos Administrativos recurridos por indebida notificación / #Número total de Actos Administrativos notificados*100"/>
    <s v="Porcentaje"/>
    <s v="FORMATO DE SEGUIMIENTO PROCESOS ADMINISTRATIVOS RECURRIDOS POR INDEBIDA NOTIFICACIÓN F-GEJU-009"/>
    <s v="Trimestral"/>
    <n v="0"/>
    <n v="2.0000000000000001E-4"/>
    <s v="Negativa - Decreciente"/>
    <n v="0"/>
    <n v="0"/>
    <m/>
    <m/>
    <m/>
    <m/>
    <m/>
    <m/>
    <m/>
    <m/>
    <m/>
    <m/>
    <m/>
    <m/>
    <m/>
    <m/>
    <m/>
    <m/>
    <m/>
    <m/>
    <n v="9.4562599999999993E-3"/>
    <m/>
    <m/>
    <m/>
    <m/>
    <m/>
    <m/>
    <m/>
    <m/>
    <m/>
    <m/>
    <m/>
    <m/>
    <m/>
    <m/>
    <m/>
    <m/>
    <m/>
    <m/>
    <n v="9.4562599999999993E-3"/>
    <x v="15"/>
    <x v="0"/>
    <s v="SE ACTUALIZA FRECUENCIA DE MEDICIÓN, FUENTE DE INFORMACIÓN Y EN LA FICHA EL OBEJTIVO ESTRATEGICO"/>
    <s v="ANDRES FELIPE TORRES ROMERO"/>
    <n v="1"/>
    <m/>
  </r>
  <r>
    <n v="43"/>
    <s v="Gestión de Contratación"/>
    <n v="7"/>
    <s v="7.1"/>
    <s v="PROCESOS DE APOYO"/>
    <x v="6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herramientas de seguimiento y evaluacion por resultados, respecto de los procesos y proyectos desarrollados por la entidad"/>
    <s v="Política Seguimiento y evaluación del desempeño institucional"/>
    <x v="42"/>
    <s v="Principal"/>
    <s v="Eficiencia"/>
    <s v="Conocer los trámites contractuales que se atendieron en el periodo "/>
    <s v="Secretaría General"/>
    <s v="Eliana Magaly Garzón"/>
    <s v="Coordinador del Grupo de Contratos"/>
    <s v="(No. de solicitudes contractuales recibidas / No. de  trámites contractuales generadas) * 100"/>
    <s v="Porcentaje"/>
    <s v="Plataforma SECOP y Colombia Compra Eficiente"/>
    <s v="Trimestral"/>
    <n v="0.75"/>
    <n v="0.8"/>
    <s v="Positiva - Creciente"/>
    <n v="0.7"/>
    <n v="1"/>
    <s v="PR-GECO-001 Licitación Pública_x000a_• PR-GECO-002 Menor cuantía_x000a_• PR-GECO-003 Mínima Cuantía_x000a_• PR-GECO-004 Contratación directa a través de SECOP I y SECOP II_x000a_• PR-GECO-005 Verificación de requisitos en SST para la adquisición de Bienes y servicios_x000a_• PR-GECO-006 Acuerdo marco de precios_x000a_• PR-GECO-007 Subasta inversa_x000a_• PR-GECO-008 Concurso méritos_x000a_• PR-GECO-009 Celebración de convenios y acuerdos_x000a_• PR-GECO-010 Tramite de novedades de contratación_x000a_• PR-GECO-013 Liquidación de contratos y convenios"/>
    <m/>
    <m/>
    <m/>
    <m/>
    <m/>
    <m/>
    <n v="317"/>
    <n v="317"/>
    <n v="1"/>
    <m/>
    <m/>
    <m/>
    <m/>
    <m/>
    <m/>
    <m/>
    <m/>
    <m/>
    <m/>
    <m/>
    <m/>
    <m/>
    <m/>
    <m/>
    <n v="650"/>
    <n v="650"/>
    <n v="1"/>
    <m/>
    <m/>
    <m/>
    <m/>
    <m/>
    <m/>
    <m/>
    <m/>
    <m/>
    <n v="1"/>
    <x v="2"/>
    <x v="1"/>
    <m/>
    <m/>
    <n v="1"/>
    <m/>
  </r>
  <r>
    <n v="44"/>
    <s v="Gestión de Contratación"/>
    <n v="7"/>
    <s v="7.2"/>
    <s v="PROCESOS DE APOYO"/>
    <x v="6"/>
    <s v="2 Gestión por procesos y proyectos: Fortalecer la gestión por procesos, estandarizados e interdependientes, y por proyectos, para una prestación ágil, flexible y segura de servicios, mediante la mejora continua y la apropiación de las TIC."/>
    <s v="2.2 Definir, adoptar e implementar herramientas de seguimiento y evaluación por resultados, respecto de los procesos y proyectos desarrollados por la entidad."/>
    <s v="Política Gestión Presupuestal y eficiencia del gasto público "/>
    <x v="43"/>
    <s v="Secundario"/>
    <s v="Eficacia"/>
    <s v="GESTIONAR DE MANERA EFICAZ LAS SOLICITUDES DE LIQUIDACION RADICADAS  POR LOS SUPEVISORES AL GRUPO DE CONTRATOS"/>
    <s v="Secretaría General"/>
    <s v="Eliana Magaly Garzón"/>
    <s v="Coordinador del Grupo de Contratos"/>
    <s v="(Número de solicitudes de liquidaciones radicados por supervisores al Grupo de Gestión Contractual*100) /(Número de liquidaciones revisadas por el Grupo de Gestion Contractual)"/>
    <s v="Porcentaje"/>
    <s v="Informe final de supervision - Informes del contratista - Reporte de pagos - Proyecto acta de liquidaciuón- Secop Ii-Carpeta compartida"/>
    <s v="Semestral"/>
    <n v="0.6"/>
    <s v="N/A"/>
    <s v="Positiva - Creciente"/>
    <n v="0.5"/>
    <n v="1"/>
    <m/>
    <m/>
    <m/>
    <m/>
    <m/>
    <m/>
    <m/>
    <m/>
    <m/>
    <m/>
    <m/>
    <m/>
    <m/>
    <m/>
    <m/>
    <m/>
    <n v="28"/>
    <n v="28"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45"/>
    <s v="Gestión de Contratación"/>
    <n v="7"/>
    <s v="7.2"/>
    <s v="PROCESOS DE APOYO"/>
    <x v="6"/>
    <s v="2 Gestión por procesos y proyectos: Fortalecer la gestión por procesos, estandarizados e interdependientes, y por proyectos, para una prestación ágil, flexible y segura de servicios, mediante la mejora continua y la apropiación de las TIC."/>
    <s v="2.2 Definir, adoptar e implementar herramientas de seguimiento y evaluación por resultados, respecto de los procesos y proyectos desarrollados por la entidad."/>
    <s v="Política Gestión Presupuestal y eficiencia del gasto público "/>
    <x v="44"/>
    <s v="Secundario"/>
    <s v="Eficacia"/>
    <s v="TRAMITAR DE MANERA EFICAZ LAS SOLICITUDES DE CERTIFICACION RADICADAS POR LOS USUARIOS INTERNOS Y EXTERNOS DE LA ENTIDAD AL GRUPO DE GESTION CONTRACTUAL"/>
    <s v="Secretaría General"/>
    <s v="Eliana Magaly Garzón"/>
    <s v="Coordinador del Grupo de Contratos"/>
    <s v="(Numero de solicitudes de certificaciones tramitadas por el grupo de gestion contractual*100) /(Numero de solicitudes de certificaciones recibidas en el grupo de gestion contractual)"/>
    <s v="Porcentaje"/>
    <s v="SECOP II Y/O DRIVE CONTRATACION"/>
    <s v="Semestral"/>
    <n v="0.65"/>
    <s v="N/A"/>
    <s v="Positiva - Creciente"/>
    <n v="0.5"/>
    <n v="1"/>
    <m/>
    <m/>
    <m/>
    <m/>
    <m/>
    <m/>
    <m/>
    <m/>
    <m/>
    <m/>
    <m/>
    <m/>
    <m/>
    <m/>
    <m/>
    <m/>
    <n v="177"/>
    <n v="203"/>
    <n v="0.8719211822660099"/>
    <m/>
    <m/>
    <m/>
    <m/>
    <m/>
    <m/>
    <m/>
    <m/>
    <m/>
    <m/>
    <m/>
    <m/>
    <m/>
    <m/>
    <m/>
    <m/>
    <m/>
    <m/>
    <n v="0.8719211822660099"/>
    <x v="16"/>
    <x v="1"/>
    <m/>
    <m/>
    <m/>
    <m/>
  </r>
  <r>
    <n v="46"/>
    <s v="Gestión de Contratación"/>
    <n v="7"/>
    <s v="7.2"/>
    <s v="PROCESOS DE APOYO"/>
    <x v="6"/>
    <s v="2 Gestión por procesos y proyectos: Fortalecer la gestión por procesos, estandarizados e interdependientes, y por proyectos, para una prestación ágil, flexible y segura de servicios, mediante la mejora continua y la apropiación de las TIC."/>
    <s v="2.2 Definir, adoptar e implementar herramientas de seguimiento y evaluación por resultados, respecto de los procesos y proyectos desarrollados por la entidad."/>
    <s v="Política Gestión Presupuestal y eficiencia del gasto público "/>
    <x v="45"/>
    <s v="Secundario"/>
    <s v="Eficacia"/>
    <s v="Fortalecer las competencias de los supervisores de contratos y/o convenios, para disminuir el riesgo de una inadecuada supervisión de la contratación"/>
    <s v="Secretaría General"/>
    <s v="Eliana Magaly Garzón"/>
    <s v="Coordinador del Grupo de Contratos"/>
    <s v="Actividades de transferencia de conocimiento dirigidas a supervisores de contratos ejecutadas en el periodo / Actividades de transferencia de conocimiento dirigidas a supervisores de contratos planeadas para el periodo * 100"/>
    <s v="Porcentaje"/>
    <s v="DRIVE CONTRATACION"/>
    <s v="Semestral"/>
    <n v="0.8"/>
    <s v="N/A"/>
    <s v="Positiva - Creciente"/>
    <n v="0.7"/>
    <n v="1"/>
    <m/>
    <m/>
    <m/>
    <m/>
    <m/>
    <m/>
    <m/>
    <m/>
    <m/>
    <m/>
    <m/>
    <m/>
    <m/>
    <m/>
    <m/>
    <m/>
    <n v="4"/>
    <n v="4"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47"/>
    <s v="Gestión de Servicios de Tecnologías de la Información"/>
    <n v="8"/>
    <s v="8.1"/>
    <s v="PROCESOS DE APOYO"/>
    <x v="7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x v="46"/>
    <s v="Principal"/>
    <s v="Efectividad"/>
    <s v="Medir el avance en la mejora de los sistemas existentes y definidos en el presente indicador"/>
    <s v="Oficina Asesora de Planeación y Sistemas"/>
    <s v="Cesar Augusto Macias Mesa"/>
    <s v="Profesional Universitario"/>
    <s v="Sumatoria del porcentaje de avance de los 3 sistemas de información / %total de sistemas de información planeados * 100%"/>
    <s v="Porcentaje"/>
    <s v="&quot;Ficha de indicador interna según plan de trabajo por cada sistema de información Porcentaje de avance en plan de trabajo KLICK (50%) Porcentaje de avance en plan de trabajo en modulo de auditoria Balance Social y Usuarios (50%)"/>
    <s v="Trimestral"/>
    <n v="1"/>
    <s v="No aplica"/>
    <s v="Positiva - Creciente"/>
    <n v="0.9"/>
    <n v="1"/>
    <s v="• GU-GSTI-001 Guia para la apropiación y uso de los Servicios de TI_x000a_• IN-GSTI-001 Uso mesa de servicio_x000a_• IN-GSTI-002 Mantenimiento a la infraestructura tecnológica_x000a_• PR-GSTI-001 Gestionar la confidencialidad, integridad y disponibilidad de los servicios TI_x000a_• PR-GSTI-002 Captura, validación y procesamiento de información_x000a_• PR-GSTI-003 Gestión de aplicaciones"/>
    <m/>
    <m/>
    <m/>
    <m/>
    <m/>
    <m/>
    <n v="90"/>
    <n v="90"/>
    <n v="1"/>
    <m/>
    <m/>
    <m/>
    <m/>
    <m/>
    <m/>
    <n v="90"/>
    <n v="90"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48"/>
    <s v="Gestión de Servicios de Tecnologías de la Información"/>
    <n v="8"/>
    <s v="8.1"/>
    <s v="PROCESOS DE APOYO"/>
    <x v="7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x v="47"/>
    <s v="Principal"/>
    <s v="Efectividad"/>
    <s v="Medir el avance en la mejora de los sistemas existentes y definidos en el presente indicador"/>
    <s v="Oficina Asesora de Planeación y Sistemas"/>
    <s v="Cesar Augusto Macias Mesa"/>
    <s v="Profesional Universitario"/>
    <s v="Número de sistemas de información documentados / Total de sistemas de información priorizados (2) *100%"/>
    <s v="Porcentaje"/>
    <s v="&quot;Ficha de indicador interna según plan de trabajo por cada sistema de información Porcentaje de avance en plan de trabajo KLICK (50%) Porcentaje de avance en plan de trabajo en modulo de auditoria Balance Social y Usuarios (50%)"/>
    <s v="Trimestral"/>
    <n v="1"/>
    <s v="No aplica"/>
    <s v="Positiva - Creciente"/>
    <n v="0.9"/>
    <n v="1"/>
    <s v="• GU-GSTI-001 Guia para la apropiación y uso de los Servicios de TI_x000a_• IN-GSTI-001 Uso mesa de servicio_x000a_• IN-GSTI-002 Mantenimiento a la infraestructura tecnológica_x000a_• PR-GSTI-001 Gestionar la confidencialidad, integridad y disponibilidad de los servicios TI_x000a_• PR-GSTI-002 Captura, validación y procesamiento de información_x000a_• PR-GSTI-003 Gestión de aplicaciones"/>
    <m/>
    <m/>
    <m/>
    <m/>
    <m/>
    <m/>
    <n v="2"/>
    <n v="2"/>
    <n v="1"/>
    <m/>
    <m/>
    <m/>
    <m/>
    <m/>
    <m/>
    <n v="2"/>
    <n v="2"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49"/>
    <s v="Gestión de Servicios de Tecnologías de la Información"/>
    <n v="8"/>
    <s v="8.1"/>
    <s v="PROCESOS DE APOYO"/>
    <x v="7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x v="48"/>
    <s v="Principal"/>
    <s v="Eficacia"/>
    <s v="Medir la  capacidad de almacenamiento , memoria y procesamiento "/>
    <s v="Oficina Asesora de Planeación y Sistemas"/>
    <s v="Cesar Augusto Macias Mesa"/>
    <s v="Profesional Universitario"/>
    <s v=" Almacenamiento utilizado / capacidad total de almacenamiento disponible *100%"/>
    <s v="Porcentaje"/>
    <s v="Reporte de servidores con relación a la capacidad de almacenamiento teniendo en cuenta los recursos requeridos por cada sistema de información soportado por infraestructura / capacidad total"/>
    <s v="Trimestral"/>
    <n v="0.6"/>
    <s v="No aplica"/>
    <s v="Negativa - Decreciente"/>
    <n v="0.7"/>
    <n v="0.5"/>
    <s v="• PR-GSTI-001 Gestionar la confidencialidad, integridad y disponibilidad de los servicios TI"/>
    <m/>
    <m/>
    <m/>
    <m/>
    <m/>
    <m/>
    <n v="48.9"/>
    <n v="82"/>
    <n v="0.59634145999999999"/>
    <m/>
    <m/>
    <m/>
    <m/>
    <m/>
    <m/>
    <n v="16"/>
    <n v="54"/>
    <n v="0.29629629629629628"/>
    <m/>
    <m/>
    <m/>
    <m/>
    <m/>
    <m/>
    <m/>
    <m/>
    <m/>
    <m/>
    <m/>
    <m/>
    <m/>
    <m/>
    <m/>
    <m/>
    <m/>
    <m/>
    <n v="0.44631887814814813"/>
    <x v="17"/>
    <x v="0"/>
    <m/>
    <m/>
    <n v="2"/>
    <m/>
  </r>
  <r>
    <n v="50"/>
    <s v="Gestión de Servicios de Tecnologías de la Información"/>
    <n v="8"/>
    <s v="8.2"/>
    <s v="PROCESOS DE APOYO"/>
    <x v="7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x v="49"/>
    <s v="Secundario"/>
    <s v="Eficacia"/>
    <s v="Medir el cumplimiento en la entrega de requerimientos de TI solicitados por las areas de la SES en cuanto a alcance, tiempo y calidad"/>
    <s v="Oficina Asesora de Planeación y Sistemas"/>
    <s v="Cesar Augusto Macias Mesa, Erika Ladino"/>
    <s v="Profesional Universitario"/>
    <s v="Numero de requerimientos terminados entregados a Aplicaciones a tiempo/ Numero de requerimientos recibidos de las areas de las entidad *100%"/>
    <s v="Porcentaje"/>
    <s v="FFicha de indicador interna según plan de trabajo por cada sistema de información_x000a__x000a_Porcentaje de avance en plan de trabajo KLICK (40%) *_x000a_Porcentaje de avance en plan de trabajo en Sistema para la medición de la Implementación (SARO y SAR) (40%) *_x000a_Porcentaje de avance en plan de trabajo en modulo de auditoria Balance Social y Usuarios (20%)*"/>
    <s v="Trimestral"/>
    <n v="1"/>
    <n v="0.95"/>
    <s v="Positiva - Creciente"/>
    <n v="0.9"/>
    <n v="1"/>
    <s v="• PR-GSTI-003 Gestión de aplicaciones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51"/>
    <s v="Gestión Integral de Talento Humano"/>
    <n v="9"/>
    <s v="9.1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Apropiar la gestión de procesos y proyectos, como modelo de operación ordinario en la entidad. "/>
    <s v="Política Talento Humano "/>
    <x v="50"/>
    <s v="Principal"/>
    <s v="Eficiencia"/>
    <s v="Cumplimiento a politica gestión estrategica de talento humano"/>
    <s v="Secretaría General"/>
    <s v="Claudia Rodriguez Nolazco - Luisa Fernanda Molina"/>
    <s v="Profesional Especializado"/>
    <s v="N° de Actividades del plan realizadas / N° de actividades programadas x 100"/>
    <s v="Porcentaje"/>
    <s v="Matriz de seguimiento al plan estrategico de Talento Humano "/>
    <s v="Anual_x000a_(ENERO)"/>
    <n v="0.95"/>
    <n v="0.87"/>
    <s v="Positiva - Creciente"/>
    <n v="0.87"/>
    <n v="1"/>
    <s v="PL-GITH-001 Plan Estratégico Talento Humano 2019-20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52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y del conocimiento, actualizándolas en función de las dinámicas internas y externas que incidan en la entidad.   "/>
    <s v="Política Talento Humano "/>
    <x v="51"/>
    <s v="Secundario"/>
    <s v="Eficacia"/>
    <s v="Medir la ejecución del Plan de Bienestar Social durante la vigencia"/>
    <s v="Secretaría General"/>
    <s v="Claudia Rodriguez Nolazco - Luisa Fernanda Molina"/>
    <s v="Profesional Universitario "/>
    <s v="No. de actividades de estímulos del plan realizadas / No. de actividades de estímulos programadas * 100"/>
    <s v="Porcentaje"/>
    <s v="Plan de Bienestar social"/>
    <s v="Trimestral"/>
    <n v="0.95"/>
    <n v="1"/>
    <s v="Positiva - Creciente"/>
    <n v="0.9"/>
    <n v="1"/>
    <s v="PR-GITH-008 Formulación, seguimiento y evaluación del programa de bienestar social e incentivos"/>
    <m/>
    <m/>
    <m/>
    <m/>
    <m/>
    <m/>
    <n v="17"/>
    <n v="17"/>
    <n v="1"/>
    <m/>
    <m/>
    <m/>
    <m/>
    <m/>
    <m/>
    <n v="16"/>
    <n v="16"/>
    <n v="1"/>
    <m/>
    <m/>
    <m/>
    <m/>
    <m/>
    <m/>
    <n v="17"/>
    <n v="17"/>
    <n v="1"/>
    <m/>
    <m/>
    <m/>
    <m/>
    <m/>
    <m/>
    <m/>
    <m/>
    <m/>
    <n v="1"/>
    <x v="2"/>
    <x v="1"/>
    <m/>
    <m/>
    <n v="1"/>
    <m/>
  </r>
  <r>
    <n v="53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y del conocimiento, actualizándolas en función de las dinámicas internas y externas que incidan en la entidad."/>
    <s v="Política Talento Humano "/>
    <x v="52"/>
    <s v="Secundario"/>
    <s v="Eficacia"/>
    <s v="Medir la ejecución del Plan Institucional de Capacitación durante la vigencia"/>
    <s v="Secretaría General"/>
    <s v="Claudia Rodriguez Nolazco - Luisa Fernanda Molina"/>
    <s v="Profesional Universitario "/>
    <s v="No. de capacitaciones del plan realizadas / No. de capacitaciones programadas x 100"/>
    <s v="Porcentaje"/>
    <s v="Plan Institucional de Capacitación"/>
    <s v="Semestral"/>
    <n v="1"/>
    <n v="1"/>
    <s v="Positiva - Creciente"/>
    <n v="0.9"/>
    <n v="1"/>
    <s v="PR-GITH-011 Inducción, reinducción, capacitación y entrenamiento"/>
    <m/>
    <m/>
    <m/>
    <m/>
    <m/>
    <m/>
    <m/>
    <m/>
    <m/>
    <m/>
    <m/>
    <m/>
    <m/>
    <m/>
    <m/>
    <n v="19"/>
    <n v="19"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54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53"/>
    <s v="Secundario"/>
    <s v="Impacto"/>
    <s v="conocer los dias de ausentismo generados por la no asistencia al trabajo."/>
    <s v="Secretaría General"/>
    <s v="Paula Combita - Maria Victoria Ballesteros"/>
    <s v="Profesional Universitaria de Secretaria General_x000a_Contratistas"/>
    <s v="(Número de días de ausencia laboral  en el mes / Número de días de trabajo programados en el mes ) * 100"/>
    <s v="Porcentaje"/>
    <s v="Reportes de permisos por causas medicas o personales e incapacidades laborales ocomunes - Bases de datos de los funcionarios de la entidad."/>
    <s v="Mensual"/>
    <n v="0.02"/>
    <n v="0.02"/>
    <s v="Negativa - Decreciente"/>
    <n v="0.01"/>
    <n v="0.04"/>
    <s v="PR-GITH-009 Tramite de  lineamientos laborales y situaciones administrativas"/>
    <n v="50"/>
    <n v="2877"/>
    <n v="1.737921445950643E-2"/>
    <n v="93"/>
    <n v="2877"/>
    <n v="3.2325338894681963E-2"/>
    <n v="73"/>
    <n v="2358"/>
    <n v="3.0958439355385919E-2"/>
    <n v="37"/>
    <n v="2793"/>
    <n v="1.3247404224847834E-2"/>
    <n v="70"/>
    <n v="2814"/>
    <n v="2.4875621890547265E-2"/>
    <n v="74"/>
    <n v="2448"/>
    <n v="3.0228758169934641E-2"/>
    <n v="72"/>
    <n v="2970"/>
    <n v="2.4242424242424242E-2"/>
    <n v="92"/>
    <n v="2680"/>
    <n v="3.4328358208955224E-2"/>
    <n v="83"/>
    <n v="2814"/>
    <n v="2.9495380241648897E-2"/>
    <m/>
    <m/>
    <m/>
    <m/>
    <m/>
    <m/>
    <m/>
    <m/>
    <m/>
    <n v="2.6342326631992485E-2"/>
    <x v="2"/>
    <x v="1"/>
    <m/>
    <m/>
    <n v="1"/>
    <m/>
  </r>
  <r>
    <n v="55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54"/>
    <s v="Secundario"/>
    <s v="Eficacia"/>
    <s v="Porcentaje de trabajadores a quienes se les realizaron evaluaciones medicas laborales"/>
    <s v="Secretaría General"/>
    <s v="Paula Combita - Maria Victoria Ballesteros"/>
    <s v="Profesional Universitaria de Secretaria General_x000a_Contratistas"/>
    <s v="(Numero de trabajadores que realizaron evaluaciones medicas laborales de ingreso, periodicos y retiro / Numero de evaluaciones medicas programadas) *100"/>
    <s v="Porcentaje"/>
    <s v="Programacion de examenes medicos laborales, Informacion del personal de la entidad, bases de datos con ingresos y retiros de funcionarios en el ultimo año."/>
    <s v="Semestral"/>
    <n v="1"/>
    <n v="0.98"/>
    <s v="Positiva - Creciente"/>
    <n v="0.98"/>
    <n v="1"/>
    <s v="PR-GITH-015 Evaluaciones médicas ocupacionales y diagnostico de salud"/>
    <m/>
    <m/>
    <m/>
    <m/>
    <m/>
    <m/>
    <m/>
    <m/>
    <m/>
    <m/>
    <m/>
    <m/>
    <m/>
    <m/>
    <m/>
    <n v="23"/>
    <n v="23"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56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x v="55"/>
    <s v="Secundario"/>
    <s v="Eficiencia"/>
    <s v="Porcentaje de cumplimiento de los objetivos en seguridad y salud en el trabajo - SST"/>
    <s v="Secretaría General"/>
    <s v="Paula Combita - Maria Victoria Ballesteros"/>
    <s v="Profesional Especializado"/>
    <s v="(N° de actividades realizadas / sumatoria de actividades de los objetivos de SST * 100"/>
    <s v="Porcentaje"/>
    <s v="Plan Anual de Trabajo de SST"/>
    <s v="Trimestral"/>
    <n v="0.9"/>
    <s v="N/A"/>
    <s v="Positiva - Creciente"/>
    <n v="0.8"/>
    <n v="1"/>
    <m/>
    <m/>
    <m/>
    <m/>
    <m/>
    <m/>
    <m/>
    <n v="62"/>
    <n v="69"/>
    <n v="0.89855072463768115"/>
    <m/>
    <m/>
    <m/>
    <m/>
    <m/>
    <m/>
    <n v="67"/>
    <n v="74"/>
    <n v="0.90540540540540537"/>
    <m/>
    <m/>
    <m/>
    <m/>
    <m/>
    <m/>
    <n v="76"/>
    <n v="84"/>
    <n v="0.90476190476190477"/>
    <m/>
    <m/>
    <m/>
    <m/>
    <m/>
    <m/>
    <m/>
    <m/>
    <m/>
    <n v="0.90290601160166373"/>
    <x v="18"/>
    <x v="1"/>
    <m/>
    <m/>
    <n v="1"/>
    <m/>
  </r>
  <r>
    <n v="57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x v="56"/>
    <s v="Secundario"/>
    <s v="Eficacia"/>
    <s v="Calcular el porcentaje de cumplimiento de criterios de estructura para el Sistema de gestión de Seguridad y Salud en el Trabajo"/>
    <s v="Secretaría General"/>
    <s v="Paula Combita - Maria Victoria Ballesteros"/>
    <s v="Profesional Universitaria de Secretaria General_x000a_Contratistas"/>
    <s v="(No. de criterios legales de estructura del SG SST cumplidos / No. total de criterios legales de estructura del SG SST) *100"/>
    <s v="Porcentaje"/>
    <s v="Lista de verificación para cumplimiento de requisitos normativos de estructura del SG SST "/>
    <s v="Anual_x000a_(ENERO)"/>
    <n v="1"/>
    <n v="0.9"/>
    <s v="Positiva - Creciente"/>
    <n v="0.9"/>
    <n v="1"/>
    <s v="PR-EVSG-002 Auditorias Internas al Sistema Integrado de Gestión_x000a_IN-EVSG-002 Revisión por la dirección de SG-SST_x000a_PR-GITH-020 Rendición de cuentas del SG-SS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58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Mejora Normativa"/>
    <x v="57"/>
    <s v="Secundario"/>
    <s v="Eficacia"/>
    <s v="Porcentaje de cumplimiento de requisitos legales aplicables"/>
    <s v="Secretaría General"/>
    <s v="Paula Combita - Maria Victoria Ballesteros"/>
    <s v="Profesional Universitaria de Secretaria General_x000a_Contratistas"/>
    <s v="(Numero de requisitos normativos aplicables cumplidos / Numero total de requisitos normativos aplicables) *100"/>
    <s v="Porcentaje"/>
    <s v="Matriz de requisitos legales"/>
    <s v="Anual_x000a_(ENERO)"/>
    <n v="1"/>
    <n v="0.85"/>
    <s v="Positiva - Creciente"/>
    <n v="0.85"/>
    <n v="1"/>
    <s v="PR-GEJU-004 Identificación, análisis y recopilación de requisitos legales y normativ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59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58"/>
    <s v="Secundario"/>
    <s v="Eficacia"/>
    <s v="Medir el porcentaje en el cumplimiento de simulacros realizados. "/>
    <s v="Secretaría General"/>
    <s v="Paula Combita - Maria Victoria Ballesteros"/>
    <s v="Profesional Universitaria de Secretaria General_x000a_Contratistas"/>
    <s v="(Numero de simulacros de SST realizados / Numero de simulacros de SST programados)"/>
    <s v="Numero"/>
    <s v="Plan anual de trabajo, informe del simulacro realizado."/>
    <s v="Anual_x000a_(ENERO)"/>
    <n v="1"/>
    <n v="1"/>
    <s v="Positiva - Creciente"/>
    <n v="1"/>
    <n v="1"/>
    <s v="MA-PLES-003 Manual de Seguridad y Salud en el Trabajo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60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x v="59"/>
    <s v="Secundario"/>
    <s v="Eficacia"/>
    <s v="Porcentaje de cumplimiento en la ejecución, del cronograma de Programas de Vigilancia Epidemiológica"/>
    <s v="Secretaría General"/>
    <s v="Paula Combita - Maria Victoria Ballesteros"/>
    <s v="Profesional Especializado"/>
    <s v="No. De Actividades ejecutadas/ No. De actividades programadas*100"/>
    <s v="Porcentaje"/>
    <s v="Cronograma de ejecucion de PVE"/>
    <s v="Trimestral"/>
    <n v="0.8"/>
    <s v="N/A"/>
    <s v="Positiva - Creciente"/>
    <n v="1"/>
    <n v="0.7"/>
    <m/>
    <m/>
    <m/>
    <m/>
    <m/>
    <m/>
    <m/>
    <n v="4"/>
    <n v="4"/>
    <n v="1"/>
    <m/>
    <m/>
    <m/>
    <m/>
    <m/>
    <m/>
    <n v="6"/>
    <n v="6"/>
    <n v="1"/>
    <m/>
    <m/>
    <m/>
    <m/>
    <m/>
    <m/>
    <n v="4"/>
    <n v="4"/>
    <n v="1"/>
    <m/>
    <m/>
    <m/>
    <m/>
    <m/>
    <m/>
    <m/>
    <m/>
    <m/>
    <n v="1"/>
    <x v="2"/>
    <x v="0"/>
    <m/>
    <m/>
    <n v="1"/>
    <m/>
  </r>
  <r>
    <n v="61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x v="60"/>
    <s v="Secundario"/>
    <s v="Eficiencia"/>
    <s v="Porcentaje de cumplimiento en ejecucion de AC, AP y OM SST. "/>
    <s v="Secretaría General"/>
    <s v="Paula Combita - Maria Victoria Ballesteros"/>
    <s v="Profesional Especializado"/>
    <s v="(Numero de total de acciones preventivas, correctivas y/o de mejora de SST ejecutadas) / (Numero de acciones preventivas, correctivas y/o de mejora de SST programadas) *100   "/>
    <s v="Porcentaje"/>
    <s v="Reporte Isolucion "/>
    <s v="Semestral"/>
    <n v="0.8"/>
    <s v="N/A"/>
    <s v="Positiva - Creciente"/>
    <n v="0.7"/>
    <n v="0.9"/>
    <m/>
    <m/>
    <m/>
    <m/>
    <m/>
    <m/>
    <m/>
    <m/>
    <m/>
    <m/>
    <m/>
    <m/>
    <m/>
    <m/>
    <m/>
    <m/>
    <n v="2"/>
    <n v="2"/>
    <n v="1"/>
    <m/>
    <m/>
    <m/>
    <m/>
    <m/>
    <m/>
    <m/>
    <m/>
    <m/>
    <m/>
    <m/>
    <m/>
    <m/>
    <m/>
    <m/>
    <m/>
    <m/>
    <m/>
    <n v="1"/>
    <x v="2"/>
    <x v="0"/>
    <m/>
    <m/>
    <m/>
    <m/>
  </r>
  <r>
    <n v="62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x v="61"/>
    <s v="Secundario"/>
    <s v="Eficiencia"/>
    <s v="Porcentaje de cumplimiento en la ejecución  del plan de capacitación de sst "/>
    <s v="Secretaría General"/>
    <s v="Paula Combita - Maria Victoria Ballesteros"/>
    <s v="Profesional Especializado"/>
    <s v="( Número de Actividades del Plan de capacitación del SGSST Ejecutadas en el periodo / Número de Actividades del Plan de capacitación del SGSST Programadas en el periodo ) *100"/>
    <s v="Porcentaje"/>
    <s v="Conograma del Plan de Capacitación "/>
    <s v="Semestral"/>
    <n v="0.8"/>
    <s v="N/A"/>
    <s v="Positiva - Creciente"/>
    <n v="0.7"/>
    <n v="0.9"/>
    <m/>
    <m/>
    <m/>
    <m/>
    <m/>
    <m/>
    <m/>
    <m/>
    <m/>
    <m/>
    <m/>
    <m/>
    <m/>
    <m/>
    <m/>
    <m/>
    <n v="10"/>
    <n v="10"/>
    <n v="1"/>
    <m/>
    <m/>
    <m/>
    <m/>
    <m/>
    <m/>
    <m/>
    <m/>
    <m/>
    <m/>
    <m/>
    <m/>
    <m/>
    <m/>
    <m/>
    <m/>
    <m/>
    <m/>
    <n v="1"/>
    <x v="2"/>
    <x v="0"/>
    <m/>
    <m/>
    <m/>
    <m/>
  </r>
  <r>
    <n v="63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x v="62"/>
    <s v="Secundario"/>
    <s v="Eficacia"/>
    <s v="Porcentaje de cumplimiento en la ejecución, del cronograma de mediciones ambientales."/>
    <s v="Secretaría General"/>
    <s v="Paula Combita - Maria Victoria Ballesteros"/>
    <s v="Profesional Especializado"/>
    <s v="No. De Actividades ejecutadas/ No. De actividades programadas*100"/>
    <s v="Porcentaje"/>
    <s v="Plan Anual de Trabajo SST"/>
    <s v="Por demanda"/>
    <n v="0.8"/>
    <s v="N/A"/>
    <s v="Positiva - Creciente"/>
    <n v="0.7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64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63"/>
    <s v="Secundario"/>
    <s v="Eficacia"/>
    <s v="conocer el porcentaje de cumplimiento en la ejecucion de plan anual de trabajo en SST."/>
    <s v="Secretaría General"/>
    <s v="Paula Combita - Maria Victoria Ballesteros"/>
    <s v="Profesional Universitaria de Secretaria General_x000a_Contratistas"/>
    <s v="( Numero de Número de Actividades del Plan de Trabajo del SGSST Ejecutadas en el periodo / Número de Actividades del Plan de Trabajo del SGSST Programadas en el periodo ) *100"/>
    <s v="Porcentaje"/>
    <s v="Plan anual de trabajo con evidencias (registros) de la ejecución de las actividades programadas en el periodo."/>
    <s v="Trimestral"/>
    <n v="1"/>
    <n v="0.9"/>
    <s v="Positiva - Creciente"/>
    <n v="0.9"/>
    <n v="1"/>
    <s v="PR-GITH-025 Construcción del Plan Anual de Trabajo SST_x000a_"/>
    <m/>
    <m/>
    <m/>
    <m/>
    <m/>
    <m/>
    <n v="62"/>
    <n v="69"/>
    <n v="0.89855072463768115"/>
    <m/>
    <m/>
    <m/>
    <m/>
    <m/>
    <m/>
    <n v="67"/>
    <n v="74"/>
    <n v="0.90540540540540537"/>
    <m/>
    <m/>
    <m/>
    <m/>
    <m/>
    <m/>
    <n v="76"/>
    <n v="84"/>
    <n v="0.90476190476190477"/>
    <m/>
    <m/>
    <m/>
    <m/>
    <m/>
    <m/>
    <m/>
    <m/>
    <m/>
    <n v="0.90290601160166373"/>
    <x v="19"/>
    <x v="1"/>
    <m/>
    <m/>
    <n v="1"/>
    <m/>
  </r>
  <r>
    <n v="65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x v="64"/>
    <s v="Secundario"/>
    <s v="Eficiencia"/>
    <s v="Porcentaje de No conformidades cerradas"/>
    <s v="Secretaría General"/>
    <s v="Paula Combita - Maria Victoria Ballesteros"/>
    <s v="Profesional Especializado"/>
    <s v="(N° de No conformidades de SST cerradas)/ N° de No Conformidades de SST abiertas detectadas en el seguimiento del plan anual de trabajo * 100"/>
    <s v="Porcentaje"/>
    <s v="No conformidades detectadas en el seguimiento al plan anual de trabajo de SST"/>
    <s v="Trimestral"/>
    <n v="0.9"/>
    <s v="N/A"/>
    <s v="Positiva - Creciente"/>
    <n v="0.85"/>
    <n v="1"/>
    <m/>
    <m/>
    <m/>
    <m/>
    <m/>
    <m/>
    <m/>
    <n v="0.1"/>
    <n v="0.1"/>
    <n v="1"/>
    <m/>
    <m/>
    <m/>
    <m/>
    <m/>
    <m/>
    <n v="0.1"/>
    <n v="0.1"/>
    <n v="1"/>
    <m/>
    <m/>
    <m/>
    <m/>
    <m/>
    <m/>
    <n v="0.1"/>
    <n v="0.1"/>
    <n v="1"/>
    <m/>
    <m/>
    <m/>
    <m/>
    <m/>
    <m/>
    <m/>
    <m/>
    <m/>
    <n v="1"/>
    <x v="2"/>
    <x v="1"/>
    <m/>
    <m/>
    <n v="1"/>
    <m/>
  </r>
  <r>
    <n v="66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65"/>
    <s v="Principal"/>
    <s v="Eficacia"/>
    <s v="Calcular el porcentaje de cumplimiento de los requisitos minimos de acuerdo al decreto 1072 de 2015 Art. 2.2.4.6.16"/>
    <s v="Secretaría General"/>
    <s v="Paula Combita - Maria Victoria Ballesteros"/>
    <s v="Profesional Universitaria de Secretaria General_x000a_Contratistas"/>
    <s v="(Numero de requisitos que presentan cumplimiento / Numero total de requisitos ) * 100"/>
    <s v="Porcentaje"/>
    <s v="Matriz de requisitos legales"/>
    <s v="Anual_x000a_(En el mes en el que se lleve a cabo la medición de la evaluación)"/>
    <n v="1"/>
    <n v="0.85"/>
    <s v="Positiva - Creciente"/>
    <n v="0.85"/>
    <n v="1"/>
    <s v="PR-EVSG-002 Auditorias Internas al Sistema Integrado de Gestión_x000a_IN-EVSG-002 Revisión por la dirección de SG-SST_x000a_PR-GITH-020 Rendición de cuentas del SG-SST_x000a_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67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66"/>
    <s v="Secundario"/>
    <s v="Impacto"/>
    <s v="Calcular el número de veces que ocurre un accidente de trabajo en el mes"/>
    <s v="Secretaría General"/>
    <s v="Paula Combita - Maria Victoria Ballesteros"/>
    <s v="Profesional Universitaria de Secretaria General_x000a_Contratistas"/>
    <s v="(Numero de accidentes de trabajo que se presentaron en el mes / Numero de trabajadores en el mes) *100 "/>
    <s v="Porcentaje"/>
    <s v="Reportes de incidentes y accidentes de trabajo en la entidad y consolidado de incidentes y accidentes de trabajo en la entidad (incluye a todo el personal propio, contratista, subcontratista y en misión)"/>
    <s v="Mensual"/>
    <n v="0"/>
    <n v="0.02"/>
    <s v="Negativa - Decreciente"/>
    <n v="0"/>
    <n v="0.02"/>
    <s v="PR-GITH-013 Procedimiento para investigación de incidentes y accidente"/>
    <n v="0"/>
    <n v="137"/>
    <n v="0"/>
    <n v="0"/>
    <n v="137"/>
    <n v="0"/>
    <n v="0"/>
    <n v="132"/>
    <n v="0"/>
    <n v="0"/>
    <n v="133"/>
    <n v="0"/>
    <n v="0"/>
    <n v="134"/>
    <n v="0"/>
    <n v="0"/>
    <n v="134"/>
    <n v="0"/>
    <n v="0"/>
    <n v="135"/>
    <n v="0"/>
    <n v="0"/>
    <n v="134"/>
    <n v="0"/>
    <n v="0"/>
    <n v="134"/>
    <n v="0"/>
    <m/>
    <m/>
    <m/>
    <m/>
    <m/>
    <m/>
    <m/>
    <m/>
    <m/>
    <n v="0"/>
    <x v="2"/>
    <x v="1"/>
    <m/>
    <m/>
    <n v="1"/>
    <m/>
  </r>
  <r>
    <n v="68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67"/>
    <s v="Secundario"/>
    <s v="Impacto"/>
    <s v="Calcular el número de casos nuevos de enfermedad laboral en una población determinada en un período de tiempo."/>
    <s v="Secretaría General"/>
    <s v="Paula Combita - Maria Victoria Ballesteros"/>
    <s v="Profesional Universitaria de Secretaria General_x000a_Contratistas"/>
    <s v="(Número de casos nuevos de enfermedad laboral en el periodo “Z” / Promedio de trabajadores en el periodo “Z”) * 100.000"/>
    <s v="Numero"/>
    <s v="Documento de la junta de calificación"/>
    <s v="Anual_x000a_(ENERO)"/>
    <n v="0"/>
    <n v="0"/>
    <s v="Negativa - Decreciente"/>
    <n v="0"/>
    <n v="0"/>
    <s v="PR-GITH-015 Evaluaciones médicas ocupacionales y diagnostico de salu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69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x v="68"/>
    <s v="Secundario"/>
    <s v="Proceso"/>
    <s v="orcentaje de acciones implementadas de acuerdo a los peligros asociados en la FT-GITH-027 Matriz identificación peligros, valoración riesgos y controles"/>
    <s v="Secretaría General"/>
    <s v="Paula Combita - Maria Victoria Ballesteros"/>
    <s v="Profesional Especializado"/>
    <s v="(Cantidad total de medidas de intervencion implementadas por la matriz de peligros) / (Cantidad total medidas de intervención emitidas por la matriz de peligros) *100"/>
    <s v="Porcentaje"/>
    <s v="FT-GITH-027 Matriz identificación peligros, valoración riesgos y controles"/>
    <s v="Semestral"/>
    <n v="0.8"/>
    <s v="N/A"/>
    <s v="Positiva - Creciente"/>
    <n v="0.7"/>
    <n v="0.9"/>
    <m/>
    <m/>
    <m/>
    <m/>
    <m/>
    <m/>
    <m/>
    <m/>
    <m/>
    <m/>
    <m/>
    <m/>
    <m/>
    <m/>
    <m/>
    <m/>
    <n v="21"/>
    <n v="21"/>
    <n v="1"/>
    <m/>
    <m/>
    <m/>
    <m/>
    <m/>
    <m/>
    <m/>
    <m/>
    <m/>
    <m/>
    <m/>
    <m/>
    <m/>
    <m/>
    <m/>
    <m/>
    <m/>
    <m/>
    <n v="1"/>
    <x v="2"/>
    <x v="0"/>
    <m/>
    <m/>
    <m/>
    <m/>
  </r>
  <r>
    <n v="70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69"/>
    <s v="Secundario"/>
    <s v="Impacto"/>
    <s v="Calcular el número de casos de enfermedad laboral presentes en una población en un periodo de tiempo"/>
    <s v="Secretaría General"/>
    <s v="Paula Combita - Maria Victoria Ballesteros"/>
    <s v="Profesional Universitaria de Secretaria General_x000a_Contratistas"/>
    <s v="(Número de casos nuevos y antiguos de enfermedad laboral en el periodo «Z» / Promedio de trabajadores en el periodo «Z») * 100.000"/>
    <s v="Numero"/>
    <s v="Documento de calificación de la junta"/>
    <s v="Anual_x000a_(ENERO)"/>
    <n v="0"/>
    <n v="0"/>
    <s v="Negativa - Decreciente"/>
    <n v="0"/>
    <n v="0"/>
    <s v="PR-GITH-015 Evaluaciones médicas ocupacionales y diagnostico de salu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71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70"/>
    <s v="Secundario"/>
    <s v="Impacto"/>
    <s v="Calcular el número de accidentes de trabajo mortales en el año."/>
    <s v="Secretaría General"/>
    <s v="Paula Combita - Maria Victoria Ballesteros"/>
    <s v="Profesional Universitaria de Secretaria General_x000a_Contratistas"/>
    <s v="(Número de accidentes de trabajo mortales que se presentaron en el año / Total de accidentes de trabajo que se presentaron en el año ) * 100"/>
    <s v="Porcentaje"/>
    <s v="Consolidado de reportes de Accidentalidad del SG SST (incluye a todo el personal propio, contratista, subcontratista y en misión)"/>
    <s v="Anual_x000a_(ENERO)"/>
    <n v="0"/>
    <n v="0"/>
    <s v="Negativa - Decreciente"/>
    <n v="0"/>
    <n v="0"/>
    <s v="PR-GITH-013 Procedimiento para investigación de incidentes y accident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72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x v="71"/>
    <s v="Secundario"/>
    <s v="Eficacia"/>
    <s v="Porcentaje de cumplimiento en la investigación de los incidentes, accidentes de trabajo y enfermedades laborales reportados."/>
    <s v="Secretaría General"/>
    <s v="Paula Combita - Maria Victoria Ballesteros"/>
    <s v="Profesional Especializado"/>
    <s v="N° de incidentes, accidentes de trabajo y enfermedades laborales investigados / N° de incidentes, accidentes de trabajo y enfermedades laborales reportados *100"/>
    <s v="Porcentaje"/>
    <s v="F-TAHU-040  investigaciones de accidentes de trabajo y enfermedad laboral, y registros generados por ARL y EPS."/>
    <s v="Por demanda"/>
    <n v="1"/>
    <n v="1"/>
    <s v="Positiva - Creciente"/>
    <n v="1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73"/>
    <s v="Gestión Integral de Talento Humano"/>
    <n v="9"/>
    <s v="9.2"/>
    <s v="PROCESOS DE APOYO"/>
    <x v="8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x v="72"/>
    <s v="Secundario"/>
    <s v="Impacto"/>
    <s v="Calcular el número de días perdidos por accidentes de trabajo en el mes."/>
    <s v="Secretaría General"/>
    <s v="Paula Combita - Maria Victoria Ballesteros"/>
    <s v="Profesional Universitaria de Secretaria General_x000a_Contratistas"/>
    <s v="(Número de días de incapacidad por accidente de trabajo en el mes + número de días cargados en el mes / Número de trabajadores en el mes) * 100"/>
    <s v="Porcentaje"/>
    <s v="Reportes de incidentes y accidentes de trabajo en la entidad (incluye a todo el personal propio, contratista, subcontratista y en misión), incapacidades generadas por los accidentes de trabajo y Calificacion de origen del AT."/>
    <s v="Mensual"/>
    <n v="0"/>
    <n v="0.09"/>
    <s v="Negativa - Decreciente"/>
    <n v="0"/>
    <n v="0.09"/>
    <s v="PR-GITH-013 Procedimiento para investigación de incidentes y accidente"/>
    <n v="0"/>
    <n v="137"/>
    <n v="0"/>
    <n v="0"/>
    <n v="137"/>
    <n v="0"/>
    <n v="0"/>
    <n v="132"/>
    <n v="0"/>
    <n v="0"/>
    <n v="133"/>
    <n v="0"/>
    <n v="0"/>
    <n v="134"/>
    <n v="0"/>
    <n v="0"/>
    <n v="136"/>
    <n v="0"/>
    <n v="0"/>
    <n v="136"/>
    <n v="0"/>
    <n v="0"/>
    <n v="136"/>
    <n v="0"/>
    <n v="0"/>
    <n v="134"/>
    <n v="0"/>
    <m/>
    <m/>
    <m/>
    <m/>
    <m/>
    <m/>
    <m/>
    <m/>
    <m/>
    <n v="0"/>
    <x v="2"/>
    <x v="1"/>
    <m/>
    <m/>
    <n v="1"/>
    <m/>
  </r>
  <r>
    <n v="74"/>
    <s v="Gestión Administrativa"/>
    <n v="10"/>
    <s v="10.1"/>
    <s v="PROCESOS DE APOYO"/>
    <x v="9"/>
    <s v="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Seguimiento y evaluación del desempeño institucional"/>
    <x v="73"/>
    <s v="Principal"/>
    <s v="Eficacia"/>
    <s v="Hacer seguimiento al cronograma de Mantenimiento Preventivo"/>
    <s v="Secretaría General"/>
    <s v="Alexandra Gonzalez Rojas - Gelma Maritza Orejuela Hernandez"/>
    <s v="Coordinador del Grupo de Gestion Documental y Administrativa_x000a_Profesional Universitario"/>
    <s v="(Mantenimientos correctivos ejecutados a las instalaciones / mantenimientos correctivos programados a las instalaciones)  *100"/>
    <s v="Porcentaje"/>
    <s v="Mantenimientos correctivos ejecutados: Informes de ejecucion por parte del proveedor._x000a_Mantenimientos Correctivos Programados: Cronograma de Mantenimiento Correctivo mensual."/>
    <s v="Trimestral"/>
    <n v="0.7"/>
    <s v="No aplica"/>
    <s v="Positiva - Creciente"/>
    <n v="0.6"/>
    <n v="1"/>
    <s v="PR-GEAD-004 Mantenimiento Preventivo y Correctivo"/>
    <m/>
    <m/>
    <m/>
    <m/>
    <m/>
    <m/>
    <n v="17"/>
    <n v="17.5"/>
    <n v="0.97142857142857142"/>
    <m/>
    <m/>
    <m/>
    <m/>
    <m/>
    <m/>
    <n v="27"/>
    <n v="27"/>
    <n v="1"/>
    <m/>
    <m/>
    <m/>
    <m/>
    <m/>
    <m/>
    <m/>
    <m/>
    <m/>
    <m/>
    <m/>
    <m/>
    <m/>
    <m/>
    <m/>
    <m/>
    <m/>
    <m/>
    <n v="0.98571428571428577"/>
    <x v="20"/>
    <x v="1"/>
    <m/>
    <m/>
    <n v="2"/>
    <m/>
  </r>
  <r>
    <n v="75"/>
    <s v="Gestión Administrativa"/>
    <n v="10"/>
    <s v="10.1"/>
    <s v="PROCESOS DE APOYO"/>
    <x v="9"/>
    <s v="Gestión por procesos y proyectos_x000a_Fortalecer la gestión por procesos, estandarizados e interdependientes, y por proyectos, para una prestación ágil, flexible y segura de servicios, mediante la mejora continua y la apropiación de las TIC."/>
    <s v="Apropiar la gestión por procesos y proyectos, como modelo de operación en la entidad."/>
    <s v="Política Seguimiento y evaluación del desempeño institucional"/>
    <x v="74"/>
    <s v="Principal"/>
    <s v="Eficacia"/>
    <s v="Controlar los Mantenimeinto Correctivos Programados, solicitados e indentificados (A traves de la ejecucuión de Inspecciones)"/>
    <s v="Secretaría General"/>
    <s v="Carlos Enrique Ballesteros Amaya - Blanca Lucia García Avellaneda"/>
    <s v="Coordinador del Grupo de Gestion Documental y Administrativa_x000a_Profesional Universitario"/>
    <s v="(Mantenimientos correctivos ejecutados a las instalaciones / mantenimientos correctivos programados a las instalaciones)  *100"/>
    <s v="Porcentaje"/>
    <s v="Mantenimientos correctivos ejecutados: Informes de ejecucion por parte del proveedor._x000a_Mantenimientos Correctivos Programados: Cronograma de Mantenimiento Correctivo mensual."/>
    <s v="Trimestral"/>
    <n v="0.7"/>
    <s v="No aplica"/>
    <s v="Positiva - Creciente"/>
    <n v="0.6"/>
    <n v="1"/>
    <s v="PR-GEAD-004 Mantenimiento Preventivo y Correctivo"/>
    <m/>
    <m/>
    <m/>
    <m/>
    <m/>
    <m/>
    <n v="15"/>
    <n v="15"/>
    <n v="1"/>
    <m/>
    <m/>
    <m/>
    <m/>
    <m/>
    <m/>
    <n v="12"/>
    <n v="12"/>
    <n v="1"/>
    <m/>
    <m/>
    <m/>
    <m/>
    <m/>
    <m/>
    <m/>
    <m/>
    <m/>
    <m/>
    <m/>
    <m/>
    <m/>
    <m/>
    <m/>
    <m/>
    <m/>
    <m/>
    <n v="1"/>
    <x v="2"/>
    <x v="1"/>
    <m/>
    <m/>
    <n v="2"/>
    <m/>
  </r>
  <r>
    <n v="76"/>
    <s v="Gestión Administrativa"/>
    <n v="10"/>
    <s v="10.1"/>
    <s v="PROCESOS DE APOYO"/>
    <x v="9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x v="75"/>
    <s v="Principal"/>
    <s v="Eficacia"/>
    <s v="Reducir el 5% del consumo de agua en el costado occidental, con el fin de minimizar el consumo asociadoa la linea base "/>
    <s v="Secretaría General"/>
    <s v="Carlos Enrique Ballesteros Amaya - Alexandra Gonzalez"/>
    <s v="Coordinador del Grupo de Gestion Documental y Contratista Secretaria general"/>
    <s v="((Consumo  de agua mes anterior (m3) - consumo mes actual)/Consumo mes anterior ) * 100_x000a_ _x000a_"/>
    <s v="Porcentaje"/>
    <s v="Consumo de agua registrado en la Factura de servicios públicos emitida por la empresa del Acueducto _x000a_Mantenimientos Correctivos Programados: Cronograma de Mantenimiento Correctivo mensual."/>
    <s v="Mensual"/>
    <n v="0.25"/>
    <s v="71 m3"/>
    <s v="Negativa - Decreciente"/>
    <n v="0.01"/>
    <n v="0.5"/>
    <s v="PR-GEAD-004 Mantenimiento Preventivo y Correctivo"/>
    <n v="21"/>
    <n v="71"/>
    <n v="0.29577464788732394"/>
    <n v="7"/>
    <n v="71"/>
    <n v="9.8591549295774641E-2"/>
    <n v="16"/>
    <n v="71"/>
    <n v="0.22535211267605634"/>
    <n v="24"/>
    <n v="71"/>
    <n v="0.3380281690140845"/>
    <n v="19"/>
    <n v="71"/>
    <n v="0.26760563380281688"/>
    <n v="23"/>
    <n v="71"/>
    <n v="0.323943661971831"/>
    <n v="15"/>
    <n v="71"/>
    <n v="0.21126760563380281"/>
    <n v="16"/>
    <n v="71"/>
    <n v="0.22535211267605634"/>
    <n v="20"/>
    <n v="71"/>
    <n v="0.28169014084507044"/>
    <m/>
    <m/>
    <m/>
    <m/>
    <m/>
    <m/>
    <m/>
    <m/>
    <m/>
    <n v="0.2519561815336463"/>
    <x v="2"/>
    <x v="1"/>
    <m/>
    <m/>
    <n v="1"/>
    <m/>
  </r>
  <r>
    <n v="77"/>
    <s v="Gestión Administrativa"/>
    <n v="10"/>
    <s v="10.1"/>
    <s v="PROCESOS DE APOYO"/>
    <x v="9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x v="76"/>
    <s v="Principal"/>
    <s v="Eficacia"/>
    <s v="Reducir el 5% del consumo de agua en el costado occidental, con el fin de minimizar el consumo asociado a la linea base "/>
    <s v="Secretaría General"/>
    <s v="Carlos Enrique Ballesteros Amaya - Alexandra Gonzalez"/>
    <s v="Coordinador del Grupo de Gestion Documental y Contratista Secretaria general"/>
    <s v="((Consumo  de agua mes anterior (m3) - consumo mes actual)/Consumo mes anterior ) * 100_x000a_ _x000a_"/>
    <s v="Porcentaje"/>
    <s v="Consumo de agua registrado en la Factura de servicios públicos emitida por la empresa del Acueducto _x000a_Mantenimientos Correctivos Programados: Cronograma de Mantenimiento Correctivo mensual."/>
    <s v="Mensual"/>
    <n v="0.25"/>
    <s v="93 m3"/>
    <s v="Negativa - Decreciente"/>
    <n v="0.01"/>
    <n v="0.5"/>
    <s v="PR-GEAD-004 Mantenimiento Preventivo y Correctivo"/>
    <n v="3"/>
    <n v="93"/>
    <n v="3.2258064516129031E-2"/>
    <n v="0"/>
    <n v="93"/>
    <n v="0"/>
    <n v="6"/>
    <n v="93"/>
    <n v="6.4516129032258063E-2"/>
    <n v="24"/>
    <n v="93"/>
    <n v="0.25806451612903225"/>
    <n v="11"/>
    <n v="93"/>
    <n v="0.11827956989247312"/>
    <n v="27"/>
    <n v="93"/>
    <n v="0.29032258064516131"/>
    <n v="0"/>
    <n v="93"/>
    <n v="0"/>
    <n v="8"/>
    <n v="93"/>
    <n v="8.6021505376344093E-2"/>
    <n v="15"/>
    <n v="93"/>
    <n v="0.16129032258064516"/>
    <m/>
    <m/>
    <m/>
    <m/>
    <m/>
    <m/>
    <m/>
    <m/>
    <m/>
    <n v="0.11230585424133811"/>
    <x v="2"/>
    <x v="1"/>
    <m/>
    <m/>
    <n v="1"/>
    <m/>
  </r>
  <r>
    <n v="78"/>
    <s v="Gestión Administrativa"/>
    <n v="10"/>
    <s v="10.1"/>
    <s v="PROCESOS DE APOYO"/>
    <x v="9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x v="77"/>
    <s v="Principal"/>
    <s v="Eficacia"/>
    <s v="Reducir el 5% del consumo de energia en el costado occidental con el fin de minimizar el consumo asociado a la linea base"/>
    <s v="Secretaría General"/>
    <s v="Carlos Enrique Ballesteros Amaya - Alexandra Gonzalez"/>
    <s v="Coordinador del Grupo de Gestion Documental y Contratista Secretaria general"/>
    <s v="((Consumo  de energia mes anterior (Kw) - consumo mes actual) /Consumo mes anterior ) * 100_x000a_"/>
    <s v="Porcentaje"/>
    <s v="Factura de servicio de energía eléctrica emitida por empresa de la energia teniendo en cuenta período facturado._x000a_"/>
    <s v="Mensual"/>
    <n v="0.15"/>
    <s v="22,078kw/mes"/>
    <s v="Negativa - Decreciente"/>
    <n v="0.01"/>
    <n v="0.5"/>
    <s v="PR-GEAD-004 Mantenimiento Preventivo y Correctivo"/>
    <n v="3780"/>
    <n v="22078"/>
    <n v="0.17121116043119847"/>
    <n v="3747"/>
    <n v="22078"/>
    <n v="0.16971645982425945"/>
    <n v="3978"/>
    <n v="22078"/>
    <n v="0.18017936407283269"/>
    <n v="4374"/>
    <n v="22078"/>
    <n v="0.19811577135610109"/>
    <n v="5923"/>
    <n v="22078"/>
    <n v="0.26827611196666362"/>
    <n v="7498"/>
    <n v="22078"/>
    <n v="0.33961409547966304"/>
    <n v="5102"/>
    <n v="22078"/>
    <n v="0.23108977262433192"/>
    <n v="5600"/>
    <n v="22078"/>
    <n v="0.2536461636017755"/>
    <n v="4569"/>
    <n v="22078"/>
    <n v="0.2069480931243772"/>
    <m/>
    <m/>
    <m/>
    <m/>
    <m/>
    <m/>
    <m/>
    <m/>
    <m/>
    <n v="0.22431077694235591"/>
    <x v="2"/>
    <x v="1"/>
    <m/>
    <m/>
    <n v="1"/>
    <m/>
  </r>
  <r>
    <n v="79"/>
    <s v="Gestión Administrativa"/>
    <n v="10"/>
    <s v="10.1"/>
    <s v="PROCESOS DE APOYO"/>
    <x v="9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x v="78"/>
    <s v="Principal"/>
    <s v="Eficacia"/>
    <s v="Reducir el 5% del consumo de energia en el costado occidental con el fin de minimizar el consumo asociado a la linea base"/>
    <s v="Secretaría General"/>
    <s v="Carlos Enrique Ballesteros Amaya - Alexandra Gonzalez"/>
    <s v="Coordinador del Grupo de Gestion Documental y Contratista Secretaria general"/>
    <s v="((Consumo  de energia mes anterior (Kw) - consumo mes actual) /Consumo mes anterior ) * 100_x000a_"/>
    <s v="Porcentaje"/>
    <s v="Factura de servicio de energía eléctrica emitida por empresa de la energia teniendo en cuenta período facturado._x000a_"/>
    <s v="Mensual"/>
    <n v="0.12"/>
    <s v="20,076kw/mes"/>
    <s v="Negativa - Decreciente"/>
    <n v="0.01"/>
    <n v="0.5"/>
    <s v="PR-GEAD-004 Mantenimiento Preventivo y Correctivo"/>
    <n v="2378"/>
    <n v="20676"/>
    <n v="0.11501257496614432"/>
    <n v="2345"/>
    <n v="20676"/>
    <n v="0.11341652157090347"/>
    <n v="2576"/>
    <n v="20676"/>
    <n v="0.12458889533758948"/>
    <n v="2972"/>
    <n v="20676"/>
    <n v="0.14374153608047979"/>
    <n v="4220"/>
    <n v="20676"/>
    <n v="0.204101373573225"/>
    <n v="6096"/>
    <n v="20676"/>
    <n v="0.29483459082994778"/>
    <n v="3700"/>
    <n v="20676"/>
    <n v="0.17895144128458115"/>
    <n v="4198"/>
    <n v="20676"/>
    <n v="0.20303733797639775"/>
    <n v="3167"/>
    <n v="20676"/>
    <n v="0.15317276068872121"/>
    <m/>
    <m/>
    <m/>
    <m/>
    <m/>
    <m/>
    <m/>
    <m/>
    <m/>
    <n v="0.17009522581199887"/>
    <x v="2"/>
    <x v="1"/>
    <m/>
    <m/>
    <n v="1"/>
    <m/>
  </r>
  <r>
    <n v="80"/>
    <s v="Gestión Administrativa"/>
    <n v="10"/>
    <s v="10.1"/>
    <s v="PROCESOS DE APOYO"/>
    <x v="9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x v="79"/>
    <s v="Principal"/>
    <s v="Eficacia"/>
    <s v="Disminuir el consumo de resmas de papel en un 10% en comparacion con el año anterior  ,con el fin de mantener o minimizar el consumo asociado a la linea base "/>
    <s v="Secretaría General"/>
    <s v="Carlos Enrique Ballesteros Amaya - Alexandra Gonzalez"/>
    <s v="Coordinador del Grupo de Gestion Documental y Contratista Secretaria general"/>
    <s v="((Consumo  de papel mes anterior  - consumo mes actual) / Consumo mes anterior)  * 100_x000a__x000a_"/>
    <s v="Porcentaje"/>
    <s v="Relación del área de Almacen con entradas y salidas de inventario de resmas de papel al mes_x000a_"/>
    <s v="Mensual"/>
    <n v="0.25"/>
    <s v="28 resmas "/>
    <s v="Negativa - Decreciente"/>
    <n v="0.04"/>
    <n v="1"/>
    <s v="PR-GEAD-004 Mantenimiento Preventivo y Correctivo"/>
    <n v="0"/>
    <n v="28"/>
    <n v="0"/>
    <n v="9"/>
    <n v="28"/>
    <n v="0.32142857142857145"/>
    <n v="24"/>
    <n v="28"/>
    <n v="0.8571428571428571"/>
    <n v="11"/>
    <n v="28"/>
    <n v="0.39285714285714285"/>
    <n v="10"/>
    <n v="28"/>
    <n v="0.35714285714285715"/>
    <n v="24"/>
    <n v="28"/>
    <n v="0.8571428571428571"/>
    <n v="3"/>
    <n v="28"/>
    <n v="0.10714285714285714"/>
    <n v="19"/>
    <n v="28"/>
    <n v="0.6785714285714286"/>
    <n v="2"/>
    <n v="28"/>
    <n v="7.1428571428571425E-2"/>
    <m/>
    <m/>
    <m/>
    <m/>
    <m/>
    <m/>
    <m/>
    <m/>
    <m/>
    <n v="0.40476190476190477"/>
    <x v="2"/>
    <x v="1"/>
    <m/>
    <m/>
    <n v="1"/>
    <m/>
  </r>
  <r>
    <n v="81"/>
    <s v="Gestión Administrativa"/>
    <n v="10"/>
    <s v="10.2"/>
    <s v="PROCESOS DE APOYO"/>
    <x v="9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x v="80"/>
    <s v="Secundario"/>
    <s v="Eficacia"/>
    <s v="Medir la cantidad de residuos sólidos aprovechables (Kg) por tipo (plástico, vidrio, papel, cartón, metal) generados al interior de la entidad con periodicidad mensual"/>
    <s v="Secretaría General"/>
    <s v="Carlos Enrique Ballesteros Amaya - Sonia Velandia"/>
    <s v="Coordinador del Grupo de Gestion Documental y Contratista Secretaria general"/>
    <s v="Cantidad de residuos sólidos aprovechables (Kg) por tipo (plástico, vidrio, papel, cartón, metal) generados al interior de la entidad"/>
    <s v="Porcentaje"/>
    <s v="Formato de seguimiento al pesaje de residuos sólidos aprovechables generados en la entidad mensualmente_x000a_"/>
    <s v="Mensual"/>
    <n v="25"/>
    <s v="95 kg"/>
    <s v="Negativa - Decreciente"/>
    <n v="20"/>
    <n v="1000"/>
    <s v="PR-GEAD-004 Mantenimiento Preventivo y Correctivo"/>
    <n v="0"/>
    <n v="1"/>
    <n v="0"/>
    <n v="826"/>
    <n v="1"/>
    <n v="826"/>
    <n v="987"/>
    <n v="1"/>
    <n v="987"/>
    <n v="351"/>
    <n v="1"/>
    <n v="351"/>
    <n v="30"/>
    <n v="1"/>
    <n v="30"/>
    <n v="26"/>
    <n v="1"/>
    <n v="26"/>
    <n v="63"/>
    <n v="1"/>
    <n v="63"/>
    <n v="34"/>
    <n v="1"/>
    <n v="34"/>
    <n v="60"/>
    <n v="1"/>
    <n v="60"/>
    <m/>
    <m/>
    <m/>
    <m/>
    <m/>
    <m/>
    <m/>
    <m/>
    <m/>
    <n v="264.11111111111109"/>
    <x v="2"/>
    <x v="1"/>
    <m/>
    <m/>
    <n v="1"/>
    <m/>
  </r>
  <r>
    <n v="82"/>
    <s v="Gestión Jurídica"/>
    <n v="11"/>
    <s v="11.1"/>
    <s v="PROCESOS DE APOYO"/>
    <x v="10"/>
    <s v="Gestión por procesos y proyectos_x000a_Fortalecer la gestión por procesos, estandarizados e interdependientes, y por proyectos, para una prestación ágil, flexible y segura de servicios, mediante la mejora continua y la apropiación de las TIC."/>
    <s v=" Desarrollar o adoptar herramientas de analitica para la generacion de alerts tempranas o preventivas."/>
    <s v="Política Defensa jurídica "/>
    <x v="81"/>
    <s v="Principal"/>
    <s v="Efectividad"/>
    <s v="el indicador busca medir la oportuna respuesta a las demandas recibidas."/>
    <s v="Oficina Asesora Jurídica"/>
    <s v="Juan Sebastian Betancourt Medina"/>
    <s v="Profesional Especializado"/>
    <s v="(numero de respuesta de demandas en el tiempo establecido / numero total de demandas notificadas)*100"/>
    <s v="Porcentaje"/>
    <s v=" Base de datos de procesos judiciales"/>
    <s v="Anual_x000a_(ENERO)"/>
    <n v="1"/>
    <s v="No aplica"/>
    <s v="Positiva - Creciente"/>
    <n v="1"/>
    <n v="1"/>
    <s v="PR-GEJU-002 Representación en procesos judiciales en calidad de demandante y demandad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83"/>
    <s v="Gestión Jurídica"/>
    <n v="11"/>
    <s v="11.1"/>
    <s v="PROCESOS DE APOYO"/>
    <x v="10"/>
    <s v="Política Pública y Regulación_x000a_Diseñar e impulsar iniciativas de política pública y generar regulación y doctrina unificadora para apoyar la gestión de la supervisión integral y el desarrollo del sector."/>
    <s v="Promover y cogestionar mecanismos a través de los cuales se materialicen iniciativas regulatorias y doctrina unificada para la Superintendencia y el sector."/>
    <s v="Política Mejora Normativa"/>
    <x v="82"/>
    <s v="Principal"/>
    <s v="Resultado"/>
    <s v="Control a la gestión de producción normativa o regulatoria y doctrina unificada para el ejercicio misional de la Superintendencia y el desenvolvimiento del sector "/>
    <s v="Oficina Asesora Jurídica"/>
    <s v="Juan Sebastian Betancourt Medina"/>
    <s v="Profesional Especializado"/>
    <s v="Proyectos normativos o regulatorios y doctrina unificada contruidos en la vigencia / proyectos normativos o regulatorios y doctrina unificada agendados para la vigencia*100"/>
    <s v="Porcentaje"/>
    <s v="Formato matriz de agenda regulatoria y doctrinal superintendencia de la economia solidaria Código: FT-GEJU-004"/>
    <s v="Anual_x000a_(ENERO)"/>
    <n v="0.7"/>
    <s v="No aplica"/>
    <s v="Positiva - Creciente"/>
    <n v="0.6"/>
    <n v="1"/>
    <s v="PR-GEJU-009 Producción regulatoria y doctrinal en red de gobernanz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84"/>
    <s v="Gestión Jurídica"/>
    <n v="11"/>
    <s v="11.1"/>
    <s v="PROCESOS DE APOYO"/>
    <x v="10"/>
    <s v="Gestión por procesos y proyectos_x000a_Fortalecer la gestión por procesos, estandarizados e interdependientes, y por proyectos, para una prestación ágil, flexible y segura de servicios, mediante la mejora continua y la apropiación de las TIC."/>
    <s v="Desarrollar o adoptar herramientas de analitica para la generacion de alerts tempranas o preventivas."/>
    <s v="Política Defensa jurídica"/>
    <x v="83"/>
    <s v="Principal"/>
    <s v="Efectividad"/>
    <s v="el indicador busca medir la oportuna respuesta a las demandas recibidas."/>
    <s v="Oficina Asesora Jurídica"/>
    <s v="KATHERIN JOHANNA BELTRAN PICO"/>
    <s v="Profesional Especializado"/>
    <s v="(numero de respuesta de demandas en el tiempo establecido / numero total de demandas notificadas)*100"/>
    <s v="Porcentaje"/>
    <s v="* Base de datos de procesos judiciales"/>
    <s v="Anual_x000a_(ENERO)"/>
    <n v="1"/>
    <s v="No aplica"/>
    <s v="Positiva - Creciente"/>
    <n v="1"/>
    <n v="1"/>
    <s v="PR-GEJU-003 Representación en acciones de Tutel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s v=" SE ACTUALIZA RESPONSABLE DE LA MEDICIÓN"/>
    <s v="ANDRES TORRES"/>
    <m/>
    <n v="1"/>
  </r>
  <r>
    <n v="85"/>
    <s v="Gestión Jurídica"/>
    <n v="11"/>
    <s v="11.2"/>
    <s v="PROCESOS DE APOYO"/>
    <x v="10"/>
    <s v="Gestión por procesos y proyectos_x000a_Fortalecer la gestión por procesos, estandarizados e interdependientes, y por proyectos, para una prestación ágil, flexible y segura de servicios, mediante la mejora continua y la apropiación de las TIC."/>
    <s v="Desarrollar o adoptar herramientas de analitica para la generacion de alerts tempranas o preventivas."/>
    <s v="Política Defensa jurídica"/>
    <x v="84"/>
    <s v="Secundario"/>
    <s v="Eficiencia"/>
    <s v="Eficiencia"/>
    <s v="Oficina Asesora Jurídica"/>
    <s v="Angie Daniela Rivera Gomez, Juan Sebastian Betancourt Medina"/>
    <s v="Profesional Especializado"/>
    <s v="(numero de respuesta de acciones de tutela en el tiempo establecido / numero total de respuesta de acciones de tutela recibidas)*100"/>
    <s v="Porcentaje"/>
    <s v="F-GEJU-007 Seguimiento acciones de tutela"/>
    <s v="Trimestral"/>
    <n v="1"/>
    <s v="No aplica"/>
    <s v="Positiva - Creciente"/>
    <n v="0.8"/>
    <n v="1"/>
    <s v="PR-GEJU-003 Representación en acciones de Tutela"/>
    <m/>
    <m/>
    <m/>
    <m/>
    <m/>
    <m/>
    <n v="2"/>
    <n v="2"/>
    <n v="1"/>
    <m/>
    <m/>
    <m/>
    <m/>
    <m/>
    <m/>
    <n v="0.01"/>
    <n v="0.01"/>
    <n v="1"/>
    <m/>
    <m/>
    <m/>
    <m/>
    <m/>
    <m/>
    <n v="2"/>
    <n v="2"/>
    <n v="1"/>
    <m/>
    <m/>
    <m/>
    <m/>
    <m/>
    <m/>
    <m/>
    <m/>
    <m/>
    <n v="1"/>
    <x v="2"/>
    <x v="1"/>
    <m/>
    <m/>
    <n v="1"/>
    <m/>
  </r>
  <r>
    <n v="86"/>
    <s v="Gestión de Recursos Financieros"/>
    <n v="12"/>
    <s v="12.1"/>
    <s v="PROCESOS DE APOYO"/>
    <x v="1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herramientas de seguimiento y evaluacion por resultados, respecto de los procesos y proyectos desarrollados por la entidad."/>
    <s v="Política Gestión Presupuestal y eficiencia del gasto público "/>
    <x v="85"/>
    <s v="Principal"/>
    <s v="Eficiencia"/>
    <s v="Evaluar la ejecucion de gastos de funcionamiento aprobados para la vigencia, ejerciendo un control en el registro de los gastos y compromisos con cargo a gastos de funcionamiento"/>
    <s v="Secretaría General"/>
    <s v="Ana Patricia Mendoza"/>
    <s v="Coordinador grupo financiero"/>
    <s v="(Presupuesto gastos funcionamiento comprometido/Presupuesto gastos funcionamiento aprobado)*100"/>
    <s v="Porcentaje"/>
    <s v="Presupuesto gastos de funcionamiento comprometido informes de ejecucion presupuestal agregado, presupuesto gastos de funcionamiento aprobado circular de aprobacion del presupuesto nacional. "/>
    <s v="Anual_x000a_(ENERO)"/>
    <n v="0.85"/>
    <n v="0.85"/>
    <s v="Positiva - Creciente"/>
    <n v="0.85"/>
    <n v="1"/>
    <s v=" PR-GREF-001 Proyección, elaboración, aprobación y desagregación del presupuesto_x000a_ PR-GREF-002 Ejecución y control del presupuesto_x000a_ PR-GREF-003 Modificaciones presupuestales por trasl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87"/>
    <s v="Gestión de Recursos Financieros"/>
    <n v="12"/>
    <s v="12.1"/>
    <s v="PROCESOS DE APOYO"/>
    <x v="11"/>
    <s v="Gestión por procesos y proyectos_x000a_Fortalecer la gestión por procesos, estandarizados e interdependientes, y por proyectos, para una prestación ágil, flexible y segura de servicios, mediante la mejora continua y la apropiación de las TIC."/>
    <s v=" Definir, adoptar e implementar herramientas de seguimiento y evaluacion por resultados, respecto de los procesos y proyectos desarrollados por la entidad."/>
    <s v="Política Gestión Presupuestal y eficiencia del gasto público "/>
    <x v="86"/>
    <s v="Principal"/>
    <s v="Eficiencia"/>
    <s v="Evaluar la ejecucion presupuestal de gastos de inversion aprobados para la vigencia, ejerciendo un control en el registro de los gastos y compromisos con cargo a estos proyectos."/>
    <s v="Secretaría General"/>
    <s v="Ana Patricia Mendoza"/>
    <s v="Coordinador grupo financiero"/>
    <s v="(Presupuesto inversión comprometido/Presupuesto inversión aprobado)*100"/>
    <s v="Porcentaje"/>
    <s v="Presupuesto de inversion comprometido informes de ejecucion presupuestal agregado, presupuesto de inversion aprobado circular de aprobacion del presupuesto nacional. "/>
    <s v="Anual_x000a_(ENERO)"/>
    <n v="0.8"/>
    <n v="0.8"/>
    <s v="Positiva - Creciente"/>
    <n v="0.8"/>
    <n v="1"/>
    <s v="PR-GREF-001 Proyección, elaboración, aprobación y desagregación del presupuesto_x000a_ PR-GREF-002 Ejecución y control del presupuesto_x000a_ PR-GREF-003 Modificaciones presupuestales por trasl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  <r>
    <n v="88"/>
    <s v="Control Disciplinario"/>
    <n v="13"/>
    <s v="13.1"/>
    <s v="PROCESOS DE EVALUACIÓN"/>
    <x v="12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esarrollar o adaptar herramientas de analítica para la generación de alertas tempranas o preventivas."/>
    <s v="Política Integridad "/>
    <x v="87"/>
    <s v="Principal"/>
    <s v="Efectividad"/>
    <s v="conocer el porcentaje de procesos disciplinarios gestionados durante el periodo evaluable "/>
    <s v="Secretaría General"/>
    <s v="Liliana Paola Negrete Narvaez"/>
    <s v="Profesional Especializado"/>
    <s v="total de número de procesos disciplinarios evaluados, remitidos por competencia y/o cerrados / Número de procesos disciplinarios aperturados multiplicado x 100   "/>
    <s v="Porcentaje"/>
    <s v="cuadros de control de los procesos disciplinarios "/>
    <s v="Semestral"/>
    <n v="0.85"/>
    <s v="No aplica"/>
    <s v="Ninguna"/>
    <n v="0.75"/>
    <n v="1"/>
    <s v=" PR-CODI-001 Desarrollo del proceso disciplinario ordinario_x000a_PR-CODI-002 Desarrollo del proceso disciplinario verbal"/>
    <m/>
    <m/>
    <m/>
    <m/>
    <m/>
    <m/>
    <m/>
    <m/>
    <m/>
    <m/>
    <m/>
    <m/>
    <m/>
    <m/>
    <m/>
    <n v="17"/>
    <n v="17"/>
    <n v="1"/>
    <m/>
    <m/>
    <m/>
    <m/>
    <m/>
    <m/>
    <m/>
    <m/>
    <m/>
    <m/>
    <m/>
    <m/>
    <m/>
    <m/>
    <m/>
    <m/>
    <m/>
    <m/>
    <n v="1"/>
    <x v="2"/>
    <x v="1"/>
    <m/>
    <m/>
    <m/>
    <m/>
  </r>
  <r>
    <n v="89"/>
    <s v="Control Interno"/>
    <n v="14"/>
    <s v="14.1"/>
    <s v="PROCESOS DE EVALUACIÓN"/>
    <x v="13"/>
    <s v="Gestión por procesos y proyectos: Fortalecer la gestión por procesos, estandarizados e interdependientes, y por proyectos, para una prestación ágil, flexible y segura de servicios, mediante la mejora continua y la apropiación de las TIC."/>
    <s v="Definir, adoptar e implementar herramietas de seguimiento y evaluación por resultados, respeccto de los procesos y proyectos desarrollados por la entidad."/>
    <s v="Política Control Interno "/>
    <x v="88"/>
    <s v="Principal"/>
    <s v="Eficacia"/>
    <s v="Medir el avance del programa anual de auditoría "/>
    <s v="Oficina de Control Interno"/>
    <s v="Martha Nohemy Arevalo Martinez,Sandra Milena Moreno Marín"/>
    <s v="jefe oficina de control interno"/>
    <s v="(# de auditorías realizadas / # de auditorías programadas) * 100"/>
    <s v="Porcentaje"/>
    <s v="Programa anual de auditorías FT-COIN-001 de la vigencia 2024, que consolida noventa (90) auditorías _x000a_Nota: el segmento de otras actividades recurrentes de seguimiento, de comitésque se participa y de Ley cuando apliquen, no hacen parte de las 90 audtorías"/>
    <s v="Trimestral"/>
    <n v="0.15"/>
    <n v="0.9"/>
    <s v="Positiva - Creciente"/>
    <n v="0.15"/>
    <n v="1"/>
    <s v="PR-COIN-001 Ejecutar el Programa de Auditoría_x000a_GU-COIN-001 Guía de auditoria de la Oficina de Control Interno"/>
    <m/>
    <m/>
    <m/>
    <m/>
    <m/>
    <m/>
    <n v="14"/>
    <n v="94"/>
    <n v="0.14893617021276595"/>
    <m/>
    <m/>
    <m/>
    <m/>
    <m/>
    <m/>
    <m/>
    <m/>
    <m/>
    <m/>
    <m/>
    <m/>
    <m/>
    <m/>
    <m/>
    <m/>
    <m/>
    <m/>
    <m/>
    <m/>
    <m/>
    <m/>
    <m/>
    <m/>
    <m/>
    <m/>
    <m/>
    <n v="0.14893617021276595"/>
    <x v="21"/>
    <x v="0"/>
    <m/>
    <m/>
    <n v="1"/>
    <m/>
  </r>
  <r>
    <n v="90"/>
    <s v="Control Interno"/>
    <n v="14"/>
    <s v="14.1"/>
    <s v="PROCESOS DE EVALUACIÓN"/>
    <x v="13"/>
    <s v="Gestión por procesos y proyectos: Fortalecer la gestión por procesos, estandarizados e interdependientes, y por proyectos, para una prestación ágil, flexible y segura de servicios, mediante la mejora continua y la apropiación de las TIC."/>
    <s v="Definir, adoptar e implementar herramietas de seguimiento y evaluación por resultados, respeccto de los procesos y proyectos desarrollados por la entidad."/>
    <s v="Política Control Interno "/>
    <x v="89"/>
    <s v="Principal"/>
    <s v="Eficacia"/>
    <s v="Medir el avance del programa anual de auditoría "/>
    <s v="Oficina de Control Interno"/>
    <s v="Martha Nohemy Arevalo Martinez,Sandra Milena Moreno Marín"/>
    <s v="jefe oficina de control interno"/>
    <s v="(# de auditorías realizadas / # de auditorías programadas) * 100"/>
    <s v="Porcentaje"/>
    <s v="Programa anual de auditorías FT-COIN-001 de la vigencia 2024, que consolida noventa (90) auditorías _x000a_Nota: el segmento de otras actividades recurrentes de seguimiento, de comitésque se participa y de Ley cuando apliquen, no hacen parte de las 90 audtorías"/>
    <s v="Mensual"/>
    <n v="0.15"/>
    <n v="0.9"/>
    <s v="Positiva - Creciente"/>
    <n v="0.15"/>
    <n v="1"/>
    <s v="PR-COIN-001 Ejecutar el Programa de Auditoría_x000a_GU-COIN-001 Guía de auditoria de la Oficina de Control Interno"/>
    <m/>
    <m/>
    <m/>
    <m/>
    <m/>
    <m/>
    <n v="6"/>
    <n v="6"/>
    <n v="1"/>
    <n v="2"/>
    <n v="2"/>
    <n v="1"/>
    <m/>
    <m/>
    <m/>
    <m/>
    <m/>
    <m/>
    <m/>
    <m/>
    <m/>
    <m/>
    <m/>
    <m/>
    <m/>
    <m/>
    <m/>
    <m/>
    <m/>
    <m/>
    <m/>
    <m/>
    <m/>
    <m/>
    <m/>
    <m/>
    <n v="1"/>
    <x v="2"/>
    <x v="1"/>
    <m/>
    <m/>
    <n v="1"/>
    <m/>
  </r>
  <r>
    <n v="91"/>
    <s v="Evaluación de Sistemas de Gestión"/>
    <n v="15"/>
    <s v="15.1"/>
    <s v="PROCESOS DE EVALUACIÓN"/>
    <x v="14"/>
    <s v="Gestión por procesos y proyectos_x000a_Fortalecer la gestión por procesos, estandarizados e interdependientes, y por proyectos, para una prestación ágil, flexible y segura de servicios, mediante la mejora continua y la apropiación de las TIC."/>
    <s v=" Definir, adoptar o implementar herramientas de seguimiento y evaluación de resultados, respecto de los procesos y proyectos desarrollados por la entidad."/>
    <s v="Política Seguimiento y evaluación del desempeño institucional"/>
    <x v="90"/>
    <s v="Principal"/>
    <s v="Eficacia"/>
    <s v="Indicador que mide las acciones de mejora (acciones correctivas, acciones preventivas, notas de mejora, planes de mejoramiento, acciones para abordar riesgos) cerradas en un periodo"/>
    <s v="Oficina Asesora de Planeación y Sistemas"/>
    <s v="Laura Cardenas"/>
    <s v="Profesional Universitario  Oficina Asesora de Planeación y Sistemas"/>
    <s v="(Número de acciones de mejora cerradas en el período de acuerdo con las fechas de cierre proyectadas/  Número de acciones de mejora definidas para cierre en el periodo)*100"/>
    <s v="Porcentaje"/>
    <s v="ISOlución: Modulo de mejora"/>
    <s v="Trimestral"/>
    <n v="0.9"/>
    <s v="No aplica"/>
    <s v="Positiva - Creciente"/>
    <n v="0.8"/>
    <n v="1"/>
    <s v="IN-EVSG-003 Instructivo acciones de mejora_x000a_PR-EVSG-001  Tratamiento de acciones correctivas, preventivas y de mejora "/>
    <m/>
    <m/>
    <m/>
    <m/>
    <m/>
    <m/>
    <n v="0"/>
    <n v="1"/>
    <n v="0"/>
    <m/>
    <m/>
    <m/>
    <m/>
    <m/>
    <m/>
    <n v="0"/>
    <n v="1"/>
    <n v="0"/>
    <m/>
    <m/>
    <m/>
    <m/>
    <m/>
    <m/>
    <m/>
    <m/>
    <m/>
    <m/>
    <m/>
    <m/>
    <m/>
    <m/>
    <m/>
    <m/>
    <m/>
    <m/>
    <n v="0"/>
    <x v="2"/>
    <x v="0"/>
    <m/>
    <m/>
    <n v="2"/>
    <m/>
  </r>
  <r>
    <n v="92"/>
    <s v="Evaluación de Sistemas de Gestión"/>
    <n v="15"/>
    <s v="15.1"/>
    <s v="PROCESOS DE EVALUACIÓN"/>
    <x v="14"/>
    <s v="Gestión por procesos y proyectos_x000a_Fortalecer la gestión por procesos, estandarizados e interdependientes, y por proyectos, para una prestación ágil, flexible y segura de servicios, mediante la mejora continua y la apropiación de las TIC."/>
    <s v="Apropiar la gestión por procesos y proyectos, como módelo de operación ordinario en la entidad."/>
    <s v="Política Seguimiento y evaluación del desempeño institucional"/>
    <x v="91"/>
    <s v="Principal"/>
    <s v="Eficacia"/>
    <s v="Medir el cumplimiento del reporte de inidicadores de gestión de acuerdo a la frecuencia definida"/>
    <s v="Oficina Asesora de Planeación y Sistemas"/>
    <s v="Fabian Rodriguez"/>
    <s v="Profesional Universitario  Oficina Asesora de Planeación y Sistemas"/>
    <s v="(Indicadores que  se reportan oportunamente / indicadores que deben ser reportados)*100"/>
    <s v="Porcentaje"/>
    <s v="Opcción mediciones y reportes del módulo medicion en ISOlución"/>
    <s v="Trimestral"/>
    <n v="0.9"/>
    <n v="0.8"/>
    <s v="Positiva - Creciente"/>
    <n v="0.8"/>
    <n v="1"/>
    <s v="MA-PLES-005  Manual para el diseño e interpretación de indicadores"/>
    <m/>
    <m/>
    <m/>
    <m/>
    <m/>
    <m/>
    <n v="30"/>
    <n v="35"/>
    <n v="0.8571428571428571"/>
    <m/>
    <m/>
    <m/>
    <m/>
    <m/>
    <m/>
    <n v="55"/>
    <n v="61"/>
    <n v="0.90163934426229508"/>
    <m/>
    <m/>
    <m/>
    <m/>
    <m/>
    <m/>
    <m/>
    <m/>
    <m/>
    <m/>
    <m/>
    <m/>
    <m/>
    <m/>
    <m/>
    <m/>
    <m/>
    <m/>
    <n v="0.87939110070257609"/>
    <x v="22"/>
    <x v="1"/>
    <m/>
    <m/>
    <n v="1"/>
    <m/>
  </r>
  <r>
    <n v="93"/>
    <s v="Evaluación de Sistemas de Gestión"/>
    <n v="15"/>
    <s v="15.2"/>
    <s v="PROCESOS DE EVALUACIÓN"/>
    <x v="14"/>
    <s v="Gestión por procesos y proyectos_x000a_Fortalecer la gestión por procesos, estandarizados e interdependientes, y por proyectos, para una prestación ágil, flexible y segura de servicios, mediante la mejora continua y la apropiación de las TIC."/>
    <s v="Defnir, adoptar e implementar herramientas de seguimiento y evaluación por resultados, respeccto de los procesos y proyectos desarrollados por la entidad."/>
    <s v="Política Seguimiento y evaluación del desempeño institucional"/>
    <x v="92"/>
    <s v="Secundario"/>
    <s v="Eficacia"/>
    <s v="Medir el cumplimiento del cronograma de auditorias internas"/>
    <s v="Oficina Asesora de Planeación y Sistemas"/>
    <s v="Laura Cardenas"/>
    <s v="Profesional Universitaria de la OAPS "/>
    <s v="(No. De Auditorias internas realizadas / No. De Auditorias internas  programadas para la vigencia)*100"/>
    <s v="Porcentaje"/>
    <s v="FT-EVSG-003 Programa anual de auditorias al SIG"/>
    <s v="Anual_x000a_(ENERO)"/>
    <n v="1"/>
    <n v="0.9"/>
    <s v="Positiva - Creciente"/>
    <n v="0.9"/>
    <n v="1"/>
    <s v="PR-EVSG-002 Auditorias Internas al Sistema Integrado de Gest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x v="8"/>
    <x v="2"/>
    <m/>
    <m/>
    <m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"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PROCESOS ESTRATÉGICOS"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1"/>
    <x v="1"/>
    <n v="1"/>
    <x v="1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Control Interno "/>
    <s v="Monitoreo a ejecución de controles a riesgos"/>
    <x v="1"/>
    <s v="Eficacia"/>
    <s v="Medir el grado de ejecución de los controles definidos para la mitigación de los riesgos en los procesos."/>
    <x v="1"/>
    <s v="Claudia Licinia Sánchez Rivas,Laura Nathalia Cardenas Jimenez"/>
    <s v="Profesional Especializado OAPS"/>
    <s v="(# de controles ejecutados efectivamente / # de controles monitoreados dentro del periodo)*100 "/>
    <s v="Porcentaje"/>
    <s v="FT-PLES-018 Matriz de Evaluación de Riesgos_x000a_FT-PLES-021 Mapa de Riesgos Institucionales_x000a_FT-PLES-020 Mapa de Riesgos de Corrupción_x000a_FT-PLES-019 Seguimiento Mapa de Riesgos de Corrupción_x000a_FT-PLES-022 Seguimiento de Mapa de Riesgos Institucionales"/>
    <s v="Cuatrimestral"/>
    <n v="0.9"/>
    <s v="No aplica"/>
    <s v="Positiva - Creciente"/>
    <n v="0.8"/>
    <n v="1"/>
    <s v="PR-PLES-005 Implementación lineamientos para la gestión de Riesgos v1"/>
    <m/>
    <m/>
    <m/>
    <m/>
    <m/>
    <m/>
    <m/>
    <m/>
    <m/>
    <n v="63"/>
    <n v="98"/>
    <n v="0.6428571428571429"/>
    <m/>
    <m/>
    <m/>
    <m/>
    <m/>
    <m/>
    <m/>
    <m/>
    <m/>
    <n v="72"/>
    <n v="110"/>
    <n v="0.65454545454545454"/>
    <m/>
    <m/>
    <m/>
    <m/>
    <m/>
    <m/>
    <m/>
    <m/>
    <m/>
    <m/>
    <m/>
    <m/>
    <n v="0.64870129870129878"/>
    <n v="0.72077922077922085"/>
  </r>
  <r>
    <n v="2"/>
    <x v="1"/>
    <n v="1"/>
    <x v="2"/>
    <x v="1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 y del conocimiento, actualizándolas en función de las dinámicas internas y externas que incidan en la entidad."/>
    <s v="Política Planeación Institucional "/>
    <s v="Incumplimiento Legal Ambiental"/>
    <x v="2"/>
    <s v="Eficiencia"/>
    <s v="El indicador permite identificar el nivel de incumplimiento Legal Ambiental"/>
    <x v="1"/>
    <s v="Claudia Sanchez, Sonia Paola Velandia Buitrago"/>
    <s v="Profesional Universitario  Oficina Asesora de Planeación y Sistemas"/>
    <s v="(Requisitos legales con un cumplimiento ≥80% / Requisitos legales identificados)*100"/>
    <s v="Porcentaje"/>
    <s v="Matriz de Requisitos legales"/>
    <s v="Semestral"/>
    <n v="1E-3"/>
    <n v="5.0000000000000001E-4"/>
    <s v="Negativa - Decreciente"/>
    <n v="0"/>
    <n v="5.0000000000000001E-4"/>
    <s v="PR-PLES-013 Identificación de aspectos e impactos ambientales "/>
    <m/>
    <m/>
    <m/>
    <m/>
    <m/>
    <m/>
    <m/>
    <m/>
    <m/>
    <m/>
    <m/>
    <m/>
    <m/>
    <m/>
    <m/>
    <n v="1"/>
    <n v="143"/>
    <n v="6.9930069930069903E-5"/>
    <m/>
    <m/>
    <m/>
    <m/>
    <m/>
    <m/>
    <m/>
    <m/>
    <m/>
    <m/>
    <m/>
    <m/>
    <m/>
    <m/>
    <m/>
    <m/>
    <m/>
    <m/>
    <n v="6.9930069930069903E-5"/>
    <n v="0.99993006993006994"/>
  </r>
  <r>
    <n v="3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Seguimiento y evaluación del desempeño institucional"/>
    <s v="Implementacion de actividades para mitigar el Cambio Climatico"/>
    <x v="2"/>
    <s v="Eficacia"/>
    <s v="El indicador permite obtener el porcentaje de implementación de actividades para mitigar el Cambio Climatico"/>
    <x v="1"/>
    <s v="Claudia Sanchez, Sonia Paola Velandia Buitrago"/>
    <s v="Profesional Universitario  Oficina Asesora de Planeación y Sistemas"/>
    <s v="(N° de Actividades realizadas/N° de Actividades programadas) * 100"/>
    <s v="Porcentaje"/>
    <s v="Programas de Gestión Ambiental ubicados en modulo  Ambiental en  Isolucion"/>
    <s v="Semestral"/>
    <n v="0.95"/>
    <n v="0"/>
    <s v="Positiva - Creciente"/>
    <n v="0.7"/>
    <n v="1"/>
    <s v="Objetivos de Desarrollo Sostenible y Politicas Públicas Supersolidaria 2019-2020"/>
    <m/>
    <m/>
    <m/>
    <m/>
    <m/>
    <m/>
    <m/>
    <m/>
    <m/>
    <m/>
    <m/>
    <m/>
    <m/>
    <m/>
    <m/>
    <n v="9"/>
    <n v="9"/>
    <n v="1"/>
    <m/>
    <m/>
    <m/>
    <m/>
    <m/>
    <m/>
    <m/>
    <m/>
    <m/>
    <m/>
    <m/>
    <m/>
    <m/>
    <m/>
    <m/>
    <m/>
    <m/>
    <m/>
    <n v="1"/>
    <n v="1"/>
  </r>
  <r>
    <n v="4"/>
    <x v="1"/>
    <n v="1"/>
    <x v="2"/>
    <x v="1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 y del conocimiento, actualizándolas en función de las dinámicas internas y externas que incidan en la entidad."/>
    <s v="Política Planeación Institucional "/>
    <s v="Sensibilización en Temas Ambientales"/>
    <x v="2"/>
    <s v="Eficiencia"/>
    <s v="El indicador permite obtener el porcentaje de actividades de sensibilización ambiental ejecutadas en el periodo."/>
    <x v="1"/>
    <s v="Claudia Sanchez, Sonia Paola Velandia Buitrago"/>
    <s v="Profesional Universitario  Oficina Asesora de Planeación y Sistemas"/>
    <s v="(Actividades de sensibilización ambiental adelantadas en el periodo/ Actividades de sensibilización ambiental programadas para el periodo) *100%"/>
    <s v="Porcentaje"/>
    <s v="Correos electrónicos masivos, videos, podcast, transferencias de conocimiento presenciales y vituales, Moodle. "/>
    <s v="Semestral"/>
    <n v="0.9"/>
    <s v="N/A"/>
    <s v="Positiva - Creciente"/>
    <n v="0.8"/>
    <n v="1"/>
    <s v="PL-GEAD-001 Plan de Gestión Integral de Residuos_x000a__x000a_PR-GITH-011 Inducción, reinducción, capacitación y entrenamiento._x000a_"/>
    <m/>
    <m/>
    <m/>
    <m/>
    <m/>
    <m/>
    <m/>
    <m/>
    <m/>
    <m/>
    <m/>
    <m/>
    <m/>
    <m/>
    <m/>
    <n v="2"/>
    <n v="2"/>
    <n v="1"/>
    <m/>
    <m/>
    <m/>
    <m/>
    <m/>
    <m/>
    <m/>
    <m/>
    <m/>
    <m/>
    <m/>
    <m/>
    <m/>
    <m/>
    <m/>
    <m/>
    <m/>
    <m/>
    <n v="1"/>
    <n v="1"/>
  </r>
  <r>
    <n v="5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Planeación Institucional "/>
    <s v="Cobertura de Proyectos de Inversión Acumulativo"/>
    <x v="2"/>
    <s v="Eficacia"/>
    <s v="Medir el grado de avance y cumplimiento de las actividades de los proyectos de inversión d ela entidad"/>
    <x v="1"/>
    <s v="Ruben Dario Rodriguez Paez - Henry Andres Naranjo"/>
    <s v="Profesional a cargo de los proyectos de inversión de la OAPS"/>
    <s v="(No. seguimientos realizados a los proyectos de inversión/No. Seguimientos programados a los proyectos de inversión)*100"/>
    <s v="Porcentaje"/>
    <s v="Control técnico seguimiento de proyectos de inversión"/>
    <s v="Mensual"/>
    <n v="0.9"/>
    <n v="1"/>
    <s v="Positiva - Creciente"/>
    <n v="0.9"/>
    <n v="0.9"/>
    <s v="PR-PLES-012 Seguimiento a proyectos de inversión"/>
    <n v="0"/>
    <n v="11"/>
    <m/>
    <n v="1"/>
    <n v="11"/>
    <n v="9.0909090909090912E-2"/>
    <n v="2"/>
    <n v="11"/>
    <n v="0.18181818181818182"/>
    <n v="3"/>
    <n v="11"/>
    <n v="0.27272727272727271"/>
    <n v="4"/>
    <n v="11"/>
    <n v="0.36363636363636365"/>
    <n v="5"/>
    <n v="11"/>
    <n v="0.45454545454545453"/>
    <n v="6"/>
    <n v="11"/>
    <n v="0.54545454545454541"/>
    <n v="7"/>
    <n v="11"/>
    <n v="0.63636363636363635"/>
    <n v="8"/>
    <n v="11"/>
    <n v="0.72727272727272729"/>
    <m/>
    <m/>
    <m/>
    <m/>
    <m/>
    <m/>
    <m/>
    <m/>
    <m/>
    <n v="0.72727272727272729"/>
    <n v="0.80808080808080807"/>
  </r>
  <r>
    <n v="6"/>
    <x v="1"/>
    <n v="1"/>
    <x v="1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Planeación Institucional "/>
    <s v="EJECUCIÓN DEL PLAN ESTRATÉGICO INSTITUCIONAL ACUMULADO"/>
    <x v="1"/>
    <s v="Eficacia"/>
    <s v="Determinar el porcentaje de cumplimiento de Plan Estratégico Institucional durante un periodo."/>
    <x v="1"/>
    <s v="Ruben Dario Rodriguez Paez - Henry Andres Naranjo"/>
    <s v="Profesional a cargo de los proyectos de inversión de la OAPS"/>
    <s v="Sumatoria de los porcentaje de cumplimiento de los ejes temáticos /# de ejes temáticos"/>
    <s v="Porcentaje"/>
    <s v="Control técnico seguimiento de proyectos de inversión"/>
    <s v="Trimestral"/>
    <n v="0.9"/>
    <n v="1"/>
    <s v="Positiva - Creciente"/>
    <n v="0.8"/>
    <n v="1"/>
    <s v="PR-PLES-012 Seguimiento a proyectos de inversión"/>
    <n v="0"/>
    <n v="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7"/>
    <x v="1"/>
    <n v="1"/>
    <x v="1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Planeación Institucional "/>
    <s v="CUMPLIMIENTO EJECUCIÓN DEL PLAN DE ACCION ANUAL ACUMULADO"/>
    <x v="1"/>
    <s v="Eficacia"/>
    <s v="El resultado de este indicador es aprobado por el comité directivo, razón por la cual el resultado debe registrarse finalizando el mes de abril."/>
    <x v="1"/>
    <s v="Ruben Dario Rodriguez Paez - Henry Andres Naranjo"/>
    <s v="Profesional a cargo de los proyectos de inversión de la OAPS"/>
    <s v="(Sumatoria de los porcentaje de cumplimiento de los ejes temáticos /# de ejes temáticos)*100"/>
    <s v="Porcentaje"/>
    <s v="Control técnico seguimiento de proyectos de inversión"/>
    <s v="Trimestral"/>
    <n v="0.47"/>
    <n v="0.5"/>
    <s v="Positiva - Creciente"/>
    <n v="0.15"/>
    <n v="0.5"/>
    <s v="PR-PLES-012 Seguimiento a proyectos de inversión"/>
    <n v="0"/>
    <n v="11"/>
    <m/>
    <m/>
    <m/>
    <m/>
    <n v="16.809999999999999"/>
    <n v="93"/>
    <n v="0.18075268817204299"/>
    <m/>
    <m/>
    <m/>
    <m/>
    <m/>
    <m/>
    <m/>
    <m/>
    <m/>
    <m/>
    <m/>
    <m/>
    <m/>
    <m/>
    <m/>
    <m/>
    <m/>
    <m/>
    <m/>
    <m/>
    <m/>
    <m/>
    <m/>
    <m/>
    <m/>
    <m/>
    <m/>
    <n v="0.18075268817204299"/>
    <n v="0.38458018760009149"/>
  </r>
  <r>
    <n v="8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Gestión Presupuestal y eficiencia del gasto público "/>
    <s v="Cumplimiento del Programa de Ahorro y uso Eficiente de la Energía"/>
    <x v="2"/>
    <s v="Eficacia"/>
    <s v="El indicador permite obtener el porcentaje de cumplimiento del programa de ahorro y uso eficiente de la energía"/>
    <x v="1"/>
    <s v="Carlos Ballesteros"/>
    <s v="Coordinador del Grupo de Gestion Documental y Administrativa_x000a_Profesional Universitario"/>
    <s v="Actividades ejecutadas ENERGIA / Actividades programadas ENERGIA) *100%"/>
    <s v="Porcentaje"/>
    <s v="Programa de ahorro y uso eficiente de la energía cargado en ISOlucion - Modulo Sistema de Gestion Ambiental"/>
    <s v="Semestral"/>
    <n v="0.9"/>
    <n v="0.75"/>
    <s v="Positiva - Creciente"/>
    <n v="0.8"/>
    <n v="1"/>
    <s v="PROGRAMA AHORRO Y USO EFICIENTE DE ENERGÍA"/>
    <m/>
    <m/>
    <m/>
    <m/>
    <m/>
    <m/>
    <m/>
    <m/>
    <m/>
    <m/>
    <m/>
    <m/>
    <m/>
    <m/>
    <m/>
    <n v="16"/>
    <n v="46"/>
    <n v="0.34782608695652173"/>
    <m/>
    <m/>
    <m/>
    <m/>
    <m/>
    <m/>
    <m/>
    <m/>
    <m/>
    <m/>
    <m/>
    <m/>
    <m/>
    <m/>
    <m/>
    <m/>
    <m/>
    <m/>
    <n v="0.34782608695652173"/>
    <n v="0.38647342995169082"/>
  </r>
  <r>
    <n v="9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Gestión Presupuestal y eficiencia del gasto público "/>
    <s v="Cumplimiento del Programa de Ahorro y uso Eficiente del Agua"/>
    <x v="2"/>
    <s v="Eficacia"/>
    <s v="El indicador permite obtener el porcentaje de cumplimiento del programa de ahorro y uso eficiente del agua"/>
    <x v="1"/>
    <s v="Carlos Ballesteros"/>
    <s v="Coordinador del Grupo de Gestion Documental y Administrativa_x000a_Profesional Universitario"/>
    <s v="(Actividades ejecutadas AGUA / Actividades programadas AGUA) *100%"/>
    <s v="Porcentaje"/>
    <s v="Programa de ahorro y uso eficiente del agua  cargado en ISOlucion -  Modulo Sistema de Gestion Ambiental"/>
    <s v="Semestral"/>
    <n v="0.9"/>
    <n v="0.6"/>
    <s v="Positiva - Creciente"/>
    <n v="0.85"/>
    <n v="1"/>
    <s v="PROGRAMA AHORRO Y USO EFICIENTE DEL AGUA"/>
    <m/>
    <m/>
    <m/>
    <m/>
    <m/>
    <m/>
    <m/>
    <m/>
    <m/>
    <m/>
    <m/>
    <m/>
    <m/>
    <m/>
    <m/>
    <n v="12"/>
    <n v="35"/>
    <n v="0.34285714285714286"/>
    <m/>
    <m/>
    <m/>
    <m/>
    <m/>
    <m/>
    <m/>
    <m/>
    <m/>
    <m/>
    <m/>
    <m/>
    <m/>
    <m/>
    <m/>
    <m/>
    <m/>
    <m/>
    <n v="0.34285714285714286"/>
    <n v="0.38095238095238093"/>
  </r>
  <r>
    <n v="10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Fortalecimiento organizacional y simplificación de procesos "/>
    <s v="Cumplimiento del Programa de Gestion Integral de Residuos"/>
    <x v="2"/>
    <s v="Eficacia"/>
    <s v="El indicador permite obtener el porcentaje de cumplimiento del programa Gestion Integral de Residuos"/>
    <x v="1"/>
    <s v="Carlos Ballesteros"/>
    <s v="Coordinador del Grupo de Gestion Documental y Administrativa_x000a_Profesional Universitario"/>
    <s v="(Actividades ejecutadas Programa de Residuos  / Actividades programadas del  Programa de Residuos) *100%"/>
    <s v="Porcentaje"/>
    <s v="Programa de Gestion Integral de Residuos cargado en ISOlucion - Modulo Sistema de Gestion Ambiental"/>
    <s v="Semestral"/>
    <n v="0.9"/>
    <n v="66.599999999999994"/>
    <s v="Positiva - Creciente"/>
    <n v="0.85"/>
    <n v="1"/>
    <s v="PR-GEAD-002 Gestión integral residuos peligrosos y especiales"/>
    <m/>
    <m/>
    <m/>
    <m/>
    <m/>
    <m/>
    <m/>
    <m/>
    <m/>
    <m/>
    <m/>
    <m/>
    <m/>
    <m/>
    <m/>
    <n v="21"/>
    <n v="52"/>
    <n v="0.40384615384615385"/>
    <m/>
    <m/>
    <m/>
    <m/>
    <m/>
    <m/>
    <m/>
    <m/>
    <m/>
    <m/>
    <m/>
    <m/>
    <m/>
    <m/>
    <m/>
    <m/>
    <m/>
    <m/>
    <n v="0.40384615384615385"/>
    <n v="0.44871794871794873"/>
  </r>
  <r>
    <n v="11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Fortalecimiento organizacional y simplificación de procesos "/>
    <s v="Cumplimiento del Programa de Ahorro y uso Eficiente del Papel"/>
    <x v="2"/>
    <s v="Eficacia"/>
    <s v="El indicador permite obtener el porcentaje de cumplimiento del Programa de Ahorro y uso Eficiente del Papel"/>
    <x v="1"/>
    <s v="Carlos Ballesteros"/>
    <s v="Coordinador del Grupo de Gestion Documental y Administrativa_x000a_Profesional Universitario"/>
    <s v="(Actividades ejecutadas del Programa de Ahorro y uso Eficiente del Papel / Actividades programadas del Programa de Ahorro y uso Eficiente del Papel) *100%"/>
    <s v="Porcentaje"/>
    <s v="Programa de ahorro y uso eficiente de papel  cargado en ISOlucion -  Modulo Sistema de Gestion Ambiental"/>
    <s v="Semestral"/>
    <n v="0.9"/>
    <n v="81"/>
    <s v="Positiva - Creciente"/>
    <n v="0.85"/>
    <n v="1"/>
    <s v="PROGRAMA AHORRO Y USO EFICIENTE DE PAPEL"/>
    <m/>
    <m/>
    <m/>
    <m/>
    <m/>
    <m/>
    <m/>
    <m/>
    <m/>
    <m/>
    <m/>
    <m/>
    <m/>
    <m/>
    <m/>
    <n v="12"/>
    <n v="35"/>
    <n v="0.34285714285714286"/>
    <m/>
    <m/>
    <m/>
    <m/>
    <m/>
    <m/>
    <m/>
    <m/>
    <m/>
    <m/>
    <m/>
    <m/>
    <m/>
    <m/>
    <m/>
    <m/>
    <m/>
    <m/>
    <n v="0.34285714285714286"/>
    <n v="0.38095238095238093"/>
  </r>
  <r>
    <n v="12"/>
    <x v="2"/>
    <n v="2"/>
    <x v="3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Transparencia, acceso a la información pública y lucha contra la corrupción "/>
    <s v="Actividades de Comunicación Realizadas "/>
    <x v="1"/>
    <s v="Eficiencia"/>
    <s v="Medir el cumplimiento de las actividades de comunicación planeadas"/>
    <x v="2"/>
    <s v="Laura Alejandra Bruzon Rada,Luis Eduardo Mejia Sandoval"/>
    <s v="Profesional de Comunicaciones"/>
    <s v="(No. de actividades de comunicación realizadas/No. actividades de comunicación programadas en el Plan de Comunicaciones)*100"/>
    <s v="Porcentaje"/>
    <s v="Plan de Comunicaciones"/>
    <s v="Anual_x000a_(ENERO)"/>
    <n v="1"/>
    <s v="No aplica"/>
    <s v="Positiva - Creciente"/>
    <n v="0.95"/>
    <n v="1"/>
    <s v="PR-GEGI-002 Definir y aplicar estrategias de comunic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13"/>
    <x v="2"/>
    <n v="2"/>
    <x v="3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Participación ciudadana en la gestión pública "/>
    <s v="Cumplimiento del plan de participación y presencia institucional"/>
    <x v="1"/>
    <s v="Eficacia"/>
    <s v="Medir el cumplimiento de las actividades definidas en el plan de participación y presencia institucional."/>
    <x v="2"/>
    <s v="Laura Alejandra Bruzon Rada,Luis Eduardo Mejia Sandoval"/>
    <s v="Profesional Especializado (Jefe de Comunicaciones)"/>
    <s v="(Actividades Realizadas/Actividades Programadas) x 100"/>
    <s v="Porcentaje"/>
    <s v="Plan de Participación Ciudadana y Presencia Institucional"/>
    <s v="Semestral"/>
    <n v="0.9"/>
    <s v="No aplica"/>
    <s v="Positiva - Creciente"/>
    <n v="0.85"/>
    <n v="1"/>
    <s v="PR-GEGI-003 Definiri y aplciar Estrategias de Particip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15"/>
    <x v="2"/>
    <n v="2"/>
    <x v="4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Participación ciudadana en la gestión pública "/>
    <s v="Evaluar la percepción de satisfacción de los asistentes al evento de participación ciudadana organizado por la Supersolidaria"/>
    <x v="2"/>
    <s v="Efectividad"/>
    <s v="Medir la percepción de satisfacción de los participantes a  los eventos organizados por la Supersolidaria y definidos en el plan de participación de los grupos de interés y presencia institucional"/>
    <x v="2"/>
    <s v="Laura Alejandra Bruzon Rada,Luis Eduardo Mejia Sandoval"/>
    <s v="Profesional Especializado (Jefe de Comunicaciones)"/>
    <s v="(Encuestas de satisfacción con calificación totalmente satisfecho o satisfecho /Número total de encuestas de satisfacción ) x100"/>
    <s v="Porcentaje"/>
    <s v="*Plan de participación de los grupos de interés y presencia institucional publicado _x000a_*Encuestas de satisfacción "/>
    <s v="Por demanda"/>
    <n v="0.85"/>
    <s v="No aplica"/>
    <s v="Positiva - Creciente"/>
    <n v="0.8"/>
    <n v="1"/>
    <s v="PR-GEGI-003 Definiri y aplciar Estrategias de Particip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16"/>
    <x v="2"/>
    <n v="2"/>
    <x v="4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Participación ciudadana en la gestión pública "/>
    <s v="Percepción consolidada de la satisfacción de los asistentes a eventos de participación ciudadana organizados por la Supersolidaria"/>
    <x v="2"/>
    <s v="Efectividad"/>
    <s v="Evaluar la percepción de satisfacción de los participantes a  los eventos organizados por la Supersolidaria y definidos en el plan de participación de los grupos de interés y presencia institucional"/>
    <x v="2"/>
    <s v="Laura Alejandra Bruzon Rada,Luis Eduardo Mejia Sandoval"/>
    <s v="Profesional Especializado (Jefe de Comunicaciones)"/>
    <s v="(Numero de personas satisfechas /  Numero total de personas que diligenciaron encuesta) * 100"/>
    <s v="Porcentaje"/>
    <s v="Consolidado de  resultado por encuesta de satisfacción aplicadas por evento."/>
    <s v="Anual_x000a_(ENERO)"/>
    <n v="0.85"/>
    <s v="No aplica"/>
    <s v="Positiva - Creciente"/>
    <n v="0.8"/>
    <n v="1"/>
    <s v="PR-GEGI-003 Definiri y aplciar Estrategias de Particip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17"/>
    <x v="2"/>
    <n v="2"/>
    <x v="4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Transparencia, acceso a la información pública y lucha contra la corrupción"/>
    <s v="Satisfacción Público Externo frente a los medios de comunicación"/>
    <x v="2"/>
    <s v="Eficiencia"/>
    <s v="Medir la satisfacción del Público Externo frente a los medios de comunicación"/>
    <x v="2"/>
    <s v="Laura Alejandra Bruzon Rada,Luis Eduardo Mejia Sandoval"/>
    <s v="Profesional de Comunicaciones"/>
    <s v="(No. de usuarios satisfechos frente a los medios de comunicación evaluados/No. de usuarios que respondieron la encuesta de satisfacción frente a los medios de comunicación externos de la Supersolidaria)*100"/>
    <s v="Porcentaje"/>
    <s v="Plan de Comunicaciones"/>
    <s v="Anual_x000a_(ENERO)"/>
    <n v="1"/>
    <s v="No aplica"/>
    <s v="Positiva - Creciente"/>
    <n v="0.95"/>
    <n v="1"/>
    <s v="PO-GEGI-002 POLITICA DE COMUNICACIONES_x000a__x000a_PR-GEGI-002 Definir y aplicar estrategias de comunic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18"/>
    <x v="2"/>
    <n v="2"/>
    <x v="4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6.2 Gestionar asertivamente los grupos de interes a nivel sectorial e intersectorial, de acuerdo con sus intereses y expectativas"/>
    <s v="Política Transparencia, acceso a la información pública y lucha contra la corrupción"/>
    <s v="Satisfacción Público Interno frente a los medios de comunicación"/>
    <x v="2"/>
    <s v="Eficiencia"/>
    <s v="Medir la satisfacción del Público Interno frente a los medios de comunicación"/>
    <x v="2"/>
    <s v="Laura Alejandra Bruzon Rada,Luis Eduardo Mejia Sandoval"/>
    <s v="Profesional de Comunicaciones"/>
    <s v="(No. de funcionarios satisfechos frente a los medios de comunicación evaluados/No. de funcionarios que respondieron la encuesta de satisfacción )*100"/>
    <s v="Porcentaje"/>
    <s v="Plan de Comunicaciones"/>
    <s v="Anual_x000a_(ENERO)"/>
    <n v="1"/>
    <s v="No aplica"/>
    <s v="Positiva - Creciente"/>
    <n v="0.95"/>
    <n v="1"/>
    <s v="PO-GEGI-002 POLITICA DE COMUNICACIONES_x000a__x000a_PR-GEGI-002 Definir y aplicar estrategias de comunic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19"/>
    <x v="3"/>
    <n v="3"/>
    <x v="5"/>
    <x v="3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servicios digitales confiables y expeditos, alineados con el marco estratégico y los requerimientos de los usuarios internos y externos."/>
    <s v="Política de Transparencia, acceso a la información pública y lucha contra la Corrupción"/>
    <s v="Ejecución del  PETI"/>
    <x v="1"/>
    <s v="Eficacia"/>
    <s v="Medir el avance en la ejecución de las iniciativas definidas en el PETI para cada periodo."/>
    <x v="1"/>
    <s v="Cesar Augusto Macias Mesa"/>
    <s v="Profesional Universitario OAPS"/>
    <s v=" (#IniciativasEjecutadas / #IniciativasPlaneadas) * 100%"/>
    <s v="Porcentaje"/>
    <s v="Tablero de control PETI "/>
    <s v="Anual_x000a_(junio de cada vigencia)"/>
    <n v="0.9"/>
    <s v="No aplica"/>
    <s v="Positiva - Creciente"/>
    <n v="0.9"/>
    <n v="1"/>
    <s v="PL-GETI-001 Plan Estrategico de Tecnologias de la Información 2019-20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20"/>
    <x v="4"/>
    <n v="4"/>
    <x v="6"/>
    <x v="4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oara la gestión del cambio y del conocimiento, actualizándolas en función de las dinámicas internas y externas que indicen en la entidad"/>
    <s v="Política Gestión del conocimiento y la innovación "/>
    <s v="Gestión institucional mejorada"/>
    <x v="1"/>
    <s v="Eficacia"/>
    <s v="Establece el mejoramiento de las capacidades de gestión institucional a través de la implementación de acciones para la gestión de conocimiento con el uso de metodologías, herramientas, marcos de referencia para el mejoramiento e innovación."/>
    <x v="3"/>
    <s v="Maria Victoria Ballesteros Orjuela"/>
    <s v="Coordinadora del Grupo de Talento Humano_x000a__x000a_Profesional Especializada OAPS"/>
    <s v="Puntuación FURAG"/>
    <s v="Numero"/>
    <s v="Informe preliminar del avance de cierre de brechas del FURAG"/>
    <s v="Anual_x000a_(junio o cuando se reciban los resultados del FURAG)"/>
    <n v="0.8"/>
    <n v="0.72"/>
    <s v="Positiva - Creciente"/>
    <n v="0.72"/>
    <n v="0.82"/>
    <s v="PR-GECI-002 Definición y ejecución del plan de acción cierre de brech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21"/>
    <x v="4"/>
    <n v="4"/>
    <x v="7"/>
    <x v="4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herramientas de seguimiento y evaluación por resultados, respecto de los procesos y proyectos desarrollados por la entidad. "/>
    <s v="Política Gestión del conocimiento y la innovación "/>
    <s v="Cumplimiento del plan de acción del proceso"/>
    <x v="2"/>
    <s v="Eficacia"/>
    <s v="Establecer el cumplimiento del plan de accion del proceso."/>
    <x v="3"/>
    <s v="Maria Victoria Ballesteros Orjuela"/>
    <s v="Coordinadora del Grupo de Talento Humano"/>
    <s v="(Acciones ejecutadas / Acciones planeadas) * 100"/>
    <s v="Porcentaje"/>
    <s v="Isolución + PMO"/>
    <s v="Semestral"/>
    <n v="0.15"/>
    <s v="No aplica"/>
    <s v="Positiva - Creciente"/>
    <n v="0.1"/>
    <n v="0.3"/>
    <s v="PR-PLES-015 Formulación, seguimiento y evaluación del Plan de Acción de Proceso (VF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PROCESOS MISIONALES"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1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 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Autorizaciones a organizaciones solidarias que no ejercen actividad financiera "/>
    <x v="1"/>
    <s v="Eficiencia"/>
    <s v="Medir el cumplimiento del trámite dentro de los términos a las autorizaciones solicitadas por las organizaciones solidarias supervisadas."/>
    <x v="4"/>
    <s v="Katherin Johanna Beltran Pico - Luis Carlos  Gualdron - Yudith Peña Duran"/>
    <s v="Profesional Especializado Delegatura Asociativa"/>
    <s v="(Número de autorizaciones tramitadas en término / Número de autorizaciones solicitadas)*100"/>
    <s v="Porcentaje"/>
    <s v="Sistema de Gestión Documental, FPDA (Formato Producción Delegatura Asociativa)"/>
    <s v="Trimestral"/>
    <n v="1"/>
    <n v="0.8"/>
    <s v="Positiva - Creciente"/>
    <n v="0.8"/>
    <n v="1"/>
    <s v="PR-SUPE-008 Autorizaciones a Organizaciones Solidarias_x000a__x000a_PR-SUPE-009 Autorizaciones Previas "/>
    <m/>
    <m/>
    <m/>
    <m/>
    <m/>
    <m/>
    <n v="3"/>
    <n v="3"/>
    <n v="1"/>
    <m/>
    <m/>
    <m/>
    <m/>
    <m/>
    <m/>
    <n v="2"/>
    <n v="2"/>
    <n v="1"/>
    <m/>
    <m/>
    <m/>
    <m/>
    <m/>
    <m/>
    <n v="3"/>
    <n v="3"/>
    <n v="1"/>
    <m/>
    <m/>
    <m/>
    <m/>
    <m/>
    <m/>
    <m/>
    <m/>
    <m/>
    <n v="1"/>
    <n v="1"/>
  </r>
  <r>
    <n v="2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Cobertura de visitas de inspección "/>
    <x v="1"/>
    <s v="Eficacia"/>
    <s v="Medir el cumplimiento de las visitas de inspección realizadas durante el periodo a evaluar conforme con la planeación definida. "/>
    <x v="4"/>
    <s v="Jenny Andrea Narváez - Yudith Peña Duran"/>
    <s v="Profesional Especializado Delegatura Asociativa"/>
    <s v="(Número de visitas de inspeccion realizadas / Número de visitas de inspección programadas)*100"/>
    <s v="Porcentaje"/>
    <s v="Programa anual de inspección (planeación), Tablero de Control (ejecución)"/>
    <s v="Trimestral"/>
    <n v="1"/>
    <n v="0.8"/>
    <s v="Positiva - Creciente"/>
    <n v="0.8"/>
    <n v="1"/>
    <s v="PR-SUPE-001 Visita de Inspeccion"/>
    <m/>
    <m/>
    <m/>
    <m/>
    <m/>
    <m/>
    <n v="4"/>
    <n v="4"/>
    <n v="1"/>
    <m/>
    <m/>
    <m/>
    <m/>
    <m/>
    <m/>
    <n v="18"/>
    <n v="18"/>
    <n v="1"/>
    <m/>
    <m/>
    <m/>
    <m/>
    <m/>
    <m/>
    <n v="17"/>
    <n v="17"/>
    <n v="1"/>
    <m/>
    <m/>
    <m/>
    <m/>
    <m/>
    <m/>
    <m/>
    <m/>
    <m/>
    <n v="1"/>
    <n v="1"/>
  </r>
  <r>
    <n v="3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 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Control de Legalidad Liquidaciones Voluntarias"/>
    <x v="1"/>
    <s v="Eficacia"/>
    <s v="Medir el cumplimiento del trámite dentro de los términos definidos de los controles de legalidad de las liquidaciones voluntarias solicitadas por las organizaciones solidarias vigiladas."/>
    <x v="4"/>
    <s v="Jean Paul Ortiz - Yudith Peña Duran"/>
    <s v="Profesional Especializado Delegatura Asociativa"/>
    <s v="(Número Controles de legalidad de liquidación voluntaria tramitados en término / Número de liquidación voluntaria solicitadas)*100"/>
    <s v="Porcentaje"/>
    <s v="Sistema de Gestión Documental, FPDA (Formato Producción Delegatura Asociativa)"/>
    <s v="Trimestral"/>
    <n v="1"/>
    <n v="0.8"/>
    <s v="Positiva - Creciente"/>
    <n v="0.8"/>
    <n v="1"/>
    <s v="PR-SUPE-013 Control de legalidad"/>
    <m/>
    <m/>
    <m/>
    <m/>
    <m/>
    <m/>
    <n v="58"/>
    <n v="58"/>
    <n v="1"/>
    <m/>
    <m/>
    <m/>
    <m/>
    <m/>
    <m/>
    <n v="210"/>
    <n v="210"/>
    <n v="1"/>
    <m/>
    <m/>
    <m/>
    <m/>
    <m/>
    <m/>
    <n v="55"/>
    <n v="55"/>
    <n v="1"/>
    <m/>
    <m/>
    <m/>
    <m/>
    <m/>
    <m/>
    <m/>
    <m/>
    <m/>
    <n v="1"/>
    <n v="1"/>
  </r>
  <r>
    <n v="4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Controles de legalidad de reformas estatutarias"/>
    <x v="1"/>
    <s v="Eficiencia"/>
    <s v="Medir el cumplimiento de los controles de legalidad  de asambleas en las que se aprueben  reformas estatutarias, para organizaciones solidarias de nivel  1 y 2 de supervisión, dentro del termino previsto en la CBJ."/>
    <x v="4"/>
    <s v="Katherin Johanna Beltran Pico - Luis Carlos  Gualdron - Yudith Peña Duran"/>
    <s v="Profesional Especializado Delegatura Asociativa"/>
    <s v="(Número Controles de legalidad de reforma estaturía tramitados en término / Número de Controles de legalidad de reforma estatutaría solicitados)*100"/>
    <s v="Porcentaje"/>
    <s v="Sistema de Gestión Documental, FPDA (Formato Producción Delegatura Asociativa)"/>
    <s v="Trimestral"/>
    <n v="1"/>
    <n v="0.8"/>
    <s v="Positiva - Creciente"/>
    <n v="0.8"/>
    <n v="1"/>
    <s v="PR-SUPE-013 Control de legalidad"/>
    <m/>
    <m/>
    <m/>
    <m/>
    <m/>
    <m/>
    <n v="71"/>
    <n v="71"/>
    <n v="1"/>
    <m/>
    <m/>
    <m/>
    <m/>
    <m/>
    <m/>
    <n v="80"/>
    <n v="80"/>
    <n v="1"/>
    <m/>
    <m/>
    <m/>
    <m/>
    <m/>
    <m/>
    <n v="173"/>
    <n v="173"/>
    <n v="1"/>
    <m/>
    <m/>
    <m/>
    <m/>
    <m/>
    <m/>
    <m/>
    <m/>
    <m/>
    <n v="1"/>
    <n v="1"/>
  </r>
  <r>
    <n v="5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Cumplimiento actividades de análisis financiero y de riesgo"/>
    <x v="1"/>
    <s v="Eficacia"/>
    <s v="Verificar el cumplimiento de la ejecución de actividades de análisis financiero (extra situs, indicadores financieros, planes de mejoramiento, contraglosas y seguimientos) y de análisis de riesgos conforme con la programación acordada."/>
    <x v="4"/>
    <s v="Quenia Janeth Villamil - Martha Nury Beltran - Yudith Peña Duran"/>
    <s v="Profesional Especializado Delegatura Asociativa"/>
    <s v="(Número de actividades de análisis financiero y de riesgos realizados a las organizaciones solidarias / Total actividades de análisis financiero y de riesgos programadas en el periodo)*100"/>
    <s v="Porcentaje"/>
    <s v=" SISBRE, Sistema de Gestión Documental - eSigna, FPDA (Formato Producción Delegatura Asociativa)"/>
    <s v="Trimestral"/>
    <n v="1"/>
    <n v="0.8"/>
    <s v="Positiva - Creciente"/>
    <n v="0.8"/>
    <n v="1"/>
    <s v="PR-SUPE-014 Elaboración informes de monitoreo de riesgos y señales de alerta "/>
    <m/>
    <m/>
    <m/>
    <m/>
    <m/>
    <m/>
    <n v="317"/>
    <n v="317"/>
    <n v="1"/>
    <m/>
    <m/>
    <m/>
    <m/>
    <m/>
    <m/>
    <n v="394"/>
    <n v="394"/>
    <n v="1"/>
    <m/>
    <m/>
    <m/>
    <m/>
    <m/>
    <m/>
    <n v="273"/>
    <n v="273"/>
    <n v="1"/>
    <m/>
    <m/>
    <m/>
    <m/>
    <m/>
    <m/>
    <m/>
    <m/>
    <m/>
    <n v="1"/>
    <n v="1"/>
  </r>
  <r>
    <n v="6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Oportunidad en la evaluación de las respuestas a los informes de visitas de inspección a las organizaciones vigiladas visitadas"/>
    <x v="1"/>
    <s v="Eficiencia"/>
    <s v="Medir el cumplimiento en la entrega oportuna de la evaluación a las respuestas de los informes de visitas de inspección a las organizaciones solidarias vigiladas "/>
    <x v="4"/>
    <s v="Jenny Andrea Narváez - Yudith Peña Duran"/>
    <s v="Profesional Especializado Delegatura Asociativa"/>
    <s v="(Número de respuestas evaluadas dentro del término / Número de respuestas a informes recibidas de las organizaciones solidarias visitadas)*100"/>
    <s v="Porcentaje"/>
    <s v="Tablero de control"/>
    <s v="Semestral"/>
    <n v="1"/>
    <n v="0.8"/>
    <s v="Positiva - Creciente"/>
    <n v="0.8"/>
    <n v="1"/>
    <s v="PR-SUPE-001 Visita de Inspeccion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7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."/>
    <s v="Política Seguimiento y evaluación del desempeño institucional"/>
    <s v="Traslado de informes a organizaciones solidarias visitadas"/>
    <x v="1"/>
    <s v="Eficiencia"/>
    <s v="Seguimiento al traslado efectivo y oportuno de los informes de visitas de inspección a las organizaciones solidarias vigiladas que fueron objeto de visita en el periodo"/>
    <x v="4"/>
    <s v="Jenny Andrea Narváez - Yudith Peña Duran"/>
    <s v="Profesional Especializado Delegatura Asociativa"/>
    <s v="(Número de informes de visitas trasladados dentro del término / Total informes de visitas a trasladar dentro del término)*100"/>
    <s v="Porcentaje"/>
    <s v="Programa anual de inspección (planeación), Tablero de Control (ejecución)"/>
    <s v="Semestral"/>
    <n v="1"/>
    <n v="0.8"/>
    <s v="Positiva - Creciente"/>
    <n v="0.8"/>
    <n v="1"/>
    <s v="PR-SUPE-001 Visita de Inspeccion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8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Visita Insitu"/>
    <x v="1"/>
    <s v="Eficacia"/>
    <s v="Medir el porcentaje de cumplimiento de las visitas de inspeccion realizadas."/>
    <x v="5"/>
    <s v="Claudia Liliana Infante - Heidy Vanessa Lopez Rondon"/>
    <s v="Coordinador  del grupo de Inspeccion"/>
    <s v="( No. Entidades visitadas/Total de visitas programadas ) * 100"/>
    <s v="Porcentaje"/>
    <s v="Programación elaborada para la vigencia presentada al despacho de la Superintendente, Carta de presentación visitas ejecutadas."/>
    <s v="Trimestral"/>
    <n v="1"/>
    <n v="1"/>
    <s v="Positiva - Creciente"/>
    <n v="1"/>
    <n v="1"/>
    <s v="PR-SUPE-001 Visita de Inspeccion"/>
    <m/>
    <m/>
    <m/>
    <m/>
    <m/>
    <m/>
    <m/>
    <m/>
    <m/>
    <m/>
    <m/>
    <m/>
    <m/>
    <m/>
    <m/>
    <n v="15"/>
    <n v="15"/>
    <n v="1"/>
    <m/>
    <m/>
    <m/>
    <m/>
    <m/>
    <m/>
    <n v="10"/>
    <n v="10"/>
    <n v="1"/>
    <m/>
    <m/>
    <m/>
    <m/>
    <m/>
    <m/>
    <m/>
    <m/>
    <m/>
    <n v="1"/>
    <n v="1"/>
  </r>
  <r>
    <n v="9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Promedio de dias hábiles del traslado de los informes de visita"/>
    <x v="1"/>
    <s v="Eficiencia"/>
    <s v="Cumplir con los dias establecidos para trasladar el informe de visita a las organizaciones vigiladas"/>
    <x v="5"/>
    <s v="Claudia Liliana Infante - Heidy Vanessa Lopez Rondon"/>
    <s v="Coordinador del  grupo de Inspeccion."/>
    <s v=" Sumatoria No. de días hábiles utilizados para trasladar los  informes de visita/ No. de Informes trasladados"/>
    <s v="Dias"/>
    <s v=" Sistemas de gestión documental"/>
    <s v="Trimestral"/>
    <n v="45"/>
    <n v="1.35"/>
    <s v="Positiva - Creciente"/>
    <n v="45"/>
    <n v="60"/>
    <s v="PR-SUPE-001 Visita de Inspeccion"/>
    <m/>
    <m/>
    <m/>
    <m/>
    <m/>
    <m/>
    <m/>
    <m/>
    <m/>
    <m/>
    <m/>
    <m/>
    <m/>
    <m/>
    <m/>
    <n v="201"/>
    <n v="7"/>
    <n v="28.714285714285715"/>
    <m/>
    <m/>
    <m/>
    <m/>
    <m/>
    <m/>
    <m/>
    <m/>
    <m/>
    <m/>
    <m/>
    <m/>
    <m/>
    <m/>
    <m/>
    <m/>
    <m/>
    <m/>
    <n v="28.714285714285715"/>
    <n v="1"/>
  </r>
  <r>
    <n v="10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Revisión información de cierres de ejercicio - Documentos asamblea "/>
    <x v="1"/>
    <s v="Eficacia"/>
    <s v="Medir el cumplimiento por parte de las Cooperativas de ahorro y credito de los requisitos legales para realizar el cierre de ejercicio."/>
    <x v="5"/>
    <s v="Claudia Liliana Infante - Heidy Vanessa Lopez Rondon"/>
    <s v="Coordinacion grupo anualisis"/>
    <s v="(No. revisiones efectuadas/No. entidades que remitieron información de Asamblea)*100"/>
    <s v="Porcentaje"/>
    <s v=" Sistemas de gestión documental"/>
    <s v="Anual_x000a_(ENERO)"/>
    <n v="1"/>
    <n v="0.61360000000000003"/>
    <s v="Positiva - Creciente"/>
    <n v="0.9"/>
    <n v="1"/>
    <s v="PR-SUPE-007 Autorización Presentación de Estados Financieros de Cierre de Ejercicio_x000a_• PR-SUPE-008 Autorizaciones a Organizaciones Solidarias"/>
    <m/>
    <m/>
    <m/>
    <m/>
    <m/>
    <m/>
    <m/>
    <m/>
    <m/>
    <m/>
    <m/>
    <m/>
    <m/>
    <m/>
    <m/>
    <n v="166"/>
    <n v="174"/>
    <n v="1"/>
    <m/>
    <m/>
    <m/>
    <m/>
    <m/>
    <m/>
    <m/>
    <m/>
    <m/>
    <m/>
    <m/>
    <m/>
    <m/>
    <m/>
    <m/>
    <m/>
    <m/>
    <m/>
    <n v="1"/>
    <n v="1"/>
  </r>
  <r>
    <n v="11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Cumplimiento análisis extrasitu"/>
    <x v="1"/>
    <s v="Eficacia"/>
    <s v="Medir el porcentaje de cumplimiento de la evaluacion extrasitu que se programo para la vigencia"/>
    <x v="5"/>
    <s v="Claudia Liliana Infante - Heidy Vanessa Lopez Rondon"/>
    <s v="Coordinadores  de los grupos de analisis"/>
    <s v="( No. Entidades vigiladas con evaluacion extrasitu/ No. Entidades meta del trimestre que reportaron) * 100"/>
    <s v="Porcentaje"/>
    <s v="Tablero de control, Sistemas de gestión documental, fabrica de reportes adicionar de donde sale la meta trimestral o el soporte documental"/>
    <s v="QUATRIMESTRAL"/>
    <n v="0.95"/>
    <n v="0.92259999999999998"/>
    <s v="Positiva - Creciente"/>
    <n v="0.85"/>
    <n v="1"/>
    <s v="PR-SUPE-002 Análisis Extra Situ"/>
    <m/>
    <m/>
    <m/>
    <m/>
    <m/>
    <m/>
    <m/>
    <m/>
    <m/>
    <n v="164"/>
    <n v="173"/>
    <n v="0.94797687861271673"/>
    <m/>
    <m/>
    <m/>
    <m/>
    <m/>
    <m/>
    <m/>
    <m/>
    <m/>
    <m/>
    <m/>
    <m/>
    <m/>
    <m/>
    <m/>
    <m/>
    <m/>
    <m/>
    <m/>
    <m/>
    <m/>
    <m/>
    <m/>
    <m/>
    <n v="0.94797687861271673"/>
    <n v="0.99787039853970183"/>
  </r>
  <r>
    <n v="12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Porcentaje de entidades que disminuyeron el nivel de riesgo por seguimiento extrasitu"/>
    <x v="1"/>
    <s v="Efectividad"/>
    <s v="Medir la disminucion del riesgo de las entidades vigiladas de acuerdo a la evaluacion extrasitu."/>
    <x v="5"/>
    <s v="Claudia Liliana Infante - Heidy Vanessa Lopez Rondon"/>
    <s v="Coordinadores  de los grupos de analisis"/>
    <s v="( No. De entidades que mejoraron la calificacion del riesgo por seguimiento de analisis extrasitu/ No. De entidades con evaluacion extrasitu)*100."/>
    <s v="Porcentaje"/>
    <s v="Tablero de control, Sistemas de gestión documental, fabrica de reportes."/>
    <s v="Anual_x000a_(febrero)"/>
    <n v="0.2"/>
    <n v="0.2457"/>
    <s v="Positiva - Creciente"/>
    <n v="0.1"/>
    <n v="1"/>
    <s v=" PR-SUPE-014 Elaboración informes de monitoreo de riesgos y señales de alerta_x000a_PR-SUPE-002 Análisis Extra Situ_x000a_PR-SUPE-019 Revisión del Fondo y Riesgo de Liquidez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13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Expedición actos administrativos"/>
    <x v="2"/>
    <s v="Eficacia"/>
    <s v="Medir el cumplimiento de en la expedición de actos administrativos durante el período a evaluar, respecto a la programación establecida."/>
    <x v="4"/>
    <s v="Jhaniela Jimenez Gutierrez  - Yudith Peña Duran"/>
    <s v="Profesional Especializado Delegatura Asociativa"/>
    <s v="(No. Actos Administrativos Expedidos en el Periodo/ Total de Actos Administrativos para expedir en el periodo)*100%"/>
    <s v="Porcentaje"/>
    <s v="Sistema de Gestión Documental, FPDA (Formato Producción Delegatura Asociativa)"/>
    <s v="Semestral"/>
    <n v="1"/>
    <n v="1"/>
    <s v="Positiva - Creciente"/>
    <n v="0.9"/>
    <n v="1"/>
    <s v=" PR-SUPE-011 Elaboración de constancias de vigilancia"/>
    <m/>
    <m/>
    <m/>
    <m/>
    <m/>
    <m/>
    <m/>
    <m/>
    <m/>
    <m/>
    <m/>
    <m/>
    <m/>
    <m/>
    <m/>
    <n v="627"/>
    <n v="627"/>
    <n v="1"/>
    <m/>
    <m/>
    <m/>
    <m/>
    <m/>
    <m/>
    <m/>
    <m/>
    <m/>
    <m/>
    <m/>
    <m/>
    <m/>
    <m/>
    <m/>
    <m/>
    <m/>
    <m/>
    <n v="1"/>
    <n v="1"/>
  </r>
  <r>
    <n v="14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Seguimiento a los procesos de toma de posesión"/>
    <x v="2"/>
    <s v="Calidad"/>
    <s v="Medir el cumplimiento del seguimiento para controlar los actos propios del liquidador y de los agentes especiales con relación a sus funciones dentro de las intervenciones ordenadas por la Superintendencia."/>
    <x v="4"/>
    <s v="Jean Paul Ortiz - Yudith Peña Duran"/>
    <s v="Coordinadores  de los grupos de analisis"/>
    <s v="(No. de informes del liquidador y agentes especiales revisados/número de informes enviados por el liquidador y los agentes especiales en el periodo)*100"/>
    <s v="Porcentaje"/>
    <s v="Sistema de Gestión Documental, FPDA (Formato Producción Delegatura Asociativa)"/>
    <s v="Trimestral"/>
    <n v="1"/>
    <n v="0.8"/>
    <s v="Positiva - Creciente"/>
    <n v="0.8"/>
    <n v="1"/>
    <s v=" PR-SUPE-020 Toma de Posesión_x000a_"/>
    <m/>
    <m/>
    <m/>
    <m/>
    <m/>
    <m/>
    <n v="142"/>
    <n v="142"/>
    <n v="1"/>
    <m/>
    <m/>
    <m/>
    <m/>
    <m/>
    <m/>
    <n v="129"/>
    <n v="129"/>
    <n v="1"/>
    <m/>
    <m/>
    <m/>
    <m/>
    <m/>
    <m/>
    <n v="99"/>
    <n v="99"/>
    <n v="1"/>
    <m/>
    <m/>
    <m/>
    <m/>
    <m/>
    <m/>
    <m/>
    <m/>
    <m/>
    <n v="1"/>
    <n v="1"/>
  </r>
  <r>
    <n v="15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Promedio dias de tramites de posesiones"/>
    <x v="2"/>
    <s v="Eficiencia"/>
    <s v="Medir los dias promedio de las posesiones de directivos, Revisor Fiscal y Oficiales  de cumplimiento."/>
    <x v="5"/>
    <s v="Claudia Liliana Infante - Heidy Vanessa Lopez Rondon"/>
    <s v="Coordinacion grupo juridico Delegatura Financiera"/>
    <s v="_x000a_(Sumatoria de No. de dias hábiles  utilizados para tramitar posesiones con el cumplimiento de requisitos/ No. De posesiones tramitadas con el cumplimiento de requisitos)"/>
    <s v="Dias"/>
    <s v=" Sistemas de gestión documental y matriz de posesiones "/>
    <s v="Semestral"/>
    <n v="30"/>
    <s v="41 dias"/>
    <s v="Positiva - Creciente"/>
    <n v="25"/>
    <n v="30"/>
    <s v=" PR-SUPE-020 Toma de Posesión_x000a_"/>
    <m/>
    <m/>
    <m/>
    <m/>
    <m/>
    <m/>
    <m/>
    <m/>
    <m/>
    <m/>
    <m/>
    <m/>
    <m/>
    <m/>
    <m/>
    <n v="201"/>
    <n v="7"/>
    <n v="28.714285714285715"/>
    <m/>
    <m/>
    <m/>
    <m/>
    <m/>
    <m/>
    <m/>
    <m/>
    <m/>
    <m/>
    <m/>
    <m/>
    <m/>
    <m/>
    <m/>
    <m/>
    <m/>
    <m/>
    <n v="28.714285714285715"/>
    <n v="1"/>
  </r>
  <r>
    <n v="16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Recursos de reposicion y de revocatoria directa"/>
    <x v="2"/>
    <s v="Eficacia"/>
    <s v="Medir el porcentaje de cumplimiento en  la atencion oportuna de los recursos de reposicion y revocatoria directa dentro de los terminos establecidos en la Ley ( 60 dias )."/>
    <x v="5"/>
    <s v="Claudia Liliana Infante - Heidy Vanessa Lopez Rondon"/>
    <s v="Coordinacion grupo juridico Delegatura Financiera"/>
    <s v="( No. De recursos de reposición y de revocatoria directa resueltos sin pasar los 60 dias/ No. De recursos de reposición y de revocatoria directa recibidos) * 100"/>
    <s v="Porcentaje"/>
    <s v=" Sistemas de gestión documental, oficializar con Planeacion y Sistemas la matriz de control recursos de reposicion."/>
    <s v="Semestral (marzo y septiembre) "/>
    <n v="0.95"/>
    <n v="0.84899999999999998"/>
    <s v="Positiva - Creciente"/>
    <n v="0.9"/>
    <n v="1"/>
    <s v="PR-SUPE-004 Recurso de reposición, apelación y revocatoria directa_x000a_"/>
    <m/>
    <m/>
    <m/>
    <m/>
    <m/>
    <m/>
    <n v="1"/>
    <n v="4"/>
    <n v="0.25"/>
    <m/>
    <m/>
    <m/>
    <m/>
    <m/>
    <m/>
    <m/>
    <m/>
    <m/>
    <m/>
    <m/>
    <m/>
    <m/>
    <m/>
    <m/>
    <m/>
    <m/>
    <m/>
    <m/>
    <m/>
    <m/>
    <m/>
    <m/>
    <m/>
    <m/>
    <m/>
    <m/>
    <n v="0.25"/>
    <n v="0.26315789473684209"/>
  </r>
  <r>
    <n v="17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Cierres de Quejas Efectuados"/>
    <x v="2"/>
    <s v="Eficacia"/>
    <s v="Medir el porcentaje de cumplimiento en  la atencion oportuna de los recursos de reposicion y revocatoria directa dentro de los terminos establecidos en la Ley ( 60 dias )."/>
    <x v="5"/>
    <s v="Claudia Liliana Infante - Heidy Vanessa Lopez Rondon"/>
    <s v="Coordinacion grupo juridico Delegatura Financiera"/>
    <s v="( No. De recursos de reposición y de revocatoria directa resueltos sin pasar los 60 dias/ No. De recursos de reposición y de revocatoria directa recibidos) * 100"/>
    <s v="Porcentaje"/>
    <s v=" Sistemas de gestión documental, oficializar con Planeacion y Sistemas la matriz de control recursos de reposicion."/>
    <s v="Semestral"/>
    <n v="0.95"/>
    <n v="0.84899999999999998"/>
    <s v="Positiva - Creciente"/>
    <n v="0.9"/>
    <n v="1"/>
    <s v="PR-SUPE-004 Recurso de reposición, apelación y revocatoria directa_x000a_"/>
    <m/>
    <m/>
    <m/>
    <m/>
    <m/>
    <m/>
    <m/>
    <m/>
    <m/>
    <m/>
    <m/>
    <m/>
    <m/>
    <m/>
    <m/>
    <n v="278"/>
    <n v="295"/>
    <n v="0.94237288135593222"/>
    <m/>
    <m/>
    <m/>
    <m/>
    <m/>
    <m/>
    <m/>
    <m/>
    <m/>
    <m/>
    <m/>
    <m/>
    <m/>
    <m/>
    <m/>
    <m/>
    <m/>
    <m/>
    <n v="0.94237288135593222"/>
    <n v="0.9919714540588761"/>
  </r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PROCESOS DE APOYO"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1"/>
    <x v="6"/>
    <n v="6"/>
    <x v="10"/>
    <x v="6"/>
    <s v="Gestión por procesos y proyectos_x000a_Fortalecer la gestión por procesos, estandarizados e interdependientes, y por proyectos, para una prestación ágil, flexible y segura de servicios, mediante la mejora continua y la apropiación de las TIC."/>
    <s v="Diseñar, formular e implementar una política interna y un sistema integrado para asegurar la gobernanza del dato y la información, su suficiencia, consistencia e integridad."/>
    <s v="Política Gestión documental "/>
    <s v="Direccionamientos erróneos en comunicaciones oficiales recibidas"/>
    <x v="1"/>
    <s v="Efectividad"/>
    <s v="Mejorar la gestión de la información y documentos de archivo para la atención de las consultas recibidas."/>
    <x v="3"/>
    <s v="Carlos Enrique Ballesteros Amaya,Mery Alexandra Cáceres Arias"/>
    <s v="Profesional Especializado"/>
    <s v=" (Número de direccionamientos erróneos en el mes/Número de radicados recibidos en el mes)*100"/>
    <s v="Porcentaje"/>
    <s v="Números de radicados recibidos: Base generada por eSigna + Base manual que se genera diariamente sobre direccionamientos de la sede electronica. Número de direccionamientos erroneos: Radicados rechazados y devueltos por la oficina virtual"/>
    <s v="Mensual"/>
    <n v="4.0000000000000001E-3"/>
    <n v="4.8999999999999998E-3"/>
    <s v="Negativa - Decreciente"/>
    <n v="0"/>
    <n v="5.0000000000000001E-3"/>
    <s v="PR-GEDO-003 Recepción digitalización reparto comunicaciones_x000a_GU-GEDO-001 Guía para la aplicación del protocolo de contingencia para la recepción, digitalización y envío de comunicaciones oficiales_x000a_PR-GEDO-004 Gestión, trámite de comunicaciones oficiales y envío por correo certificado y urbano"/>
    <n v="14"/>
    <n v="3863"/>
    <n v="3.6241263266891016E-3"/>
    <n v="15"/>
    <n v="3539"/>
    <n v="4.2384854478666294E-3"/>
    <n v="5"/>
    <n v="2571"/>
    <n v="1.9447685725398677E-3"/>
    <n v="19"/>
    <n v="5211"/>
    <n v="3.6461331798119364E-3"/>
    <n v="29"/>
    <n v="3596"/>
    <n v="8.0645161290322578E-3"/>
    <n v="7"/>
    <n v="3169"/>
    <n v="2.208898706216472E-3"/>
    <n v="3"/>
    <n v="3272"/>
    <n v="9.1687041564792176E-4"/>
    <n v="17"/>
    <n v="3272"/>
    <n v="5.1955990220048896E-3"/>
    <n v="1"/>
    <n v="3976"/>
    <n v="2.5150905432595576E-4"/>
    <m/>
    <m/>
    <m/>
    <m/>
    <m/>
    <m/>
    <m/>
    <m/>
    <m/>
    <n v="3.3434340949038926E-3"/>
    <n v="0.83585852372597313"/>
  </r>
  <r>
    <n v="2"/>
    <x v="6"/>
    <n v="6"/>
    <x v="10"/>
    <x v="6"/>
    <s v="Aumentar la efectividad del talento humano y su modelo de gestión"/>
    <s v="Diseñar, formular e implementar una política interna y un sistema integrado para asegurar la gobernanza del dato y la información, su suficiencia, consistencia e integridad."/>
    <s v="Política Gestión documental "/>
    <s v="Oportunidad en consultas atendidas al archivo central"/>
    <x v="1"/>
    <s v="Efectividad"/>
    <s v="Mejorar la gestión de la información y documentos de archivo para la atención de las consultas recibidas."/>
    <x v="3"/>
    <s v="Carlos Enrique Ballesteros Amaya,Mery Alexandra Cáceres Arias"/>
    <s v="Profesional Especializado"/>
    <s v=" (Promedio de dias empleados para dar respuesta efectiva / No. dias maximo para dar respuesta)"/>
    <s v="Dias"/>
    <s v="Base de datos &quot;Solicitudes Servicios Archivisticos&quot;"/>
    <s v="Mensual"/>
    <n v="5"/>
    <n v="5"/>
    <s v="Positiva - Creciente"/>
    <n v="5"/>
    <n v="7"/>
    <s v="PR-GEDO-007 Atención de servicios archivísticos de información"/>
    <n v="13"/>
    <n v="13"/>
    <n v="1"/>
    <n v="20"/>
    <n v="20"/>
    <n v="1"/>
    <n v="8"/>
    <n v="8"/>
    <n v="1"/>
    <n v="27"/>
    <n v="27"/>
    <n v="1"/>
    <n v="10"/>
    <n v="10"/>
    <n v="1"/>
    <n v="20"/>
    <n v="20"/>
    <n v="1"/>
    <n v="5"/>
    <n v="5"/>
    <n v="1"/>
    <n v="2"/>
    <n v="5"/>
    <n v="0.4"/>
    <n v="3"/>
    <n v="5"/>
    <n v="0.6"/>
    <m/>
    <m/>
    <m/>
    <m/>
    <m/>
    <m/>
    <m/>
    <m/>
    <m/>
    <n v="0.88888888888888884"/>
    <n v="0.17094017094017092"/>
  </r>
  <r>
    <n v="3"/>
    <x v="6"/>
    <n v="6"/>
    <x v="11"/>
    <x v="6"/>
    <s v="Gestión por procesos y proyectos_x000a_Fortalecer la gestión por procesos, estandarizados e interdependientes, y por proyectos, para una prestación ágil, flexible y segura de servicios, mediante la mejora continua y la apropiación de las TIC."/>
    <s v="Desarrolar o adaptar herramienta de analítica para la generación de alertas tempranas o preventivas."/>
    <s v="Política Gestión documental "/>
    <s v="Gestión de hallazgos producto de inspecciones al archivo central"/>
    <x v="2"/>
    <s v="Impacto"/>
    <s v="Gestionar las situaciones de desviación identificadas en las inspecciones al Archivo Central, como elemento integral del Programa de Gestión Documental, el Plan Institucional de Archivos y el Sistema Integrado de Conservación."/>
    <x v="3"/>
    <s v="Carlos Enrique Ballesteros Amaya,Mery Alexandra Cáceres Arias"/>
    <s v="Profesional Especializado"/>
    <s v="Número de hallazgos cerrados / número de hallazgos identificados*100"/>
    <s v="Porcentaje"/>
    <s v="Cronograma de Visitas._x000a_Informe de Seguimiento y Control a Depósitos de Archivos Físico."/>
    <s v="Mensual"/>
    <n v="1"/>
    <s v="No aplica"/>
    <s v="Positiva - Creciente"/>
    <n v="0.9"/>
    <n v="1"/>
    <s v="PR-GEDO-006 Administración del archivo central"/>
    <n v="0.1"/>
    <n v="0.1"/>
    <n v="1"/>
    <n v="0.1"/>
    <n v="0.1"/>
    <n v="1"/>
    <n v="0"/>
    <n v="1"/>
    <n v="0"/>
    <n v="2"/>
    <n v="3"/>
    <n v="0.66666666666666663"/>
    <n v="1"/>
    <n v="1"/>
    <n v="1"/>
    <n v="0.1"/>
    <n v="0.1"/>
    <n v="1"/>
    <n v="0.1"/>
    <n v="0.1"/>
    <n v="1"/>
    <n v="0"/>
    <n v="2"/>
    <n v="0"/>
    <n v="1"/>
    <n v="3"/>
    <n v="0.33333333333333331"/>
    <m/>
    <m/>
    <m/>
    <m/>
    <m/>
    <m/>
    <m/>
    <m/>
    <m/>
    <n v="0.66666666666666652"/>
    <n v="0.66666666666666652"/>
  </r>
  <r>
    <n v="4"/>
    <x v="6"/>
    <n v="6"/>
    <x v="11"/>
    <x v="6"/>
    <s v="Gobernanza del dato_x000a_Fomentar el uso co-creador de los datos para la producción continua de información y conocimiento, que faciliten la toma de decisiones y el liderazgo sectorial."/>
    <s v="4.2 Revisar y reestructurar los procesos de gestión del dato y la información, para facilitar la producción de conocimiento e información de valor agregado de uso de interno y del sector."/>
    <s v="Política Gestión documental "/>
    <s v="Notificaciones Gestionadas"/>
    <x v="2"/>
    <s v="Eficacia"/>
    <s v="Medir el porcentaje de cumplimiento de resoluciones notificadas en el mes."/>
    <x v="3"/>
    <s v="Uriel Alirio Quintero Vento"/>
    <s v="Profesional Especializado"/>
    <s v="(No. notificaciones realizadas/No. resoluciones recibidas mes anterior)*100"/>
    <s v="Porcentaje"/>
    <s v="Base de datos resoluciones"/>
    <s v="Mensual"/>
    <n v="1"/>
    <n v="1"/>
    <s v="Positiva - Creciente"/>
    <n v="1"/>
    <n v="1"/>
    <s v="PR-GEDO-018 Notificación de actos administrativos"/>
    <n v="164"/>
    <n v="164"/>
    <n v="1"/>
    <n v="241"/>
    <n v="241"/>
    <n v="1"/>
    <n v="188"/>
    <n v="188"/>
    <n v="1"/>
    <n v="540"/>
    <n v="540"/>
    <n v="1"/>
    <n v="393"/>
    <n v="393"/>
    <n v="1"/>
    <n v="98"/>
    <n v="98"/>
    <n v="1"/>
    <n v="125"/>
    <n v="125"/>
    <n v="1"/>
    <n v="208"/>
    <n v="208"/>
    <n v="1"/>
    <n v="761"/>
    <n v="761"/>
    <n v="1"/>
    <m/>
    <m/>
    <s v=" "/>
    <m/>
    <m/>
    <s v=" "/>
    <m/>
    <m/>
    <s v=" "/>
    <n v="1"/>
    <n v="1"/>
  </r>
  <r>
    <n v="5"/>
    <x v="6"/>
    <n v="6"/>
    <x v="11"/>
    <x v="6"/>
    <s v="Aumentar la efectividad del talento humano y su modelo de gestión"/>
    <s v="4.2 Revisar y reestructurar los procesos de gestión del dato y la información, para facilitar la producción de conocimiento e información de valor agregado de uso de interno y del sector."/>
    <s v="Política Gestión documental "/>
    <s v="Actos administrativos recurridos por indebida notificación"/>
    <x v="2"/>
    <s v="Eficacia"/>
    <s v="Identificar la cantidad de actos administrativos recurridos por indebida notificación, con el fin de prevenir posibles demandas."/>
    <x v="3"/>
    <s v="Uriel Alirio Quintero Vento, Johanna Muñoz Salinas"/>
    <s v="Profesional Especializado"/>
    <s v="#Número de Actos Administrativos recurridos por indebida notificación / #Número total de Actos Administrativos notificados*100"/>
    <s v="Porcentaje"/>
    <s v="FORMATO DE SEGUIMIENTO PROCESOS ADMINISTRATIVOS RECURRIDOS POR INDEBIDA NOTIFICACIÓN F-GEJU-009"/>
    <s v="Trimestral"/>
    <n v="0"/>
    <n v="2.0000000000000001E-4"/>
    <s v="Negativa - Decreciente"/>
    <n v="0"/>
    <n v="0"/>
    <m/>
    <m/>
    <m/>
    <m/>
    <m/>
    <m/>
    <m/>
    <m/>
    <m/>
    <m/>
    <m/>
    <m/>
    <m/>
    <m/>
    <m/>
    <m/>
    <m/>
    <m/>
    <n v="9.4562599999999993E-3"/>
    <m/>
    <m/>
    <m/>
    <m/>
    <m/>
    <m/>
    <m/>
    <m/>
    <m/>
    <m/>
    <m/>
    <m/>
    <m/>
    <m/>
    <m/>
    <m/>
    <m/>
    <m/>
    <n v="9.4562599999999993E-3"/>
    <n v="0.99054374000000001"/>
  </r>
  <r>
    <n v="6"/>
    <x v="7"/>
    <n v="7"/>
    <x v="12"/>
    <x v="7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herramientas de seguimiento y evaluacion por resultados, respecto de los procesos y proyectos desarrollados por la entidad"/>
    <s v="Política Seguimiento y evaluación del desempeño institucional"/>
    <s v="Trámites contractuales atendidos"/>
    <x v="1"/>
    <s v="Eficiencia"/>
    <s v="Conocer los trámites contractuales que se atendieron en el periodo "/>
    <x v="3"/>
    <s v="Eliana Magaly Garzón"/>
    <s v="Coordinador del Grupo de Contratos"/>
    <s v="(No. de solicitudes contractuales recibidas / No. de  trámites contractuales generadas) * 100"/>
    <s v="Porcentaje"/>
    <s v="Plataforma SECOP y Colombia Compra Eficiente"/>
    <s v="Trimestral"/>
    <n v="0.75"/>
    <n v="0.8"/>
    <s v="Positiva - Creciente"/>
    <n v="0.7"/>
    <n v="1"/>
    <s v="PR-GECO-001 Licitación Pública_x000a_• PR-GECO-002 Menor cuantía_x000a_• PR-GECO-003 Mínima Cuantía_x000a_• PR-GECO-004 Contratación directa a través de SECOP I y SECOP II_x000a_• PR-GECO-005 Verificación de requisitos en SST para la adquisición de Bienes y servicios_x000a_• PR-GECO-006 Acuerdo marco de precios_x000a_• PR-GECO-007 Subasta inversa_x000a_• PR-GECO-008 Concurso méritos_x000a_• PR-GECO-009 Celebración de convenios y acuerdos_x000a_• PR-GECO-010 Tramite de novedades de contratación_x000a_• PR-GECO-013 Liquidación de contratos y convenios"/>
    <m/>
    <m/>
    <m/>
    <m/>
    <m/>
    <m/>
    <n v="317"/>
    <n v="317"/>
    <n v="1"/>
    <m/>
    <m/>
    <m/>
    <m/>
    <m/>
    <m/>
    <m/>
    <m/>
    <m/>
    <m/>
    <m/>
    <m/>
    <m/>
    <m/>
    <m/>
    <n v="650"/>
    <n v="650"/>
    <n v="1"/>
    <m/>
    <m/>
    <m/>
    <m/>
    <m/>
    <m/>
    <m/>
    <m/>
    <m/>
    <n v="1"/>
    <n v="1"/>
  </r>
  <r>
    <n v="7"/>
    <x v="7"/>
    <n v="7"/>
    <x v="13"/>
    <x v="7"/>
    <s v="2 Gestión por procesos y proyectos: Fortalecer la gestión por procesos, estandarizados e interdependientes, y por proyectos, para una prestación ágil, flexible y segura de servicios, mediante la mejora continua y la apropiación de las TIC."/>
    <s v="2.2 Definir, adoptar e implementar herramientas de seguimiento y evaluación por resultados, respecto de los procesos y proyectos desarrollados por la entidad."/>
    <s v="Política Gestión Presupuestal y eficiencia del gasto público "/>
    <s v="Eficiencia liquidaciones"/>
    <x v="2"/>
    <s v="Eficacia"/>
    <s v="GESTIONAR DE MANERA EFICAZ LAS SOLICITUDES DE LIQUIDACION RADICADAS  POR LOS SUPEVISORES AL GRUPO DE CONTRATOS"/>
    <x v="3"/>
    <s v="Eliana Magaly Garzón"/>
    <s v="Coordinador del Grupo de Contratos"/>
    <s v="(Número de solicitudes de liquidaciones radicados por supervisores al Grupo de Gestión Contractual*100) /(Número de liquidaciones revisadas por el Grupo de Gestion Contractual)"/>
    <s v="Porcentaje"/>
    <s v="Informe final de supervision - Informes del contratista - Reporte de pagos - Proyecto acta de liquidaciuón- Secop Ii-Carpeta compartida"/>
    <s v="Semestral"/>
    <n v="0.6"/>
    <s v="N/A"/>
    <s v="Positiva - Creciente"/>
    <n v="0.5"/>
    <n v="1"/>
    <m/>
    <m/>
    <m/>
    <m/>
    <m/>
    <m/>
    <m/>
    <m/>
    <m/>
    <m/>
    <m/>
    <m/>
    <m/>
    <m/>
    <m/>
    <m/>
    <n v="28"/>
    <n v="28"/>
    <n v="1"/>
    <m/>
    <m/>
    <m/>
    <m/>
    <m/>
    <m/>
    <m/>
    <m/>
    <m/>
    <m/>
    <m/>
    <m/>
    <m/>
    <m/>
    <m/>
    <m/>
    <m/>
    <m/>
    <n v="1"/>
    <n v="1"/>
  </r>
  <r>
    <n v="8"/>
    <x v="7"/>
    <n v="7"/>
    <x v="13"/>
    <x v="7"/>
    <s v="2 Gestión por procesos y proyectos: Fortalecer la gestión por procesos, estandarizados e interdependientes, y por proyectos, para una prestación ágil, flexible y segura de servicios, mediante la mejora continua y la apropiación de las TIC."/>
    <s v="2.2 Definir, adoptar e implementar herramientas de seguimiento y evaluación por resultados, respecto de los procesos y proyectos desarrollados por la entidad."/>
    <s v="Política Gestión Presupuestal y eficiencia del gasto público "/>
    <s v="Eficacia en certificaciones"/>
    <x v="2"/>
    <s v="Eficacia"/>
    <s v="TRAMITAR DE MANERA EFICAZ LAS SOLICITUDES DE CERTIFICACION RADICADAS POR LOS USUARIOS INTERNOS Y EXTERNOS DE LA ENTIDAD AL GRUPO DE GESTION CONTRACTUAL"/>
    <x v="3"/>
    <s v="Eliana Magaly Garzón"/>
    <s v="Coordinador del Grupo de Contratos"/>
    <s v="(Numero de solicitudes de certificaciones tramitadas por el grupo de gestion contractual*100) /(Numero de solicitudes de certificaciones recibidas en el grupo de gestion contractual)"/>
    <s v="Porcentaje"/>
    <s v="SECOP II Y/O DRIVE CONTRATACION"/>
    <s v="Semestral"/>
    <n v="0.65"/>
    <s v="N/A"/>
    <s v="Positiva - Creciente"/>
    <n v="0.5"/>
    <n v="1"/>
    <m/>
    <m/>
    <m/>
    <m/>
    <m/>
    <m/>
    <m/>
    <m/>
    <m/>
    <m/>
    <m/>
    <m/>
    <m/>
    <m/>
    <m/>
    <m/>
    <n v="177"/>
    <n v="203"/>
    <n v="0.8719211822660099"/>
    <m/>
    <m/>
    <m/>
    <m/>
    <m/>
    <m/>
    <m/>
    <m/>
    <m/>
    <m/>
    <m/>
    <m/>
    <m/>
    <m/>
    <m/>
    <m/>
    <m/>
    <m/>
    <n v="0.8719211822660099"/>
    <n v="0.8719211822660099"/>
  </r>
  <r>
    <n v="9"/>
    <x v="7"/>
    <n v="7"/>
    <x v="13"/>
    <x v="7"/>
    <s v="2 Gestión por procesos y proyectos: Fortalecer la gestión por procesos, estandarizados e interdependientes, y por proyectos, para una prestación ágil, flexible y segura de servicios, mediante la mejora continua y la apropiación de las TIC."/>
    <s v="2.2 Definir, adoptar e implementar herramientas de seguimiento y evaluación por resultados, respecto de los procesos y proyectos desarrollados por la entidad."/>
    <s v="Política Gestión Presupuestal y eficiencia del gasto público "/>
    <s v="Transferencias de conocimientos del Manual de supervisión de contratos y/o convenios"/>
    <x v="2"/>
    <s v="Eficacia"/>
    <s v="Fortalecer las competencias de los supervisores de contratos y/o convenios, para disminuir el riesgo de una inadecuada supervisión de la contratación"/>
    <x v="3"/>
    <s v="Eliana Magaly Garzón"/>
    <s v="Coordinador del Grupo de Contratos"/>
    <s v="Actividades de transferencia de conocimiento dirigidas a supervisores de contratos ejecutadas en el periodo / Actividades de transferencia de conocimiento dirigidas a supervisores de contratos planeadas para el periodo * 100"/>
    <s v="Porcentaje"/>
    <s v="DRIVE CONTRATACION"/>
    <s v="Semestral"/>
    <n v="0.8"/>
    <s v="N/A"/>
    <s v="Positiva - Creciente"/>
    <n v="0.7"/>
    <n v="1"/>
    <m/>
    <m/>
    <m/>
    <m/>
    <m/>
    <m/>
    <m/>
    <m/>
    <m/>
    <m/>
    <m/>
    <m/>
    <m/>
    <m/>
    <m/>
    <m/>
    <n v="4"/>
    <n v="4"/>
    <n v="1"/>
    <m/>
    <m/>
    <m/>
    <m/>
    <m/>
    <m/>
    <m/>
    <m/>
    <m/>
    <m/>
    <m/>
    <m/>
    <m/>
    <m/>
    <m/>
    <m/>
    <m/>
    <m/>
    <n v="1"/>
    <n v="1"/>
  </r>
  <r>
    <n v="10"/>
    <x v="8"/>
    <n v="8"/>
    <x v="14"/>
    <x v="8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s v="Avance en la mejora de los (2) sistemas en la SES"/>
    <x v="1"/>
    <s v="Efectividad"/>
    <s v="Medir el avance en la mejora de los sistemas existentes y definidos en el presente indicador"/>
    <x v="1"/>
    <s v="Cesar Augusto Macias Mesa"/>
    <s v="Profesional Universitario"/>
    <s v="Sumatoria del porcentaje de avance de los 3 sistemas de información / %total de sistemas de información planeados * 100%"/>
    <s v="Porcentaje"/>
    <s v="&quot;Ficha de indicador interna según plan de trabajo por cada sistema de información Porcentaje de avance en plan de trabajo KLICK (50%) Porcentaje de avance en plan de trabajo en modulo de auditoria Balance Social y Usuarios (50%)"/>
    <s v="Trimestral"/>
    <n v="1"/>
    <s v="No aplica"/>
    <s v="Positiva - Creciente"/>
    <n v="0.9"/>
    <n v="1"/>
    <s v="• GU-GSTI-001 Guia para la apropiación y uso de los Servicios de TI_x000a_• IN-GSTI-001 Uso mesa de servicio_x000a_• IN-GSTI-002 Mantenimiento a la infraestructura tecnológica_x000a_• PR-GSTI-001 Gestionar la confidencialidad, integridad y disponibilidad de los servicios TI_x000a_• PR-GSTI-002 Captura, validación y procesamiento de información_x000a_• PR-GSTI-003 Gestión de aplicaciones"/>
    <m/>
    <m/>
    <m/>
    <m/>
    <m/>
    <m/>
    <n v="90"/>
    <n v="90"/>
    <n v="1"/>
    <m/>
    <m/>
    <m/>
    <m/>
    <m/>
    <m/>
    <n v="90"/>
    <n v="90"/>
    <n v="1"/>
    <m/>
    <m/>
    <m/>
    <m/>
    <m/>
    <m/>
    <m/>
    <m/>
    <m/>
    <m/>
    <m/>
    <m/>
    <m/>
    <m/>
    <m/>
    <m/>
    <m/>
    <m/>
    <n v="1"/>
    <n v="1"/>
  </r>
  <r>
    <n v="11"/>
    <x v="8"/>
    <n v="8"/>
    <x v="14"/>
    <x v="8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s v="Avance en la documentación técnica y funcional de 2 sistemas de información"/>
    <x v="1"/>
    <s v="Efectividad"/>
    <s v="Medir el avance en la mejora de los sistemas existentes y definidos en el presente indicador"/>
    <x v="1"/>
    <s v="Cesar Augusto Macias Mesa"/>
    <s v="Profesional Universitario"/>
    <s v="Número de sistemas de información documentados / Total de sistemas de información priorizados (2) *100%"/>
    <s v="Porcentaje"/>
    <s v="&quot;Ficha de indicador interna según plan de trabajo por cada sistema de información Porcentaje de avance en plan de trabajo KLICK (50%) Porcentaje de avance en plan de trabajo en modulo de auditoria Balance Social y Usuarios (50%)"/>
    <s v="Trimestral"/>
    <n v="1"/>
    <s v="No aplica"/>
    <s v="Positiva - Creciente"/>
    <n v="0.9"/>
    <n v="1"/>
    <s v="• GU-GSTI-001 Guia para la apropiación y uso de los Servicios de TI_x000a_• IN-GSTI-001 Uso mesa de servicio_x000a_• IN-GSTI-002 Mantenimiento a la infraestructura tecnológica_x000a_• PR-GSTI-001 Gestionar la confidencialidad, integridad y disponibilidad de los servicios TI_x000a_• PR-GSTI-002 Captura, validación y procesamiento de información_x000a_• PR-GSTI-003 Gestión de aplicaciones"/>
    <m/>
    <m/>
    <m/>
    <m/>
    <m/>
    <m/>
    <n v="2"/>
    <n v="2"/>
    <n v="1"/>
    <m/>
    <m/>
    <m/>
    <m/>
    <m/>
    <m/>
    <n v="2"/>
    <n v="2"/>
    <n v="1"/>
    <m/>
    <m/>
    <m/>
    <m/>
    <m/>
    <m/>
    <m/>
    <m/>
    <m/>
    <m/>
    <m/>
    <m/>
    <m/>
    <m/>
    <m/>
    <m/>
    <m/>
    <m/>
    <n v="1"/>
    <n v="1"/>
  </r>
  <r>
    <n v="12"/>
    <x v="8"/>
    <n v="8"/>
    <x v="14"/>
    <x v="8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s v="Capacidades y estado del almacenamiento"/>
    <x v="1"/>
    <s v="Eficacia"/>
    <s v="Medir la  capacidad de almacenamiento , memoria y procesamiento "/>
    <x v="1"/>
    <s v="Cesar Augusto Macias Mesa"/>
    <s v="Profesional Universitario"/>
    <s v=" Almacenamiento utilizado / capacidad total de almacenamiento disponible *100%"/>
    <s v="Porcentaje"/>
    <s v="Reporte de servidores con relación a la capacidad de almacenamiento teniendo en cuenta los recursos requeridos por cada sistema de información soportado por infraestructura / capacidad total"/>
    <s v="Trimestral"/>
    <n v="0.6"/>
    <s v="No aplica"/>
    <s v="Negativa - Decreciente"/>
    <n v="0.7"/>
    <n v="0.5"/>
    <s v="• PR-GSTI-001 Gestionar la confidencialidad, integridad y disponibilidad de los servicios TI"/>
    <m/>
    <m/>
    <m/>
    <m/>
    <m/>
    <m/>
    <n v="48.9"/>
    <n v="82"/>
    <n v="0.59634145999999999"/>
    <m/>
    <m/>
    <m/>
    <m/>
    <m/>
    <m/>
    <n v="16"/>
    <n v="54"/>
    <n v="0.29629629629629628"/>
    <m/>
    <m/>
    <m/>
    <m/>
    <m/>
    <m/>
    <m/>
    <m/>
    <m/>
    <m/>
    <m/>
    <m/>
    <m/>
    <m/>
    <m/>
    <m/>
    <m/>
    <m/>
    <n v="0.44631887814814813"/>
    <n v="0.74386479691358021"/>
  </r>
  <r>
    <n v="13"/>
    <x v="8"/>
    <n v="8"/>
    <x v="15"/>
    <x v="8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s v="Cumplimiento en la entrega de requerimientos de TI demandados por las areas de la SES"/>
    <x v="2"/>
    <s v="Eficacia"/>
    <s v="Medir el cumplimiento en la entrega de requerimientos de TI solicitados por las areas de la SES en cuanto a alcance, tiempo y calidad"/>
    <x v="1"/>
    <s v="Cesar Augusto Macias Mesa, Erika Ladino"/>
    <s v="Profesional Universitario"/>
    <s v="Numero de requerimientos terminados entregados a Aplicaciones a tiempo/ Numero de requerimientos recibidos de las areas de las entidad *100%"/>
    <s v="Porcentaje"/>
    <s v="FFicha de indicador interna según plan de trabajo por cada sistema de información_x000a__x000a_Porcentaje de avance en plan de trabajo KLICK (40%) *_x000a_Porcentaje de avance en plan de trabajo en Sistema para la medición de la Implementación (SARO y SAR) (40%) *_x000a_Porcentaje de avance en plan de trabajo en modulo de auditoria Balance Social y Usuarios (20%)*"/>
    <s v="Trimestral"/>
    <n v="1"/>
    <n v="0.95"/>
    <s v="Positiva - Creciente"/>
    <n v="0.9"/>
    <n v="1"/>
    <s v="• PR-GSTI-003 Gestión de aplicaciones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14"/>
    <x v="9"/>
    <n v="9"/>
    <x v="16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Apropiar la gestión de procesos y proyectos, como modelo de operación ordinario en la entidad. "/>
    <s v="Política Talento Humano "/>
    <s v="Cumplimiento a la politica gestión estrategica de talento humano"/>
    <x v="1"/>
    <s v="Eficiencia"/>
    <s v="Cumplimiento a politica gestión estrategica de talento humano"/>
    <x v="3"/>
    <s v="Claudia Rodriguez Nolazco - Luisa Fernanda Molina"/>
    <s v="Profesional Especializado"/>
    <s v="N° de Actividades del plan realizadas / N° de actividades programadas x 100"/>
    <s v="Porcentaje"/>
    <s v="Matriz de seguimiento al plan estrategico de Talento Humano "/>
    <s v="Anual_x000a_(ENERO)"/>
    <n v="0.95"/>
    <n v="0.87"/>
    <s v="Positiva - Creciente"/>
    <n v="0.87"/>
    <n v="1"/>
    <s v="PL-GITH-001 Plan Estratégico Talento Humano 2019-20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15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y del conocimiento, actualizándolas en función de las dinámicas internas y externas que incidan en la entidad.   "/>
    <s v="Política Talento Humano "/>
    <s v="Actividades del Sistema de Estímulos BS"/>
    <x v="2"/>
    <s v="Eficacia"/>
    <s v="Medir la ejecución del Plan de Bienestar Social durante la vigencia"/>
    <x v="3"/>
    <s v="Claudia Rodriguez Nolazco - Luisa Fernanda Molina"/>
    <s v="Profesional Universitario "/>
    <s v="No. de actividades de estímulos del plan realizadas / No. de actividades de estímulos programadas * 100"/>
    <s v="Porcentaje"/>
    <s v="Plan de Bienestar social"/>
    <s v="Trimestral"/>
    <n v="0.95"/>
    <n v="1"/>
    <s v="Positiva - Creciente"/>
    <n v="0.9"/>
    <n v="1"/>
    <s v="PR-GITH-008 Formulación, seguimiento y evaluación del programa de bienestar social e incentivos"/>
    <m/>
    <m/>
    <m/>
    <m/>
    <m/>
    <m/>
    <n v="17"/>
    <n v="17"/>
    <n v="1"/>
    <m/>
    <m/>
    <m/>
    <m/>
    <m/>
    <m/>
    <n v="16"/>
    <n v="16"/>
    <n v="1"/>
    <m/>
    <m/>
    <m/>
    <m/>
    <m/>
    <m/>
    <n v="17"/>
    <n v="17"/>
    <n v="1"/>
    <m/>
    <m/>
    <m/>
    <m/>
    <m/>
    <m/>
    <m/>
    <m/>
    <m/>
    <n v="1"/>
    <n v="1"/>
  </r>
  <r>
    <n v="16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y del conocimiento, actualizándolas en función de las dinámicas internas y externas que incidan en la entidad."/>
    <s v="Política Talento Humano "/>
    <s v="Cumplir las Actividades programadas en el Plan de Capacitación"/>
    <x v="2"/>
    <s v="Eficacia"/>
    <s v="Medir la ejecución del Plan Institucional de Capacitación durante la vigencia"/>
    <x v="3"/>
    <s v="Claudia Rodriguez Nolazco - Luisa Fernanda Molina"/>
    <s v="Profesional Universitario "/>
    <s v="No. de capacitaciones del plan realizadas / No. de capacitaciones programadas x 100"/>
    <s v="Porcentaje"/>
    <s v="Plan Institucional de Capacitación"/>
    <s v="Semestral"/>
    <n v="1"/>
    <n v="1"/>
    <s v="Positiva - Creciente"/>
    <n v="0.9"/>
    <n v="1"/>
    <s v="PR-GITH-011 Inducción, reinducción, capacitación y entrenamiento"/>
    <m/>
    <m/>
    <m/>
    <m/>
    <m/>
    <m/>
    <m/>
    <m/>
    <m/>
    <m/>
    <m/>
    <m/>
    <m/>
    <m/>
    <m/>
    <n v="19"/>
    <n v="19"/>
    <n v="1"/>
    <m/>
    <m/>
    <m/>
    <m/>
    <m/>
    <m/>
    <m/>
    <m/>
    <m/>
    <m/>
    <m/>
    <m/>
    <m/>
    <m/>
    <m/>
    <m/>
    <m/>
    <m/>
    <n v="1"/>
    <n v="1"/>
  </r>
  <r>
    <n v="17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Ausentismo"/>
    <x v="2"/>
    <s v="Impacto"/>
    <s v="conocer los dias de ausentismo generados por la no asistencia al trabajo."/>
    <x v="3"/>
    <s v="Paula Combita - Maria Victoria Ballesteros"/>
    <s v="Profesional Universitaria de Secretaria General_x000a_Contratistas"/>
    <s v="(Número de días de ausencia laboral  en el mes / Número de días de trabajo programados en el mes ) * 100"/>
    <s v="Porcentaje"/>
    <s v="Reportes de permisos por causas medicas o personales e incapacidades laborales ocomunes - Bases de datos de los funcionarios de la entidad."/>
    <s v="Mensual"/>
    <n v="0.02"/>
    <n v="0.02"/>
    <s v="Negativa - Decreciente"/>
    <n v="0.01"/>
    <n v="0.04"/>
    <s v="PR-GITH-009 Tramite de  lineamientos laborales y situaciones administrativas"/>
    <n v="50"/>
    <n v="2877"/>
    <n v="1.737921445950643E-2"/>
    <n v="93"/>
    <n v="2877"/>
    <n v="3.2325338894681963E-2"/>
    <n v="73"/>
    <n v="2358"/>
    <n v="3.0958439355385919E-2"/>
    <n v="37"/>
    <n v="2793"/>
    <n v="1.3247404224847834E-2"/>
    <n v="70"/>
    <n v="2814"/>
    <n v="2.4875621890547265E-2"/>
    <n v="74"/>
    <n v="2448"/>
    <n v="3.0228758169934641E-2"/>
    <n v="72"/>
    <n v="2970"/>
    <n v="2.4242424242424242E-2"/>
    <n v="92"/>
    <n v="2680"/>
    <n v="3.4328358208955224E-2"/>
    <n v="83"/>
    <n v="2814"/>
    <n v="2.9495380241648897E-2"/>
    <m/>
    <m/>
    <m/>
    <m/>
    <m/>
    <m/>
    <m/>
    <m/>
    <m/>
    <n v="2.6342326631992485E-2"/>
    <n v="1"/>
  </r>
  <r>
    <n v="18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Condiciones de salud de los trabajadores"/>
    <x v="2"/>
    <s v="Eficacia"/>
    <s v="Porcentaje de trabajadores a quienes se les realizaron evaluaciones medicas laborales"/>
    <x v="3"/>
    <s v="Paula Combita - Maria Victoria Ballesteros"/>
    <s v="Profesional Universitaria de Secretaria General_x000a_Contratistas"/>
    <s v="(Numero de trabajadores que realizaron evaluaciones medicas laborales de ingreso, periodicos y retiro / Numero de evaluaciones medicas programadas) *100"/>
    <s v="Porcentaje"/>
    <s v="Programacion de examenes medicos laborales, Informacion del personal de la entidad, bases de datos con ingresos y retiros de funcionarios en el ultimo año."/>
    <s v="Semestral"/>
    <n v="1"/>
    <n v="0.98"/>
    <s v="Positiva - Creciente"/>
    <n v="0.98"/>
    <n v="1"/>
    <s v="PR-GITH-015 Evaluaciones médicas ocupacionales y diagnostico de salud"/>
    <m/>
    <m/>
    <m/>
    <m/>
    <m/>
    <m/>
    <m/>
    <m/>
    <m/>
    <m/>
    <m/>
    <m/>
    <m/>
    <m/>
    <m/>
    <n v="23"/>
    <n v="23"/>
    <n v="1"/>
    <m/>
    <m/>
    <m/>
    <m/>
    <m/>
    <m/>
    <m/>
    <m/>
    <m/>
    <m/>
    <m/>
    <m/>
    <m/>
    <m/>
    <m/>
    <m/>
    <m/>
    <m/>
    <n v="1"/>
    <n v="1"/>
  </r>
  <r>
    <n v="19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Cumplimiento de los objetivos en seguridad y salud en el trabajo - SST"/>
    <x v="2"/>
    <s v="Eficiencia"/>
    <s v="Porcentaje de cumplimiento de los objetivos en seguridad y salud en el trabajo - SST"/>
    <x v="3"/>
    <s v="Paula Combita - Maria Victoria Ballesteros"/>
    <s v="Profesional Especializado"/>
    <s v="(N° de actividades realizadas / sumatoria de actividades de los objetivos de SST * 100"/>
    <s v="Porcentaje"/>
    <s v="Plan Anual de Trabajo de SST"/>
    <s v="Trimestral"/>
    <n v="0.9"/>
    <s v="N/A"/>
    <s v="Positiva - Creciente"/>
    <n v="0.8"/>
    <n v="1"/>
    <m/>
    <m/>
    <m/>
    <m/>
    <m/>
    <m/>
    <m/>
    <n v="62"/>
    <n v="69"/>
    <n v="0.89855072463768115"/>
    <m/>
    <m/>
    <m/>
    <m/>
    <m/>
    <m/>
    <n v="67"/>
    <n v="74"/>
    <n v="0.90540540540540537"/>
    <m/>
    <m/>
    <m/>
    <m/>
    <m/>
    <m/>
    <n v="76"/>
    <n v="84"/>
    <n v="0.90476190476190477"/>
    <m/>
    <m/>
    <m/>
    <m/>
    <m/>
    <m/>
    <m/>
    <m/>
    <m/>
    <n v="0.90290601160166373"/>
    <n v="1.0032289017796263"/>
  </r>
  <r>
    <n v="20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Cumplimiento de requisitos de estructura del SG-SST"/>
    <x v="2"/>
    <s v="Eficacia"/>
    <s v="Calcular el porcentaje de cumplimiento de criterios de estructura para el Sistema de gestión de Seguridad y Salud en el Trabajo"/>
    <x v="3"/>
    <s v="Paula Combita - Maria Victoria Ballesteros"/>
    <s v="Profesional Universitaria de Secretaria General_x000a_Contratistas"/>
    <s v="(No. de criterios legales de estructura del SG SST cumplidos / No. total de criterios legales de estructura del SG SST) *100"/>
    <s v="Porcentaje"/>
    <s v="Lista de verificación para cumplimiento de requisitos normativos de estructura del SG SST "/>
    <s v="Anual_x000a_(ENERO)"/>
    <n v="1"/>
    <n v="0.9"/>
    <s v="Positiva - Creciente"/>
    <n v="0.9"/>
    <n v="1"/>
    <s v="PR-EVSG-002 Auditorias Internas al Sistema Integrado de Gestión_x000a_IN-EVSG-002 Revisión por la dirección de SG-SST_x000a_PR-GITH-020 Rendición de cuentas del SG-SS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21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Mejora Normativa"/>
    <s v="Cumplimiento de requisitos legales"/>
    <x v="2"/>
    <s v="Eficacia"/>
    <s v="Porcentaje de cumplimiento de requisitos legales aplicables"/>
    <x v="3"/>
    <s v="Paula Combita - Maria Victoria Ballesteros"/>
    <s v="Profesional Universitaria de Secretaria General_x000a_Contratistas"/>
    <s v="(Numero de requisitos normativos aplicables cumplidos / Numero total de requisitos normativos aplicables) *100"/>
    <s v="Porcentaje"/>
    <s v="Matriz de requisitos legales"/>
    <s v="Anual_x000a_(ENERO)"/>
    <n v="1"/>
    <n v="0.85"/>
    <s v="Positiva - Creciente"/>
    <n v="0.85"/>
    <n v="1"/>
    <s v="PR-GEJU-004 Identificación, análisis y recopilación de requisitos legales y normativ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22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Cumplimiento realización de simulacros de SST"/>
    <x v="2"/>
    <s v="Eficacia"/>
    <s v="Medir el porcentaje en el cumplimiento de simulacros realizados. "/>
    <x v="3"/>
    <s v="Paula Combita - Maria Victoria Ballesteros"/>
    <s v="Profesional Universitaria de Secretaria General_x000a_Contratistas"/>
    <s v="(Numero de simulacros de SST realizados / Numero de simulacros de SST programados)"/>
    <s v="Numero"/>
    <s v="Plan anual de trabajo, informe del simulacro realizado."/>
    <s v="Anual_x000a_(ENERO)"/>
    <n v="1"/>
    <n v="1"/>
    <s v="Positiva - Creciente"/>
    <n v="1"/>
    <n v="1"/>
    <s v="MA-PLES-003 Manual de Seguridad y Salud en el Trabajo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23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Desarrollo de los programas de vigilancia epidemiológica de acuerdo con el análisis de las condiciones de salud y de trabajo y a los riesgos priorizados"/>
    <x v="2"/>
    <s v="Eficacia"/>
    <s v="Porcentaje de cumplimiento en la ejecución, del cronograma de Programas de Vigilancia Epidemiológica"/>
    <x v="3"/>
    <s v="Paula Combita - Maria Victoria Ballesteros"/>
    <s v="Profesional Especializado"/>
    <s v="No. De Actividades ejecutadas/ No. De actividades programadas*100"/>
    <s v="Porcentaje"/>
    <s v="Cronograma de ejecucion de PVE"/>
    <s v="Trimestral"/>
    <n v="0.8"/>
    <s v="N/A"/>
    <s v="Positiva - Creciente"/>
    <n v="1"/>
    <n v="0.7"/>
    <m/>
    <m/>
    <m/>
    <m/>
    <m/>
    <m/>
    <m/>
    <n v="4"/>
    <n v="4"/>
    <n v="1"/>
    <m/>
    <m/>
    <m/>
    <m/>
    <m/>
    <m/>
    <n v="6"/>
    <n v="6"/>
    <n v="1"/>
    <m/>
    <m/>
    <m/>
    <m/>
    <m/>
    <m/>
    <n v="4"/>
    <n v="4"/>
    <n v="1"/>
    <m/>
    <m/>
    <m/>
    <m/>
    <m/>
    <m/>
    <m/>
    <m/>
    <m/>
    <n v="1"/>
    <n v="1"/>
  </r>
  <r>
    <n v="24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Ejecución de las acciones preventivas, correctivas y de mejora para SST"/>
    <x v="2"/>
    <s v="Eficiencia"/>
    <s v="Porcentaje de cumplimiento en ejecucion de AC, AP y OM SST. "/>
    <x v="3"/>
    <s v="Paula Combita - Maria Victoria Ballesteros"/>
    <s v="Profesional Especializado"/>
    <s v="(Numero de total de acciones preventivas, correctivas y/o de mejora de SST ejecutadas) / (Numero de acciones preventivas, correctivas y/o de mejora de SST programadas) *100   "/>
    <s v="Porcentaje"/>
    <s v="Reporte Isolucion "/>
    <s v="Semestral"/>
    <n v="0.8"/>
    <s v="N/A"/>
    <s v="Positiva - Creciente"/>
    <n v="0.7"/>
    <n v="0.9"/>
    <m/>
    <m/>
    <m/>
    <m/>
    <m/>
    <m/>
    <m/>
    <m/>
    <m/>
    <m/>
    <m/>
    <m/>
    <m/>
    <m/>
    <m/>
    <m/>
    <n v="2"/>
    <n v="2"/>
    <n v="1"/>
    <m/>
    <m/>
    <m/>
    <m/>
    <m/>
    <m/>
    <m/>
    <m/>
    <m/>
    <m/>
    <m/>
    <m/>
    <m/>
    <m/>
    <m/>
    <m/>
    <m/>
    <m/>
    <n v="1"/>
    <n v="1"/>
  </r>
  <r>
    <n v="25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Ejecución del Plan de Capacitación en Seguridad y Salud en el Trabajo"/>
    <x v="2"/>
    <s v="Eficiencia"/>
    <s v="Porcentaje de cumplimiento en la ejecución  del plan de capacitación de sst "/>
    <x v="3"/>
    <s v="Paula Combita - Maria Victoria Ballesteros"/>
    <s v="Profesional Especializado"/>
    <s v="( Número de Actividades del Plan de capacitación del SGSST Ejecutadas en el periodo / Número de Actividades del Plan de capacitación del SGSST Programadas en el periodo ) *100"/>
    <s v="Porcentaje"/>
    <s v="Conograma del Plan de Capacitación "/>
    <s v="Semestral"/>
    <n v="0.8"/>
    <s v="N/A"/>
    <s v="Positiva - Creciente"/>
    <n v="0.7"/>
    <n v="0.9"/>
    <m/>
    <m/>
    <m/>
    <m/>
    <m/>
    <m/>
    <m/>
    <m/>
    <m/>
    <m/>
    <m/>
    <m/>
    <m/>
    <m/>
    <m/>
    <m/>
    <n v="10"/>
    <n v="10"/>
    <n v="1"/>
    <m/>
    <m/>
    <m/>
    <m/>
    <m/>
    <m/>
    <m/>
    <m/>
    <m/>
    <m/>
    <m/>
    <m/>
    <m/>
    <m/>
    <m/>
    <m/>
    <m/>
    <m/>
    <n v="1"/>
    <n v="1"/>
  </r>
  <r>
    <n v="26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Ejecución del cronograma de las mediciones ambientales ocupacionales y sus resultados"/>
    <x v="2"/>
    <s v="Eficacia"/>
    <s v="Porcentaje de cumplimiento en la ejecución, del cronograma de mediciones ambientales."/>
    <x v="3"/>
    <s v="Paula Combita - Maria Victoria Ballesteros"/>
    <s v="Profesional Especializado"/>
    <s v="No. De Actividades ejecutadas/ No. De actividades programadas*100"/>
    <s v="Porcentaje"/>
    <s v="Plan Anual de Trabajo SST"/>
    <s v="Por demanda"/>
    <n v="0.8"/>
    <s v="N/A"/>
    <s v="Positiva - Creciente"/>
    <n v="0.7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27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Ejecución del plan de trabajo anual"/>
    <x v="2"/>
    <s v="Eficacia"/>
    <s v="conocer el porcentaje de cumplimiento en la ejecucion de plan anual de trabajo en SST."/>
    <x v="3"/>
    <s v="Paula Combita - Maria Victoria Ballesteros"/>
    <s v="Profesional Universitaria de Secretaria General_x000a_Contratistas"/>
    <s v="( Numero de Número de Actividades del Plan de Trabajo del SGSST Ejecutadas en el periodo / Número de Actividades del Plan de Trabajo del SGSST Programadas en el periodo ) *100"/>
    <s v="Porcentaje"/>
    <s v="Plan anual de trabajo con evidencias (registros) de la ejecución de las actividades programadas en el periodo."/>
    <s v="Trimestral"/>
    <n v="1"/>
    <n v="0.9"/>
    <s v="Positiva - Creciente"/>
    <n v="0.9"/>
    <n v="1"/>
    <s v="PR-GITH-025 Construcción del Plan Anual de Trabajo SST_x000a_"/>
    <m/>
    <m/>
    <m/>
    <m/>
    <m/>
    <m/>
    <n v="62"/>
    <n v="69"/>
    <n v="0.89855072463768115"/>
    <m/>
    <m/>
    <m/>
    <m/>
    <m/>
    <m/>
    <n v="67"/>
    <n v="74"/>
    <n v="0.90540540540540537"/>
    <m/>
    <m/>
    <m/>
    <m/>
    <m/>
    <m/>
    <n v="76"/>
    <n v="84"/>
    <n v="0.90476190476190477"/>
    <m/>
    <m/>
    <m/>
    <m/>
    <m/>
    <m/>
    <m/>
    <m/>
    <m/>
    <n v="0.90290601160166373"/>
    <n v="0.90290601160166373"/>
  </r>
  <r>
    <n v="28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Evaluacion de las No Conformidades encontradas en el plan anual de trabajo de SST_x000a_(ESTA EN CERO PORQUE NO SE DETECTARON NO CONFORMIDADES)"/>
    <x v="2"/>
    <s v="Eficiencia"/>
    <s v="Porcentaje de No conformidades cerradas"/>
    <x v="3"/>
    <s v="Paula Combita - Maria Victoria Ballesteros"/>
    <s v="Profesional Especializado"/>
    <s v="(N° de No conformidades de SST cerradas)/ N° de No Conformidades de SST abiertas detectadas en el seguimiento del plan anual de trabajo * 100"/>
    <s v="Porcentaje"/>
    <s v="No conformidades detectadas en el seguimiento al plan anual de trabajo de SST"/>
    <s v="Trimestral"/>
    <n v="0.9"/>
    <s v="N/A"/>
    <s v="Positiva - Creciente"/>
    <n v="0.85"/>
    <n v="1"/>
    <m/>
    <m/>
    <m/>
    <m/>
    <m/>
    <m/>
    <m/>
    <n v="0.1"/>
    <n v="0.1"/>
    <n v="1"/>
    <m/>
    <m/>
    <m/>
    <m/>
    <m/>
    <m/>
    <n v="0.1"/>
    <n v="0.1"/>
    <n v="1"/>
    <m/>
    <m/>
    <m/>
    <m/>
    <m/>
    <m/>
    <n v="0.1"/>
    <n v="0.1"/>
    <n v="1"/>
    <m/>
    <m/>
    <m/>
    <m/>
    <m/>
    <m/>
    <m/>
    <m/>
    <m/>
    <n v="1"/>
    <n v="1"/>
  </r>
  <r>
    <n v="29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Evaluación inicial del SG-SST"/>
    <x v="1"/>
    <s v="Eficacia"/>
    <s v="Calcular el porcentaje de cumplimiento de los requisitos minimos de acuerdo al decreto 1072 de 2015 Art. 2.2.4.6.16"/>
    <x v="3"/>
    <s v="Paula Combita - Maria Victoria Ballesteros"/>
    <s v="Profesional Universitaria de Secretaria General_x000a_Contratistas"/>
    <s v="(Numero de requisitos que presentan cumplimiento / Numero total de requisitos ) * 100"/>
    <s v="Porcentaje"/>
    <s v="Matriz de requisitos legales"/>
    <s v="Anual_x000a_(En el mes en el que se lleve a cabo la medición de la evaluación)"/>
    <n v="1"/>
    <n v="0.85"/>
    <s v="Positiva - Creciente"/>
    <n v="0.85"/>
    <n v="1"/>
    <s v="PR-EVSG-002 Auditorias Internas al Sistema Integrado de Gestión_x000a_IN-EVSG-002 Revisión por la dirección de SG-SST_x000a_PR-GITH-020 Rendición de cuentas del SG-SST_x000a_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30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Frecuencia de Accidentalidad"/>
    <x v="2"/>
    <s v="Impacto"/>
    <s v="Calcular el número de veces que ocurre un accidente de trabajo en el mes"/>
    <x v="3"/>
    <s v="Paula Combita - Maria Victoria Ballesteros"/>
    <s v="Profesional Universitaria de Secretaria General_x000a_Contratistas"/>
    <s v="(Numero de accidentes de trabajo que se presentaron en el mes / Numero de trabajadores en el mes) *100 "/>
    <s v="Porcentaje"/>
    <s v="Reportes de incidentes y accidentes de trabajo en la entidad y consolidado de incidentes y accidentes de trabajo en la entidad (incluye a todo el personal propio, contratista, subcontratista y en misión)"/>
    <s v="Mensual"/>
    <n v="0"/>
    <n v="0.02"/>
    <s v="Negativa - Decreciente"/>
    <n v="0"/>
    <n v="0.02"/>
    <s v="PR-GITH-013 Procedimiento para investigación de incidentes y accidente"/>
    <n v="0"/>
    <n v="137"/>
    <n v="0"/>
    <n v="0"/>
    <n v="137"/>
    <n v="0"/>
    <n v="0"/>
    <n v="132"/>
    <n v="0"/>
    <n v="0"/>
    <n v="133"/>
    <n v="0"/>
    <n v="0"/>
    <n v="134"/>
    <n v="0"/>
    <n v="0"/>
    <n v="134"/>
    <n v="0"/>
    <n v="0"/>
    <n v="135"/>
    <n v="0"/>
    <n v="0"/>
    <n v="134"/>
    <n v="0"/>
    <n v="0"/>
    <n v="134"/>
    <n v="0"/>
    <m/>
    <m/>
    <m/>
    <m/>
    <m/>
    <m/>
    <m/>
    <m/>
    <m/>
    <n v="0"/>
    <n v="1"/>
  </r>
  <r>
    <n v="31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Incidencia enfermedad laboral"/>
    <x v="2"/>
    <s v="Impacto"/>
    <s v="Calcular el número de casos nuevos de enfermedad laboral en una población determinada en un período de tiempo."/>
    <x v="3"/>
    <s v="Paula Combita - Maria Victoria Ballesteros"/>
    <s v="Profesional Universitaria de Secretaria General_x000a_Contratistas"/>
    <s v="(Número de casos nuevos de enfermedad laboral en el periodo “Z” / Promedio de trabajadores en el periodo “Z”) * 100.000"/>
    <s v="Numero"/>
    <s v="Documento de la junta de calificación"/>
    <s v="Anual_x000a_(ENERO)"/>
    <n v="0"/>
    <n v="0"/>
    <s v="Negativa - Decreciente"/>
    <n v="0"/>
    <n v="0"/>
    <s v="PR-GITH-015 Evaluaciones médicas ocupacionales y diagnostico de salu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32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Intervención de los peligros identificados y los riesgos priorizados"/>
    <x v="2"/>
    <s v="Proceso"/>
    <s v="orcentaje de acciones implementadas de acuerdo a los peligros asociados en la FT-GITH-027 Matriz identificación peligros, valoración riesgos y controles"/>
    <x v="3"/>
    <s v="Paula Combita - Maria Victoria Ballesteros"/>
    <s v="Profesional Especializado"/>
    <s v="(Cantidad total de medidas de intervencion implementadas por la matriz de peligros) / (Cantidad total medidas de intervención emitidas por la matriz de peligros) *100"/>
    <s v="Porcentaje"/>
    <s v="FT-GITH-027 Matriz identificación peligros, valoración riesgos y controles"/>
    <s v="Semestral"/>
    <n v="0.8"/>
    <s v="N/A"/>
    <s v="Positiva - Creciente"/>
    <n v="0.7"/>
    <n v="0.9"/>
    <m/>
    <m/>
    <m/>
    <m/>
    <m/>
    <m/>
    <m/>
    <m/>
    <m/>
    <m/>
    <m/>
    <m/>
    <m/>
    <m/>
    <m/>
    <m/>
    <n v="21"/>
    <n v="21"/>
    <n v="1"/>
    <m/>
    <m/>
    <m/>
    <m/>
    <m/>
    <m/>
    <m/>
    <m/>
    <m/>
    <m/>
    <m/>
    <m/>
    <m/>
    <m/>
    <m/>
    <m/>
    <m/>
    <m/>
    <n v="1"/>
    <n v="1"/>
  </r>
  <r>
    <n v="33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Prevalencia enfermedad laboral"/>
    <x v="2"/>
    <s v="Impacto"/>
    <s v="Calcular el número de casos de enfermedad laboral presentes en una población en un periodo de tiempo"/>
    <x v="3"/>
    <s v="Paula Combita - Maria Victoria Ballesteros"/>
    <s v="Profesional Universitaria de Secretaria General_x000a_Contratistas"/>
    <s v="(Número de casos nuevos y antiguos de enfermedad laboral en el periodo «Z» / Promedio de trabajadores en el periodo «Z») * 100.000"/>
    <s v="Numero"/>
    <s v="Documento de calificación de la junta"/>
    <s v="Anual_x000a_(ENERO)"/>
    <n v="0"/>
    <n v="0"/>
    <s v="Negativa - Decreciente"/>
    <n v="0"/>
    <n v="0"/>
    <s v="PR-GITH-015 Evaluaciones médicas ocupacionales y diagnostico de salu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34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Proporción de accidentes de trabajo mortales"/>
    <x v="2"/>
    <s v="Impacto"/>
    <s v="Calcular el número de accidentes de trabajo mortales en el año."/>
    <x v="3"/>
    <s v="Paula Combita - Maria Victoria Ballesteros"/>
    <s v="Profesional Universitaria de Secretaria General_x000a_Contratistas"/>
    <s v="(Número de accidentes de trabajo mortales que se presentaron en el año / Total de accidentes de trabajo que se presentaron en el año ) * 100"/>
    <s v="Porcentaje"/>
    <s v="Consolidado de reportes de Accidentalidad del SG SST (incluye a todo el personal propio, contratista, subcontratista y en misión)"/>
    <s v="Anual_x000a_(ENERO)"/>
    <n v="0"/>
    <n v="0"/>
    <s v="Negativa - Decreciente"/>
    <n v="0"/>
    <n v="0"/>
    <s v="PR-GITH-013 Procedimiento para investigación de incidentes y accident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35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Reporte e investigacion de accidentes de trabajo y enfermedades laborales (Secundario)"/>
    <x v="2"/>
    <s v="Eficacia"/>
    <s v="Porcentaje de cumplimiento en la investigación de los incidentes, accidentes de trabajo y enfermedades laborales reportados."/>
    <x v="3"/>
    <s v="Paula Combita - Maria Victoria Ballesteros"/>
    <s v="Profesional Especializado"/>
    <s v="N° de incidentes, accidentes de trabajo y enfermedades laborales investigados / N° de incidentes, accidentes de trabajo y enfermedades laborales reportados *100"/>
    <s v="Porcentaje"/>
    <s v="F-TAHU-040  investigaciones de accidentes de trabajo y enfermedad laboral, y registros generados por ARL y EPS."/>
    <s v="Por demanda"/>
    <n v="1"/>
    <n v="1"/>
    <s v="Positiva - Creciente"/>
    <n v="1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36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Severidad accidentalidad"/>
    <x v="2"/>
    <s v="Impacto"/>
    <s v="Calcular el número de días perdidos por accidentes de trabajo en el mes."/>
    <x v="3"/>
    <s v="Paula Combita - Maria Victoria Ballesteros"/>
    <s v="Profesional Universitaria de Secretaria General_x000a_Contratistas"/>
    <s v="(Número de días de incapacidad por accidente de trabajo en el mes + número de días cargados en el mes / Número de trabajadores en el mes) * 100"/>
    <s v="Porcentaje"/>
    <s v="Reportes de incidentes y accidentes de trabajo en la entidad (incluye a todo el personal propio, contratista, subcontratista y en misión), incapacidades generadas por los accidentes de trabajo y Calificacion de origen del AT."/>
    <s v="Mensual"/>
    <n v="0"/>
    <n v="0.09"/>
    <s v="Negativa - Decreciente"/>
    <n v="0"/>
    <n v="0.09"/>
    <s v="PR-GITH-013 Procedimiento para investigación de incidentes y accidente"/>
    <n v="0"/>
    <n v="137"/>
    <n v="0"/>
    <n v="0"/>
    <n v="137"/>
    <n v="0"/>
    <n v="0"/>
    <n v="132"/>
    <n v="0"/>
    <n v="0"/>
    <n v="133"/>
    <n v="0"/>
    <n v="0"/>
    <n v="134"/>
    <n v="0"/>
    <n v="0"/>
    <n v="136"/>
    <n v="0"/>
    <n v="0"/>
    <n v="136"/>
    <n v="0"/>
    <n v="0"/>
    <n v="136"/>
    <n v="0"/>
    <n v="0"/>
    <n v="134"/>
    <n v="0"/>
    <m/>
    <m/>
    <m/>
    <m/>
    <m/>
    <m/>
    <m/>
    <m/>
    <m/>
    <n v="0"/>
    <n v="1"/>
  </r>
  <r>
    <n v="37"/>
    <x v="10"/>
    <n v="10"/>
    <x v="18"/>
    <x v="10"/>
    <s v="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Seguimiento y evaluación del desempeño institucional"/>
    <s v="Cumplimiento a la programación del Mantenimiento Preventivo"/>
    <x v="1"/>
    <s v="Eficacia"/>
    <s v="Hacer seguimiento al cronograma de Mantenimiento Preventivo"/>
    <x v="3"/>
    <s v="Alexandra Gonzalez Rojas - Gelma Maritza Orejuela Hernandez"/>
    <s v="Coordinador del Grupo de Gestion Documental y Administrativa_x000a_Profesional Universitario"/>
    <s v="(Mantenimientos correctivos ejecutados a las instalaciones / mantenimientos correctivos programados a las instalaciones)  *100"/>
    <s v="Porcentaje"/>
    <s v="Mantenimientos correctivos ejecutados: Informes de ejecucion por parte del proveedor._x000a_Mantenimientos Correctivos Programados: Cronograma de Mantenimiento Correctivo mensual."/>
    <s v="Trimestral"/>
    <n v="0.7"/>
    <s v="No aplica"/>
    <s v="Positiva - Creciente"/>
    <n v="0.6"/>
    <n v="1"/>
    <s v="PR-GEAD-004 Mantenimiento Preventivo y Correctivo"/>
    <m/>
    <m/>
    <m/>
    <m/>
    <m/>
    <m/>
    <n v="17"/>
    <n v="17.5"/>
    <n v="0.97142857142857142"/>
    <m/>
    <m/>
    <m/>
    <m/>
    <m/>
    <m/>
    <n v="27"/>
    <n v="27"/>
    <n v="1"/>
    <m/>
    <m/>
    <m/>
    <m/>
    <m/>
    <m/>
    <n v="25"/>
    <n v="25"/>
    <n v="1"/>
    <m/>
    <m/>
    <m/>
    <m/>
    <m/>
    <m/>
    <m/>
    <m/>
    <m/>
    <n v="0.99047619047619051"/>
    <n v="0.99047619047619051"/>
  </r>
  <r>
    <n v="38"/>
    <x v="10"/>
    <n v="10"/>
    <x v="18"/>
    <x v="10"/>
    <s v="Gestión por procesos y proyectos_x000a_Fortalecer la gestión por procesos, estandarizados e interdependientes, y por proyectos, para una prestación ágil, flexible y segura de servicios, mediante la mejora continua y la apropiación de las TIC."/>
    <s v="Apropiar la gestión por procesos y proyectos, como modelo de operación en la entidad."/>
    <s v="Política Seguimiento y evaluación del desempeño institucional"/>
    <s v="Mantenimientos Correctivos Realizados"/>
    <x v="1"/>
    <s v="Eficacia"/>
    <s v="Controlar los Mantenimeinto Correctivos Programados, solicitados e indentificados (A traves de la ejecucuión de Inspecciones)"/>
    <x v="3"/>
    <s v="Carlos Enrique Ballesteros Amaya - Blanca Lucia García Avellaneda"/>
    <s v="Coordinador del Grupo de Gestion Documental y Administrativa_x000a_Profesional Universitario"/>
    <s v="(Mantenimientos correctivos ejecutados a las instalaciones / mantenimientos correctivos programados a las instalaciones)  *100"/>
    <s v="Porcentaje"/>
    <s v="Mantenimientos correctivos ejecutados: Informes de ejecucion por parte del proveedor._x000a_Mantenimientos Correctivos Programados: Cronograma de Mantenimiento Correctivo mensual."/>
    <s v="Trimestral"/>
    <n v="0.7"/>
    <s v="No aplica"/>
    <s v="Positiva - Creciente"/>
    <n v="0.6"/>
    <n v="1"/>
    <s v="PR-GEAD-004 Mantenimiento Preventivo y Correctivo"/>
    <m/>
    <m/>
    <m/>
    <m/>
    <m/>
    <m/>
    <n v="15"/>
    <n v="15"/>
    <n v="1"/>
    <m/>
    <m/>
    <m/>
    <m/>
    <m/>
    <m/>
    <n v="12"/>
    <n v="12"/>
    <n v="1"/>
    <m/>
    <m/>
    <m/>
    <m/>
    <m/>
    <m/>
    <n v="11"/>
    <n v="11"/>
    <n v="1"/>
    <m/>
    <m/>
    <m/>
    <m/>
    <m/>
    <m/>
    <m/>
    <m/>
    <m/>
    <n v="1"/>
    <n v="1"/>
  </r>
  <r>
    <n v="39"/>
    <x v="10"/>
    <n v="10"/>
    <x v="18"/>
    <x v="10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s v="Consumo de agua costado oriental"/>
    <x v="1"/>
    <s v="Eficacia"/>
    <s v="Reducir el 5% del consumo de agua en el costado occidental, con el fin de minimizar el consumo asociadoa la linea base "/>
    <x v="3"/>
    <s v="Carlos Enrique Ballesteros Amaya - Alexandra Gonzalez"/>
    <s v="Coordinador del Grupo de Gestion Documental y Contratista Secretaria general"/>
    <s v="((Consumo  de agua mes anterior (m3) - consumo mes actual)/Consumo mes anterior ) * 100_x000a_ _x000a_"/>
    <s v="Porcentaje"/>
    <s v="Consumo de agua registrado en la Factura de servicios públicos emitida por la empresa del Acueducto _x000a_Mantenimientos Correctivos Programados: Cronograma de Mantenimiento Correctivo mensual."/>
    <s v="Mensual"/>
    <n v="0.25"/>
    <s v="71 m3"/>
    <s v="Negativa - Decreciente"/>
    <n v="0.01"/>
    <n v="0.5"/>
    <s v="PR-GEAD-004 Mantenimiento Preventivo y Correctivo"/>
    <n v="21"/>
    <n v="71"/>
    <n v="0.29577464788732394"/>
    <n v="7"/>
    <n v="71"/>
    <n v="9.8591549295774641E-2"/>
    <n v="16"/>
    <n v="71"/>
    <n v="0.22535211267605634"/>
    <n v="24"/>
    <n v="71"/>
    <n v="0.3380281690140845"/>
    <n v="19"/>
    <n v="71"/>
    <n v="0.26760563380281688"/>
    <n v="23"/>
    <n v="71"/>
    <n v="0.323943661971831"/>
    <n v="15"/>
    <n v="71"/>
    <n v="0.21126760563380281"/>
    <n v="16"/>
    <n v="71"/>
    <n v="0.22535211267605634"/>
    <n v="20"/>
    <n v="71"/>
    <n v="0.28169014084507044"/>
    <m/>
    <m/>
    <m/>
    <m/>
    <m/>
    <m/>
    <m/>
    <m/>
    <m/>
    <n v="0.2519561815336463"/>
    <n v="1"/>
  </r>
  <r>
    <n v="40"/>
    <x v="10"/>
    <n v="10"/>
    <x v="18"/>
    <x v="10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s v="Consumo de agua costado occidental"/>
    <x v="1"/>
    <s v="Eficacia"/>
    <s v="Reducir el 5% del consumo de agua en el costado occidental, con el fin de minimizar el consumo asociado a la linea base "/>
    <x v="3"/>
    <s v="Carlos Enrique Ballesteros Amaya - Alexandra Gonzalez"/>
    <s v="Coordinador del Grupo de Gestion Documental y Contratista Secretaria general"/>
    <s v="((Consumo  de agua mes anterior (m3) - consumo mes actual)/Consumo mes anterior ) * 100_x000a_ _x000a_"/>
    <s v="Porcentaje"/>
    <s v="Consumo de agua registrado en la Factura de servicios públicos emitida por la empresa del Acueducto _x000a_Mantenimientos Correctivos Programados: Cronograma de Mantenimiento Correctivo mensual."/>
    <s v="Mensual"/>
    <n v="0.25"/>
    <s v="93 m3"/>
    <s v="Negativa - Decreciente"/>
    <n v="0.01"/>
    <n v="0.5"/>
    <s v="PR-GEAD-004 Mantenimiento Preventivo y Correctivo"/>
    <n v="3"/>
    <n v="93"/>
    <n v="3.2258064516129031E-2"/>
    <n v="0"/>
    <n v="93"/>
    <n v="0"/>
    <n v="6"/>
    <n v="93"/>
    <n v="6.4516129032258063E-2"/>
    <n v="24"/>
    <n v="93"/>
    <n v="0.25806451612903225"/>
    <n v="11"/>
    <n v="93"/>
    <n v="0.11827956989247312"/>
    <n v="27"/>
    <n v="93"/>
    <n v="0.29032258064516131"/>
    <n v="0"/>
    <n v="93"/>
    <n v="0"/>
    <n v="8"/>
    <n v="93"/>
    <n v="8.6021505376344093E-2"/>
    <n v="15"/>
    <n v="93"/>
    <n v="0.16129032258064516"/>
    <m/>
    <m/>
    <m/>
    <m/>
    <m/>
    <m/>
    <m/>
    <m/>
    <m/>
    <n v="0.11230585424133811"/>
    <n v="1"/>
  </r>
  <r>
    <n v="41"/>
    <x v="10"/>
    <n v="10"/>
    <x v="18"/>
    <x v="10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s v="Consumo de energia Costado Occidental"/>
    <x v="1"/>
    <s v="Eficacia"/>
    <s v="Reducir el 5% del consumo de energia en el costado occidental con el fin de minimizar el consumo asociado a la linea base"/>
    <x v="3"/>
    <s v="Carlos Enrique Ballesteros Amaya - Alexandra Gonzalez"/>
    <s v="Coordinador del Grupo de Gestion Documental y Contratista Secretaria general"/>
    <s v="((Consumo  de energia mes anterior (Kw) - consumo mes actual) /Consumo mes anterior ) * 100_x000a_"/>
    <s v="Porcentaje"/>
    <s v="Factura de servicio de energía eléctrica emitida por empresa de la energia teniendo en cuenta período facturado._x000a_"/>
    <s v="Mensual"/>
    <n v="0.15"/>
    <s v="22,078kw/mes"/>
    <s v="Negativa - Decreciente"/>
    <n v="0.01"/>
    <n v="0.5"/>
    <s v="PR-GEAD-004 Mantenimiento Preventivo y Correctivo"/>
    <n v="3780"/>
    <n v="22078"/>
    <n v="0.17121116043119847"/>
    <n v="3747"/>
    <n v="22078"/>
    <n v="0.16971645982425945"/>
    <n v="3978"/>
    <n v="22078"/>
    <n v="0.18017936407283269"/>
    <n v="4374"/>
    <n v="22078"/>
    <n v="0.19811577135610109"/>
    <n v="5923"/>
    <n v="22078"/>
    <n v="0.26827611196666362"/>
    <n v="7498"/>
    <n v="22078"/>
    <n v="0.33961409547966304"/>
    <n v="5102"/>
    <n v="22078"/>
    <n v="0.23108977262433192"/>
    <n v="5600"/>
    <n v="22078"/>
    <n v="0.2536461636017755"/>
    <n v="4569"/>
    <n v="22078"/>
    <n v="0.2069480931243772"/>
    <m/>
    <m/>
    <m/>
    <m/>
    <m/>
    <m/>
    <m/>
    <m/>
    <m/>
    <n v="0.22431077694235591"/>
    <n v="1"/>
  </r>
  <r>
    <n v="42"/>
    <x v="10"/>
    <n v="10"/>
    <x v="18"/>
    <x v="10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s v="Consumo de Energia costado oriental"/>
    <x v="1"/>
    <s v="Eficacia"/>
    <s v="Reducir el 5% del consumo de energia en el costado occidental con el fin de minimizar el consumo asociado a la linea base"/>
    <x v="3"/>
    <s v="Carlos Enrique Ballesteros Amaya - Alexandra Gonzalez"/>
    <s v="Coordinador del Grupo de Gestion Documental y Contratista Secretaria general"/>
    <s v="((Consumo  de energia mes anterior (Kw) - consumo mes actual) /Consumo mes anterior ) * 100_x000a_"/>
    <s v="Porcentaje"/>
    <s v="Factura de servicio de energía eléctrica emitida por empresa de la energia teniendo en cuenta período facturado._x000a_"/>
    <s v="Mensual"/>
    <n v="0.12"/>
    <s v="20,076kw/mes"/>
    <s v="Negativa - Decreciente"/>
    <n v="0.01"/>
    <n v="0.5"/>
    <s v="PR-GEAD-004 Mantenimiento Preventivo y Correctivo"/>
    <n v="2378"/>
    <n v="20676"/>
    <n v="0.11501257496614432"/>
    <n v="2345"/>
    <n v="20676"/>
    <n v="0.11341652157090347"/>
    <n v="2576"/>
    <n v="20676"/>
    <n v="0.12458889533758948"/>
    <n v="2972"/>
    <n v="20676"/>
    <n v="0.14374153608047979"/>
    <n v="4220"/>
    <n v="20676"/>
    <n v="0.204101373573225"/>
    <n v="6096"/>
    <n v="20676"/>
    <n v="0.29483459082994778"/>
    <n v="3700"/>
    <n v="20676"/>
    <n v="0.17895144128458115"/>
    <n v="4198"/>
    <n v="20676"/>
    <n v="0.20303733797639775"/>
    <n v="3167"/>
    <n v="20676"/>
    <n v="0.15317276068872121"/>
    <m/>
    <m/>
    <m/>
    <m/>
    <m/>
    <m/>
    <m/>
    <m/>
    <m/>
    <n v="0.17009522581199887"/>
    <n v="1"/>
  </r>
  <r>
    <n v="43"/>
    <x v="10"/>
    <n v="10"/>
    <x v="18"/>
    <x v="10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s v="Consumo de papel"/>
    <x v="1"/>
    <s v="Eficacia"/>
    <s v="Disminuir el consumo de resmas de papel en un 10% en comparacion con el año anterior  ,con el fin de mantener o minimizar el consumo asociado a la linea base "/>
    <x v="3"/>
    <s v="Carlos Enrique Ballesteros Amaya - Alexandra Gonzalez"/>
    <s v="Coordinador del Grupo de Gestion Documental y Contratista Secretaria general"/>
    <s v="((Consumo  de papel mes anterior  - consumo mes actual) / Consumo mes anterior)  * 100_x000a__x000a_"/>
    <s v="Porcentaje"/>
    <s v="Relación del área de Almacen con entradas y salidas de inventario de resmas de papel al mes_x000a_"/>
    <s v="Mensual"/>
    <n v="0.25"/>
    <s v="28 resmas "/>
    <s v="Negativa - Decreciente"/>
    <n v="0.04"/>
    <n v="1"/>
    <s v="PR-GEAD-004 Mantenimiento Preventivo y Correctivo"/>
    <n v="0"/>
    <n v="28"/>
    <n v="0"/>
    <n v="9"/>
    <n v="28"/>
    <n v="0.32142857142857145"/>
    <n v="24"/>
    <n v="28"/>
    <n v="0.8571428571428571"/>
    <n v="11"/>
    <n v="28"/>
    <n v="0.39285714285714285"/>
    <n v="10"/>
    <n v="28"/>
    <n v="0.35714285714285715"/>
    <n v="24"/>
    <n v="28"/>
    <n v="0.8571428571428571"/>
    <n v="3"/>
    <n v="28"/>
    <n v="0.10714285714285714"/>
    <n v="19"/>
    <n v="28"/>
    <n v="0.6785714285714286"/>
    <n v="2"/>
    <n v="28"/>
    <n v="7.1428571428571425E-2"/>
    <m/>
    <m/>
    <m/>
    <m/>
    <m/>
    <m/>
    <m/>
    <m/>
    <m/>
    <n v="0.40476190476190477"/>
    <n v="1"/>
  </r>
  <r>
    <n v="44"/>
    <x v="10"/>
    <n v="10"/>
    <x v="19"/>
    <x v="10"/>
    <s v="1. Aumentar la efectividad del talento humano y su modelo de gestión._x000a_Fortalecer la gestión por procesos, estandarizados e interdependientes, y por proyectos, para una prestación ágil, flexible y segura de servicios, mediante la mejora continua y la apropiación de las TIC."/>
    <s v="1.8 Mejorar la efectividad en la toma de decisiones, asignación de recursos y ejecución de planes, programas y proyectos."/>
    <s v="Política Gestión Presupuestal y eficiencia del gasto público"/>
    <s v="Generación de residuos sólidos (secundario)"/>
    <x v="2"/>
    <s v="Eficacia"/>
    <s v="Medir la cantidad de residuos sólidos aprovechables (Kg) por tipo (plástico, vidrio, papel, cartón, metal) generados al interior de la entidad con periodicidad mensual"/>
    <x v="3"/>
    <s v="Carlos Enrique Ballesteros Amaya - Sonia Velandia"/>
    <s v="Coordinador del Grupo de Gestion Documental y Contratista Secretaria general"/>
    <s v="Cantidad de residuos sólidos aprovechables (Kg) por tipo (plástico, vidrio, papel, cartón, metal) generados al interior de la entidad"/>
    <s v="Porcentaje"/>
    <s v="Formato de seguimiento al pesaje de residuos sólidos aprovechables generados en la entidad mensualmente_x000a_"/>
    <s v="Mensual"/>
    <n v="25"/>
    <s v="95 kg"/>
    <s v="Negativa - Decreciente"/>
    <n v="20"/>
    <n v="1000"/>
    <s v="PR-GEAD-004 Mantenimiento Preventivo y Correctivo"/>
    <n v="0"/>
    <n v="1"/>
    <n v="0"/>
    <n v="826"/>
    <n v="1"/>
    <n v="826"/>
    <n v="987"/>
    <n v="1"/>
    <n v="987"/>
    <n v="351"/>
    <n v="1"/>
    <n v="351"/>
    <n v="30"/>
    <n v="1"/>
    <n v="30"/>
    <n v="26"/>
    <n v="1"/>
    <n v="26"/>
    <n v="63"/>
    <n v="1"/>
    <n v="63"/>
    <n v="34"/>
    <n v="1"/>
    <n v="34"/>
    <n v="60"/>
    <n v="1"/>
    <n v="60"/>
    <m/>
    <m/>
    <m/>
    <m/>
    <m/>
    <m/>
    <m/>
    <m/>
    <m/>
    <n v="264.11111111111109"/>
    <n v="1"/>
  </r>
  <r>
    <n v="45"/>
    <x v="11"/>
    <n v="11"/>
    <x v="20"/>
    <x v="11"/>
    <s v="Gestión por procesos y proyectos_x000a_Fortalecer la gestión por procesos, estandarizados e interdependientes, y por proyectos, para una prestación ágil, flexible y segura de servicios, mediante la mejora continua y la apropiación de las TIC."/>
    <s v=" Desarrollar o adoptar herramientas de analitica para la generacion de alerts tempranas o preventivas."/>
    <s v="Política Defensa jurídica "/>
    <s v="Respuesta oportuna a las demandas radicadas"/>
    <x v="1"/>
    <s v="Efectividad"/>
    <s v="el indicador busca medir la oportuna respuesta a las demandas recibidas."/>
    <x v="6"/>
    <s v="Juan Sebastian Betancourt Medina"/>
    <s v="Profesional Especializado"/>
    <s v="(numero de respuesta de demandas en el tiempo establecido / numero total de demandas notificadas)*100"/>
    <s v="Porcentaje"/>
    <s v=" Base de datos de procesos judiciales"/>
    <s v="Anual_x000a_(ENERO)"/>
    <n v="1"/>
    <s v="No aplica"/>
    <s v="Positiva - Creciente"/>
    <n v="1"/>
    <n v="1"/>
    <s v="PR-GEJU-002 Representación en procesos judiciales en calidad de demandante y demandad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46"/>
    <x v="11"/>
    <n v="11"/>
    <x v="20"/>
    <x v="11"/>
    <s v="Política Pública y Regulación_x000a_Diseñar e impulsar iniciativas de política pública y generar regulación y doctrina unificadora para apoyar la gestión de la supervisión integral y el desarrollo del sector."/>
    <s v="Promover y cogestionar mecanismos a través de los cuales se materialicen iniciativas regulatorias y doctrina unificada para la Superintendencia y el sector."/>
    <s v="Política Mejora Normativa"/>
    <s v="Control a proyectos normativos o regulatorios y doctrina unificada"/>
    <x v="1"/>
    <s v="Resultado"/>
    <s v="Control a la gestión de producción normativa o regulatoria y doctrina unificada para el ejercicio misional de la Superintendencia y el desenvolvimiento del sector "/>
    <x v="6"/>
    <s v="Juan Sebastian Betancourt Medina"/>
    <s v="Profesional Especializado"/>
    <s v="Proyectos normativos o regulatorios y doctrina unificada contruidos en la vigencia / proyectos normativos o regulatorios y doctrina unificada agendados para la vigencia*100"/>
    <s v="Porcentaje"/>
    <s v="Formato matriz de agenda regulatoria y doctrinal superintendencia de la economia solidaria Código: FT-GEJU-004"/>
    <s v="Anual_x000a_(ENERO)"/>
    <n v="0.7"/>
    <s v="No aplica"/>
    <s v="Positiva - Creciente"/>
    <n v="0.6"/>
    <n v="1"/>
    <s v="PR-GEJU-009 Producción regulatoria y doctrinal en red de gobernanz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47"/>
    <x v="11"/>
    <n v="11"/>
    <x v="20"/>
    <x v="11"/>
    <s v="Gestión por procesos y proyectos_x000a_Fortalecer la gestión por procesos, estandarizados e interdependientes, y por proyectos, para una prestación ágil, flexible y segura de servicios, mediante la mejora continua y la apropiación de las TIC."/>
    <s v="Desarrollar o adoptar herramientas de analitica para la generacion de alerts tempranas o preventivas."/>
    <s v="Política Defensa jurídica"/>
    <s v="Respuesta oportuna a las demandas radicadas (principal)"/>
    <x v="1"/>
    <s v="Efectividad"/>
    <s v="el indicador busca medir la oportuna respuesta a las demandas recibidas."/>
    <x v="6"/>
    <s v="KATHERIN JOHANNA BELTRAN PICO"/>
    <s v="Profesional Especializado"/>
    <s v="(numero de respuesta de demandas en el tiempo establecido / numero total de demandas notificadas)*100"/>
    <s v="Porcentaje"/>
    <s v="* Base de datos de procesos judiciales"/>
    <s v="Anual_x000a_(ENERO)"/>
    <n v="1"/>
    <s v="No aplica"/>
    <s v="Positiva - Creciente"/>
    <n v="1"/>
    <n v="1"/>
    <s v="PR-GEJU-003 Representación en acciones de Tutel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48"/>
    <x v="11"/>
    <n v="11"/>
    <x v="21"/>
    <x v="11"/>
    <s v="Gestión por procesos y proyectos_x000a_Fortalecer la gestión por procesos, estandarizados e interdependientes, y por proyectos, para una prestación ágil, flexible y segura de servicios, mediante la mejora continua y la apropiación de las TIC."/>
    <s v="Desarrollar o adoptar herramientas de analitica para la generacion de alerts tempranas o preventivas."/>
    <s v="Política Defensa jurídica"/>
    <s v="Cumplimiento a los productos fijados en los planes de acción de la politica de prevencion del daño antijurídico 2024-2025"/>
    <x v="2"/>
    <s v="Eficiencia"/>
    <s v="Eficiencia"/>
    <x v="6"/>
    <s v="Angie Daniela Rivera Gomez, Juan Sebastian Betancourt Medina"/>
    <s v="Profesional Especializado"/>
    <s v="(numero de respuesta de acciones de tutela en el tiempo establecido / numero total de respuesta de acciones de tutela recibidas)*100"/>
    <s v="Porcentaje"/>
    <s v="F-GEJU-007 Seguimiento acciones de tutela"/>
    <s v="Trimestral"/>
    <n v="1"/>
    <s v="No aplica"/>
    <s v="Positiva - Creciente"/>
    <n v="0.8"/>
    <n v="1"/>
    <s v="PR-GEJU-003 Representación en acciones de Tutela"/>
    <m/>
    <m/>
    <m/>
    <m/>
    <m/>
    <m/>
    <n v="2"/>
    <n v="2"/>
    <n v="1"/>
    <m/>
    <m/>
    <m/>
    <m/>
    <m/>
    <m/>
    <n v="0.01"/>
    <n v="0.01"/>
    <n v="1"/>
    <m/>
    <m/>
    <m/>
    <m/>
    <m/>
    <m/>
    <n v="2"/>
    <n v="2"/>
    <n v="1"/>
    <m/>
    <m/>
    <m/>
    <m/>
    <m/>
    <m/>
    <m/>
    <m/>
    <m/>
    <n v="1"/>
    <n v="1"/>
  </r>
  <r>
    <n v="49"/>
    <x v="12"/>
    <n v="12"/>
    <x v="22"/>
    <x v="12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herramientas de seguimiento y evaluacion por resultados, respecto de los procesos y proyectos desarrollados por la entidad."/>
    <s v="Política Gestión Presupuestal y eficiencia del gasto público "/>
    <s v="Ejecucion del Presupuesto de Gastos de Funcionamiento"/>
    <x v="1"/>
    <s v="Eficiencia"/>
    <s v="Evaluar la ejecucion de gastos de funcionamiento aprobados para la vigencia, ejerciendo un control en el registro de los gastos y compromisos con cargo a gastos de funcionamiento"/>
    <x v="3"/>
    <s v="Ana Patricia Mendoza"/>
    <s v="Coordinador grupo financiero"/>
    <s v="(Presupuesto gastos funcionamiento comprometido/Presupuesto gastos funcionamiento aprobado)*100"/>
    <s v="Porcentaje"/>
    <s v="Presupuesto gastos de funcionamiento comprometido informes de ejecucion presupuestal agregado, presupuesto gastos de funcionamiento aprobado circular de aprobacion del presupuesto nacional. "/>
    <s v="Anual_x000a_(ENERO)"/>
    <n v="0.85"/>
    <n v="0.85"/>
    <s v="Positiva - Creciente"/>
    <n v="0.85"/>
    <n v="1"/>
    <s v=" PR-GREF-001 Proyección, elaboración, aprobación y desagregación del presupuesto_x000a_ PR-GREF-002 Ejecución y control del presupuesto_x000a_ PR-GREF-003 Modificaciones presupuestales por trasl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n v="50"/>
    <x v="12"/>
    <n v="12"/>
    <x v="22"/>
    <x v="12"/>
    <s v="Gestión por procesos y proyectos_x000a_Fortalecer la gestión por procesos, estandarizados e interdependientes, y por proyectos, para una prestación ágil, flexible y segura de servicios, mediante la mejora continua y la apropiación de las TIC."/>
    <s v=" Definir, adoptar e implementar herramientas de seguimiento y evaluacion por resultados, respecto de los procesos y proyectos desarrollados por la entidad."/>
    <s v="Política Gestión Presupuestal y eficiencia del gasto público "/>
    <s v="Ejecucion del presupuesto de gastos inversion"/>
    <x v="1"/>
    <s v="Eficiencia"/>
    <s v="Evaluar la ejecucion presupuestal de gastos de inversion aprobados para la vigencia, ejerciendo un control en el registro de los gastos y compromisos con cargo a estos proyectos."/>
    <x v="3"/>
    <s v="Ana Patricia Mendoza"/>
    <s v="Coordinador grupo financiero"/>
    <s v="(Presupuesto inversión comprometido/Presupuesto inversión aprobado)*100"/>
    <s v="Porcentaje"/>
    <s v="Presupuesto de inversion comprometido informes de ejecucion presupuestal agregado, presupuesto de inversion aprobado circular de aprobacion del presupuesto nacional. "/>
    <s v="Anual_x000a_(ENERO)"/>
    <n v="0.8"/>
    <n v="0.8"/>
    <s v="Positiva - Creciente"/>
    <n v="0.8"/>
    <n v="1"/>
    <s v="PR-GREF-001 Proyección, elaboración, aprobación y desagregación del presupuesto_x000a_ PR-GREF-002 Ejecución y control del presupuesto_x000a_ PR-GREF-003 Modificaciones presupuestales por trasl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PROCESOS DE EVALUACIÓN"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1"/>
    <x v="13"/>
    <n v="13"/>
    <x v="23"/>
    <x v="13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esarrollar o adaptar herramientas de analítica para la generación de alertas tempranas o preventivas."/>
    <s v="Política Integridad "/>
    <s v="Gestión de procesos disciplinarios"/>
    <x v="1"/>
    <s v="Efectividad"/>
    <s v="conocer el porcentaje de procesos disciplinarios gestionados durante el periodo evaluable "/>
    <x v="3"/>
    <s v="Liliana Paola Negrete Narvaez"/>
    <s v="Profesional Especializado"/>
    <s v="total de número de procesos disciplinarios evaluados, remitidos por competencia y/o cerrados / Número de procesos disciplinarios aperturados multiplicado x 100   "/>
    <s v="Porcentaje"/>
    <s v="cuadros de control de los procesos disciplinarios "/>
    <s v="Semestral"/>
    <n v="0.85"/>
    <s v="No aplica"/>
    <s v="Ninguna"/>
    <n v="0.75"/>
    <n v="1"/>
    <s v=" PR-CODI-001 Desarrollo del proceso disciplinario ordinario_x000a_PR-CODI-002 Desarrollo del proceso disciplinario verbal"/>
    <m/>
    <m/>
    <m/>
    <m/>
    <m/>
    <m/>
    <m/>
    <m/>
    <m/>
    <m/>
    <m/>
    <m/>
    <m/>
    <m/>
    <m/>
    <n v="17"/>
    <n v="17"/>
    <n v="1"/>
    <m/>
    <m/>
    <m/>
    <m/>
    <m/>
    <m/>
    <m/>
    <m/>
    <m/>
    <m/>
    <m/>
    <m/>
    <m/>
    <m/>
    <m/>
    <m/>
    <m/>
    <m/>
    <n v="1"/>
    <n v="1"/>
  </r>
  <r>
    <n v="2"/>
    <x v="14"/>
    <n v="14"/>
    <x v="24"/>
    <x v="14"/>
    <s v="Gestión por procesos y proyectos: Fortalecer la gestión por procesos, estandarizados e interdependientes, y por proyectos, para una prestación ágil, flexible y segura de servicios, mediante la mejora continua y la apropiación de las TIC."/>
    <s v="Definir, adoptar e implementar herramietas de seguimiento y evaluación por resultados, respeccto de los procesos y proyectos desarrollados por la entidad."/>
    <s v="Política Control Interno "/>
    <s v="Avance en la ejecución programa anual de auditoría"/>
    <x v="1"/>
    <s v="Eficacia"/>
    <s v="Medir el avance del programa anual de auditoría "/>
    <x v="7"/>
    <s v="Martha Nohemy Arevalo Martinez,Sandra Milena Moreno Marín"/>
    <s v="jefe oficina de control interno"/>
    <s v="(# de auditorías realizadas / # de auditorías programadas) * 100"/>
    <s v="Porcentaje"/>
    <s v="Programa anual de auditorías FT-COIN-001 de la vigencia 2024, que consolida noventa (90) auditorías _x000a_Nota: el segmento de otras actividades recurrentes de seguimiento, de comitésque se participa y de Ley cuando apliquen, no hacen parte de las 90 audtorías"/>
    <s v="Trimestral"/>
    <n v="0.15"/>
    <n v="0.9"/>
    <s v="Positiva - Creciente"/>
    <n v="0.15"/>
    <n v="1"/>
    <s v="PR-COIN-001 Ejecutar el Programa de Auditoría_x000a_GU-COIN-001 Guía de auditoria de la Oficina de Control Interno"/>
    <m/>
    <m/>
    <m/>
    <m/>
    <m/>
    <m/>
    <n v="14"/>
    <n v="94"/>
    <n v="0.14893617021276595"/>
    <m/>
    <m/>
    <m/>
    <m/>
    <m/>
    <m/>
    <m/>
    <m/>
    <m/>
    <m/>
    <m/>
    <m/>
    <m/>
    <m/>
    <m/>
    <m/>
    <m/>
    <m/>
    <m/>
    <m/>
    <m/>
    <m/>
    <m/>
    <m/>
    <m/>
    <m/>
    <m/>
    <n v="0.14893617021276595"/>
    <n v="0.99290780141843971"/>
  </r>
  <r>
    <n v="2"/>
    <x v="14"/>
    <n v="14"/>
    <x v="24"/>
    <x v="14"/>
    <s v="Gestión por procesos y proyectos: Fortalecer la gestión por procesos, estandarizados e interdependientes, y por proyectos, para una prestación ágil, flexible y segura de servicios, mediante la mejora continua y la apropiación de las TIC."/>
    <s v="Definir, adoptar e implementar herramietas de seguimiento y evaluación por resultados, respeccto de los procesos y proyectos desarrollados por la entidad."/>
    <s v="Política Control Interno "/>
    <s v="Cumplimiento del programa de auditorias"/>
    <x v="1"/>
    <s v="Eficacia"/>
    <s v="Medir el avance del programa anual de auditoría "/>
    <x v="7"/>
    <s v="Martha Nohemy Arevalo Martinez,Sandra Milena Moreno Marín"/>
    <s v="jefe oficina de control interno"/>
    <s v="(# de auditorías realizadas / # de auditorías programadas) * 100"/>
    <s v="Porcentaje"/>
    <s v="Programa anual de auditorías FT-COIN-001 de la vigencia 2024, que consolida noventa (90) auditorías _x000a_Nota: el segmento de otras actividades recurrentes de seguimiento, de comitésque se participa y de Ley cuando apliquen, no hacen parte de las 90 audtorías"/>
    <s v="Mensual"/>
    <n v="0.15"/>
    <n v="0.9"/>
    <s v="Positiva - Creciente"/>
    <n v="0.15"/>
    <n v="1"/>
    <s v="PR-COIN-001 Ejecutar el Programa de Auditoría_x000a_GU-COIN-001 Guía de auditoria de la Oficina de Control Interno"/>
    <m/>
    <m/>
    <m/>
    <m/>
    <m/>
    <m/>
    <n v="6"/>
    <n v="6"/>
    <n v="1"/>
    <n v="2"/>
    <n v="2"/>
    <n v="1"/>
    <m/>
    <m/>
    <m/>
    <m/>
    <m/>
    <m/>
    <m/>
    <m/>
    <m/>
    <m/>
    <m/>
    <m/>
    <m/>
    <m/>
    <m/>
    <m/>
    <m/>
    <m/>
    <m/>
    <m/>
    <m/>
    <m/>
    <m/>
    <m/>
    <n v="1"/>
    <n v="1"/>
  </r>
  <r>
    <n v="3"/>
    <x v="15"/>
    <n v="15"/>
    <x v="25"/>
    <x v="15"/>
    <s v="Gestión por procesos y proyectos_x000a_Fortalecer la gestión por procesos, estandarizados e interdependientes, y por proyectos, para una prestación ágil, flexible y segura de servicios, mediante la mejora continua y la apropiación de las TIC."/>
    <s v=" Definir, adoptar o implementar herramientas de seguimiento y evaluación de resultados, respecto de los procesos y proyectos desarrollados por la entidad."/>
    <s v="Política Seguimiento y evaluación del desempeño institucional"/>
    <s v="Acciones de mejora cerradas"/>
    <x v="1"/>
    <s v="Eficacia"/>
    <s v="Indicador que mide las acciones de mejora (acciones correctivas, acciones preventivas, notas de mejora, planes de mejoramiento, acciones para abordar riesgos) cerradas en un periodo"/>
    <x v="1"/>
    <s v="Laura Cardenas"/>
    <s v="Profesional Universitario  Oficina Asesora de Planeación y Sistemas"/>
    <s v="(Número de acciones de mejora cerradas en el período de acuerdo con las fechas de cierre proyectadas/  Número de acciones de mejora definidas para cierre en el periodo)*100"/>
    <s v="Porcentaje"/>
    <s v="ISOlución: Modulo de mejora"/>
    <s v="Trimestral"/>
    <n v="0.9"/>
    <s v="No aplica"/>
    <s v="Positiva - Creciente"/>
    <n v="0.8"/>
    <n v="1"/>
    <s v="IN-EVSG-003 Instructivo acciones de mejora_x000a_PR-EVSG-001  Tratamiento de acciones correctivas, preventivas y de mejora "/>
    <m/>
    <m/>
    <m/>
    <m/>
    <m/>
    <m/>
    <n v="0"/>
    <n v="1"/>
    <n v="0"/>
    <m/>
    <m/>
    <m/>
    <m/>
    <m/>
    <m/>
    <n v="0"/>
    <n v="1"/>
    <n v="0"/>
    <m/>
    <m/>
    <m/>
    <m/>
    <m/>
    <m/>
    <m/>
    <m/>
    <m/>
    <m/>
    <m/>
    <m/>
    <m/>
    <m/>
    <m/>
    <m/>
    <m/>
    <m/>
    <n v="0"/>
    <n v="1"/>
  </r>
  <r>
    <n v="4"/>
    <x v="15"/>
    <n v="15"/>
    <x v="25"/>
    <x v="15"/>
    <s v="Gestión por procesos y proyectos_x000a_Fortalecer la gestión por procesos, estandarizados e interdependientes, y por proyectos, para una prestación ágil, flexible y segura de servicios, mediante la mejora continua y la apropiación de las TIC."/>
    <s v="Apropiar la gestión por procesos y proyectos, como módelo de operación ordinario en la entidad."/>
    <s v="Política Seguimiento y evaluación del desempeño institucional"/>
    <s v="Cumplimiento en el reporte de indicadores"/>
    <x v="1"/>
    <s v="Eficacia"/>
    <s v="Medir el cumplimiento del reporte de inidicadores de gestión de acuerdo a la frecuencia definida"/>
    <x v="1"/>
    <s v="Fabian Rodriguez"/>
    <s v="Profesional Universitario  Oficina Asesora de Planeación y Sistemas"/>
    <s v="(Indicadores que  se reportan oportunamente / indicadores que deben ser reportados)*100"/>
    <s v="Porcentaje"/>
    <s v="Opcción mediciones y reportes del módulo medicion en ISOlución"/>
    <s v="Trimestral"/>
    <n v="0.9"/>
    <n v="0.8"/>
    <s v="Positiva - Creciente"/>
    <n v="0.8"/>
    <n v="1"/>
    <s v="MA-PLES-005  Manual para el diseño e interpretación de indicadores"/>
    <m/>
    <m/>
    <m/>
    <m/>
    <m/>
    <m/>
    <n v="30"/>
    <n v="35"/>
    <n v="0.8571428571428571"/>
    <m/>
    <m/>
    <m/>
    <m/>
    <m/>
    <m/>
    <n v="55"/>
    <n v="61"/>
    <n v="0.90163934426229508"/>
    <m/>
    <m/>
    <m/>
    <m/>
    <m/>
    <m/>
    <m/>
    <m/>
    <m/>
    <m/>
    <m/>
    <m/>
    <m/>
    <m/>
    <m/>
    <m/>
    <m/>
    <m/>
    <n v="0.87939110070257609"/>
    <n v="0.87939110070257609"/>
  </r>
  <r>
    <n v="5"/>
    <x v="15"/>
    <n v="15"/>
    <x v="26"/>
    <x v="15"/>
    <s v="Gestión por procesos y proyectos_x000a_Fortalecer la gestión por procesos, estandarizados e interdependientes, y por proyectos, para una prestación ágil, flexible y segura de servicios, mediante la mejora continua y la apropiación de las TIC."/>
    <s v="Defnir, adoptar e implementar herramientas de seguimiento y evaluación por resultados, respeccto de los procesos y proyectos desarrollados por la entidad."/>
    <s v="Política Seguimiento y evaluación del desempeño institucional"/>
    <s v="Cumplimiento del programa de Auditorias internas"/>
    <x v="2"/>
    <s v="Eficacia"/>
    <s v="Medir el cumplimiento del cronograma de auditorias internas"/>
    <x v="1"/>
    <s v="Laura Cardenas"/>
    <s v="Profesional Universitaria de la OAPS "/>
    <s v="(No. De Auditorias internas realizadas / No. De Auditorias internas  programadas para la vigencia)*100"/>
    <s v="Porcentaje"/>
    <s v="FT-EVSG-003 Programa anual de auditorias al SIG"/>
    <s v="Anual_x000a_(ENERO)"/>
    <n v="1"/>
    <n v="0.9"/>
    <s v="Positiva - Creciente"/>
    <n v="0.9"/>
    <n v="1"/>
    <s v="PR-EVSG-002 Auditorias Internas al Sistema Integrado de Gest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 "/>
    <s v=" "/>
  </r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Datos 3" cacheId="8" applyNumberFormats="0" applyBorderFormats="0" applyFontFormats="0" applyPatternFormats="0" applyAlignmentFormats="0" applyWidthHeightFormats="0" dataCaption="" updatedVersion="7" compact="0" compactData="0">
  <location ref="C42:F59" firstHeaderRow="1" firstDataRow="2" firstDataCol="2" rowPageCount="1" colPageCount="1"/>
  <pivotFields count="63">
    <pivotField name="Número" dataField="1" compact="0" outline="0" multipleItemSelectionAllowed="1" showAll="0"/>
    <pivotField name="Proceso " axis="axisRow" compact="0" outline="0" multipleItemSelectionAllowed="1" showAll="0" sortType="ascending" defaultSubtotal="0">
      <items count="16">
        <item x="13"/>
        <item x="14"/>
        <item x="15"/>
        <item x="10"/>
        <item x="7"/>
        <item x="2"/>
        <item x="12"/>
        <item x="8"/>
        <item x="3"/>
        <item x="4"/>
        <item x="6"/>
        <item x="9"/>
        <item x="11"/>
        <item x="1"/>
        <item x="5"/>
        <item h="1" x="0"/>
      </items>
    </pivotField>
    <pivotField name="#" compact="0" outline="0" multipleItemSelectionAllowed="1" showAll="0"/>
    <pivotField name="#1" axis="axisPage" compact="0" outline="0" multipleItemSelectionAllowed="1" showAll="0">
      <items count="28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h="1" x="19"/>
        <item x="20"/>
        <item x="21"/>
        <item x="22"/>
        <item x="23"/>
        <item x="24"/>
        <item x="25"/>
        <item x="26"/>
        <item t="default"/>
      </items>
    </pivotField>
    <pivotField name="proceso 2" axis="axisRow" compact="0" outline="0" multipleItemSelectionAllowed="1" showAll="0" sortType="ascending">
      <items count="17">
        <item x="13"/>
        <item x="14"/>
        <item x="15"/>
        <item x="10"/>
        <item x="4"/>
        <item x="7"/>
        <item x="6"/>
        <item x="2"/>
        <item x="11"/>
        <item x="3"/>
        <item x="9"/>
        <item x="12"/>
        <item x="8"/>
        <item x="1"/>
        <item x="5"/>
        <item h="1" x="0"/>
        <item t="default"/>
      </items>
    </pivotField>
    <pivotField name="Objetivo Estratégico" compact="0" outline="0" multipleItemSelectionAllowed="1" showAll="0"/>
    <pivotField name="Estratégia" compact="0" outline="0" multipleItemSelectionAllowed="1" showAll="0"/>
    <pivotField name="Politica MIPG" compact="0" outline="0" multipleItemSelectionAllowed="1" showAll="0"/>
    <pivotField name="Nombre Indicador" compact="0" outline="0" multipleItemSelectionAllowed="1" showAll="0"/>
    <pivotField name="Principal / Secundario" compact="0" outline="0" multipleItemSelectionAllowed="1" showAll="0"/>
    <pivotField name="Tipo" compact="0" outline="0" multipleItemSelectionAllowed="1" showAll="0"/>
    <pivotField name="Descripción " compact="0" outline="0" multipleItemSelectionAllowed="1" showAll="0"/>
    <pivotField name="Área" compact="0" outline="0" multipleItemSelectionAllowed="1" showAll="0"/>
    <pivotField name="Responsable" compact="0" outline="0" multipleItemSelectionAllowed="1" showAll="0"/>
    <pivotField name="Cargo responsable" compact="0" outline="0" multipleItemSelectionAllowed="1" showAll="0"/>
    <pivotField name="Formula matemática" compact="0" outline="0" multipleItemSelectionAllowed="1" showAll="0"/>
    <pivotField name="Unidad de medida" compact="0" outline="0" multipleItemSelectionAllowed="1" showAll="0"/>
    <pivotField name="Fuente de la información" compact="0" outline="0" multipleItemSelectionAllowed="1" showAll="0"/>
    <pivotField name="Frecuencia de medición" compact="0" outline="0" multipleItemSelectionAllowed="1" showAll="0"/>
    <pivotField name="Meta" compact="0" outline="0" multipleItemSelectionAllowed="1" showAll="0"/>
    <pivotField name="Linea Base" compact="0" outline="0" multipleItemSelectionAllowed="1" showAll="0"/>
    <pivotField name="Tendencia" compact="0" outline="0" multipleItemSelectionAllowed="1" showAll="0"/>
    <pivotField name="Tolerancia Inferior" compact="0" outline="0" multipleItemSelectionAllowed="1" showAll="0"/>
    <pivotField name="Tolerancia Superior" compact="0" outline="0" multipleItemSelectionAllowed="1" showAll="0"/>
    <pivotField name="Documento SIG asociado" compact="0" outline="0" multipleItemSelectionAllowed="1" showAll="0"/>
    <pivotField name="Numerador" compact="0" outline="0" multipleItemSelectionAllowed="1" showAll="0"/>
    <pivotField name="Denominador" compact="0" outline="0" multipleItemSelectionAllowed="1" showAll="0"/>
    <pivotField name="Enero" compact="0" outline="0" multipleItemSelectionAllowed="1" showAll="0"/>
    <pivotField name="numerador2" compact="0" outline="0" multipleItemSelectionAllowed="1" showAll="0"/>
    <pivotField name="denominador2" compact="0" outline="0" multipleItemSelectionAllowed="1" showAll="0"/>
    <pivotField name="Febrero" compact="0" outline="0" multipleItemSelectionAllowed="1" showAll="0"/>
    <pivotField name="numerador3" compact="0" outline="0" multipleItemSelectionAllowed="1" showAll="0"/>
    <pivotField name="denominador3" compact="0" outline="0" multipleItemSelectionAllowed="1" showAll="0"/>
    <pivotField name="Marzo" compact="0" outline="0" multipleItemSelectionAllowed="1" showAll="0"/>
    <pivotField name="numerador4" compact="0" outline="0" multipleItemSelectionAllowed="1" showAll="0"/>
    <pivotField name="denominador4" compact="0" outline="0" multipleItemSelectionAllowed="1" showAll="0"/>
    <pivotField name="Abril" compact="0" outline="0" multipleItemSelectionAllowed="1" showAll="0"/>
    <pivotField name="numerador5" compact="0" outline="0" multipleItemSelectionAllowed="1" showAll="0"/>
    <pivotField name="denominador5" compact="0" outline="0" multipleItemSelectionAllowed="1" showAll="0"/>
    <pivotField name="Mayo" compact="0" outline="0" multipleItemSelectionAllowed="1" showAll="0"/>
    <pivotField name="numerador6" compact="0" outline="0" multipleItemSelectionAllowed="1" showAll="0"/>
    <pivotField name="denominador6" compact="0" outline="0" multipleItemSelectionAllowed="1" showAll="0"/>
    <pivotField name="Junio" compact="0" outline="0" multipleItemSelectionAllowed="1" showAll="0"/>
    <pivotField name="numerador7" compact="0" outline="0" multipleItemSelectionAllowed="1" showAll="0"/>
    <pivotField name="denominador7" compact="0" outline="0" multipleItemSelectionAllowed="1" showAll="0"/>
    <pivotField name="Julio" compact="0" outline="0" multipleItemSelectionAllowed="1" showAll="0"/>
    <pivotField name="numerador8" compact="0" outline="0" multipleItemSelectionAllowed="1" showAll="0"/>
    <pivotField name="denominador8" compact="0" outline="0" multipleItemSelectionAllowed="1" showAll="0"/>
    <pivotField name="Agosto" compact="0" outline="0" multipleItemSelectionAllowed="1" showAll="0"/>
    <pivotField name="numerador9" compact="0" outline="0" multipleItemSelectionAllowed="1" showAll="0"/>
    <pivotField name="denominador9" compact="0" outline="0" multipleItemSelectionAllowed="1" showAll="0"/>
    <pivotField name="Septiembre" compact="0" outline="0" multipleItemSelectionAllowed="1" showAll="0"/>
    <pivotField name="numerador10" compact="0" outline="0" multipleItemSelectionAllowed="1" showAll="0"/>
    <pivotField name="denominador10" compact="0" outline="0" multipleItemSelectionAllowed="1" showAll="0"/>
    <pivotField name="Octubre" compact="0" outline="0" multipleItemSelectionAllowed="1" showAll="0"/>
    <pivotField name="numerador11" compact="0" outline="0" multipleItemSelectionAllowed="1" showAll="0"/>
    <pivotField name="denominador11" compact="0" outline="0" multipleItemSelectionAllowed="1" showAll="0"/>
    <pivotField name="Noviembre" compact="0" outline="0" multipleItemSelectionAllowed="1" showAll="0"/>
    <pivotField name="numerador12" compact="0" outline="0" multipleItemSelectionAllowed="1" showAll="0"/>
    <pivotField name="denominador12" compact="0" outline="0" multipleItemSelectionAllowed="1" showAll="0"/>
    <pivotField name="Diciembre" compact="0" outline="0" multipleItemSelectionAllowed="1" showAll="0"/>
    <pivotField name="CUMPLIMIENTO PROMEDIO" compact="0" outline="0" multipleItemSelectionAllowed="1" showAll="0"/>
    <pivotField name="EFICACIA" dataField="1" compact="0" outline="0" multipleItemSelectionAllowed="1" showAll="0"/>
  </pivotFields>
  <rowFields count="2">
    <field x="1"/>
    <field x="4"/>
  </rowFields>
  <rowItems count="16">
    <i>
      <x/>
      <x/>
    </i>
    <i>
      <x v="1"/>
      <x v="1"/>
    </i>
    <i>
      <x v="2"/>
      <x v="2"/>
    </i>
    <i>
      <x v="3"/>
      <x v="3"/>
    </i>
    <i>
      <x v="4"/>
      <x v="5"/>
    </i>
    <i>
      <x v="5"/>
      <x v="7"/>
    </i>
    <i>
      <x v="6"/>
      <x v="11"/>
    </i>
    <i>
      <x v="7"/>
      <x v="12"/>
    </i>
    <i>
      <x v="8"/>
      <x v="9"/>
    </i>
    <i>
      <x v="9"/>
      <x v="4"/>
    </i>
    <i>
      <x v="10"/>
      <x v="6"/>
    </i>
    <i>
      <x v="11"/>
      <x v="10"/>
    </i>
    <i>
      <x v="12"/>
      <x v="8"/>
    </i>
    <i>
      <x v="13"/>
      <x v="13"/>
    </i>
    <i>
      <x v="14"/>
      <x v="14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0"/>
  </pageFields>
  <dataFields count="2">
    <dataField name="Cuenta de Número" fld="0" subtotal="count" baseField="0"/>
    <dataField name="Promedio de EFICACIA" fld="62" subtotal="average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3000000}" name="Datos 4" cacheId="8" applyNumberFormats="0" applyBorderFormats="0" applyFontFormats="0" applyPatternFormats="0" applyAlignmentFormats="0" applyWidthHeightFormats="0" dataCaption="" updatedVersion="7" compact="0" compactData="0">
  <location ref="B78:D87" firstHeaderRow="1" firstDataRow="2" firstDataCol="1" rowPageCount="2" colPageCount="1"/>
  <pivotFields count="63">
    <pivotField name="Número" dataField="1" compact="0" outline="0" multipleItemSelectionAllowed="1" showAll="0"/>
    <pivotField name="Proceso " axis="axisPage" compact="0" outline="0" multipleItemSelectionAllowed="1" showAll="0">
      <items count="17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#" compact="0" outline="0" multipleItemSelectionAllowed="1" showAll="0"/>
    <pivotField name="#1" axis="axisPage" compact="0" outline="0" multipleItemSelectionAllowed="1" showAll="0">
      <items count="28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h="1" x="19"/>
        <item x="20"/>
        <item x="21"/>
        <item x="22"/>
        <item x="23"/>
        <item x="24"/>
        <item x="25"/>
        <item x="26"/>
        <item t="default"/>
      </items>
    </pivotField>
    <pivotField name="proceso 2" compact="0" outline="0" multipleItemSelectionAllowed="1" showAll="0"/>
    <pivotField name="Objetivo Estratégico" compact="0" outline="0" multipleItemSelectionAllowed="1" showAll="0"/>
    <pivotField name="Estratégia" compact="0" outline="0" multipleItemSelectionAllowed="1" showAll="0"/>
    <pivotField name="Politica MIPG" compact="0" outline="0" multipleItemSelectionAllowed="1" showAll="0"/>
    <pivotField name="Nombre Indicador" compact="0" outline="0" multipleItemSelectionAllowed="1" showAll="0"/>
    <pivotField name="Principal / Secundario" compact="0" outline="0" multipleItemSelectionAllowed="1" showAll="0"/>
    <pivotField name="Tipo" compact="0" outline="0" multipleItemSelectionAllowed="1" showAll="0"/>
    <pivotField name="Descripción " compact="0" outline="0" multipleItemSelectionAllowed="1" showAll="0"/>
    <pivotField name="Área" axis="axisRow" compact="0" outline="0" multipleItemSelectionAllowed="1" showAll="0" sortType="ascending">
      <items count="9">
        <item x="4"/>
        <item x="5"/>
        <item x="2"/>
        <item x="1"/>
        <item x="6"/>
        <item x="7"/>
        <item x="3"/>
        <item h="1" x="0"/>
        <item t="default"/>
      </items>
    </pivotField>
    <pivotField name="Responsable" compact="0" outline="0" multipleItemSelectionAllowed="1" showAll="0"/>
    <pivotField name="Cargo responsable" compact="0" outline="0" multipleItemSelectionAllowed="1" showAll="0"/>
    <pivotField name="Formula matemática" compact="0" outline="0" multipleItemSelectionAllowed="1" showAll="0"/>
    <pivotField name="Unidad de medida" compact="0" outline="0" multipleItemSelectionAllowed="1" showAll="0"/>
    <pivotField name="Fuente de la información" compact="0" outline="0" multipleItemSelectionAllowed="1" showAll="0"/>
    <pivotField name="Frecuencia de medición" compact="0" outline="0" multipleItemSelectionAllowed="1" showAll="0"/>
    <pivotField name="Meta" compact="0" outline="0" multipleItemSelectionAllowed="1" showAll="0"/>
    <pivotField name="Linea Base" compact="0" outline="0" multipleItemSelectionAllowed="1" showAll="0"/>
    <pivotField name="Tendencia" compact="0" outline="0" multipleItemSelectionAllowed="1" showAll="0"/>
    <pivotField name="Tolerancia Inferior" compact="0" outline="0" multipleItemSelectionAllowed="1" showAll="0"/>
    <pivotField name="Tolerancia Superior" compact="0" outline="0" multipleItemSelectionAllowed="1" showAll="0"/>
    <pivotField name="Documento SIG asociado" compact="0" outline="0" multipleItemSelectionAllowed="1" showAll="0"/>
    <pivotField name="Numerador" compact="0" outline="0" multipleItemSelectionAllowed="1" showAll="0"/>
    <pivotField name="Denominador" compact="0" outline="0" multipleItemSelectionAllowed="1" showAll="0"/>
    <pivotField name="Enero" compact="0" outline="0" multipleItemSelectionAllowed="1" showAll="0"/>
    <pivotField name="numerador2" compact="0" outline="0" multipleItemSelectionAllowed="1" showAll="0"/>
    <pivotField name="denominador2" compact="0" outline="0" multipleItemSelectionAllowed="1" showAll="0"/>
    <pivotField name="Febrero" compact="0" outline="0" multipleItemSelectionAllowed="1" showAll="0"/>
    <pivotField name="numerador3" compact="0" outline="0" multipleItemSelectionAllowed="1" showAll="0"/>
    <pivotField name="denominador3" compact="0" outline="0" multipleItemSelectionAllowed="1" showAll="0"/>
    <pivotField name="Marzo" compact="0" outline="0" multipleItemSelectionAllowed="1" showAll="0"/>
    <pivotField name="numerador4" compact="0" outline="0" multipleItemSelectionAllowed="1" showAll="0"/>
    <pivotField name="denominador4" compact="0" outline="0" multipleItemSelectionAllowed="1" showAll="0"/>
    <pivotField name="Abril" compact="0" outline="0" multipleItemSelectionAllowed="1" showAll="0"/>
    <pivotField name="numerador5" compact="0" outline="0" multipleItemSelectionAllowed="1" showAll="0"/>
    <pivotField name="denominador5" compact="0" outline="0" multipleItemSelectionAllowed="1" showAll="0"/>
    <pivotField name="Mayo" compact="0" outline="0" multipleItemSelectionAllowed="1" showAll="0"/>
    <pivotField name="numerador6" compact="0" outline="0" multipleItemSelectionAllowed="1" showAll="0"/>
    <pivotField name="denominador6" compact="0" outline="0" multipleItemSelectionAllowed="1" showAll="0"/>
    <pivotField name="Junio" compact="0" outline="0" multipleItemSelectionAllowed="1" showAll="0"/>
    <pivotField name="numerador7" compact="0" outline="0" multipleItemSelectionAllowed="1" showAll="0"/>
    <pivotField name="denominador7" compact="0" outline="0" multipleItemSelectionAllowed="1" showAll="0"/>
    <pivotField name="Julio" compact="0" outline="0" multipleItemSelectionAllowed="1" showAll="0"/>
    <pivotField name="numerador8" compact="0" outline="0" multipleItemSelectionAllowed="1" showAll="0"/>
    <pivotField name="denominador8" compact="0" outline="0" multipleItemSelectionAllowed="1" showAll="0"/>
    <pivotField name="Agosto" compact="0" outline="0" multipleItemSelectionAllowed="1" showAll="0"/>
    <pivotField name="numerador9" compact="0" outline="0" multipleItemSelectionAllowed="1" showAll="0"/>
    <pivotField name="denominador9" compact="0" outline="0" multipleItemSelectionAllowed="1" showAll="0"/>
    <pivotField name="Septiembre" compact="0" outline="0" multipleItemSelectionAllowed="1" showAll="0"/>
    <pivotField name="numerador10" compact="0" outline="0" multipleItemSelectionAllowed="1" showAll="0"/>
    <pivotField name="denominador10" compact="0" outline="0" multipleItemSelectionAllowed="1" showAll="0"/>
    <pivotField name="Octubre" compact="0" outline="0" multipleItemSelectionAllowed="1" showAll="0"/>
    <pivotField name="numerador11" compact="0" outline="0" multipleItemSelectionAllowed="1" showAll="0"/>
    <pivotField name="denominador11" compact="0" outline="0" multipleItemSelectionAllowed="1" showAll="0"/>
    <pivotField name="Noviembre" compact="0" outline="0" multipleItemSelectionAllowed="1" showAll="0"/>
    <pivotField name="numerador12" compact="0" outline="0" multipleItemSelectionAllowed="1" showAll="0"/>
    <pivotField name="denominador12" compact="0" outline="0" multipleItemSelectionAllowed="1" showAll="0"/>
    <pivotField name="Diciembre" compact="0" outline="0" multipleItemSelectionAllowed="1" showAll="0"/>
    <pivotField name="CUMPLIMIENTO PROMEDIO" compact="0" outline="0" multipleItemSelectionAllowed="1" showAll="0"/>
    <pivotField name="EFICACIA" dataField="1" compact="0" outline="0" multipleItemSelectionAllowed="1"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pageFields count="2">
    <pageField fld="1" hier="0"/>
    <pageField fld="3" hier="0"/>
  </pageFields>
  <dataFields count="2">
    <dataField name="Cuenta de Número" fld="0" subtotal="count" baseField="0"/>
    <dataField name="Promedio de EFICACIA" fld="62" subtotal="average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2000000}" name="Datos" cacheId="8" applyNumberFormats="0" applyBorderFormats="0" applyFontFormats="0" applyPatternFormats="0" applyAlignmentFormats="0" applyWidthHeightFormats="0" dataCaption="" updatedVersion="7" compact="0" compactData="0">
  <location ref="B3:F20" firstHeaderRow="1" firstDataRow="2" firstDataCol="3" rowPageCount="1" colPageCount="1"/>
  <pivotFields count="63">
    <pivotField name="Número" dataField="1" compact="0" outline="0" multipleItemSelectionAllowed="1" showAll="0"/>
    <pivotField name="Proceso " axis="axisRow" compact="0" outline="0" multipleItemSelectionAllowed="1" showAll="0" sortType="ascending" defaultSubtotal="0">
      <items count="16">
        <item x="13"/>
        <item x="14"/>
        <item x="15"/>
        <item x="10"/>
        <item x="7"/>
        <item x="2"/>
        <item x="12"/>
        <item x="8"/>
        <item x="3"/>
        <item x="4"/>
        <item x="6"/>
        <item x="9"/>
        <item x="11"/>
        <item x="1"/>
        <item x="5"/>
        <item x="0"/>
      </items>
    </pivotField>
    <pivotField name="#" compact="0" outline="0" multipleItemSelectionAllowed="1" showAll="0"/>
    <pivotField name="#1" axis="axisRow" compact="0" outline="0" multipleItemSelectionAllowed="1" showAll="0" sortType="ascending" defaultSubtotal="0">
      <items count="27">
        <item x="1"/>
        <item h="1" x="2"/>
        <item x="18"/>
        <item h="1" x="19"/>
        <item x="20"/>
        <item h="1" x="21"/>
        <item x="22"/>
        <item x="23"/>
        <item x="24"/>
        <item x="25"/>
        <item h="1" x="26"/>
        <item x="3"/>
        <item h="1" x="4"/>
        <item x="5"/>
        <item x="6"/>
        <item h="1" x="7"/>
        <item x="8"/>
        <item h="1" x="9"/>
        <item x="10"/>
        <item h="1" x="11"/>
        <item x="12"/>
        <item h="1" x="13"/>
        <item x="14"/>
        <item h="1" x="15"/>
        <item x="16"/>
        <item h="1" x="17"/>
        <item x="0"/>
      </items>
    </pivotField>
    <pivotField name="proceso 2" axis="axisRow" compact="0" outline="0" multipleItemSelectionAllowed="1" showAll="0" sortType="ascending">
      <items count="17">
        <item x="13"/>
        <item x="14"/>
        <item x="15"/>
        <item x="10"/>
        <item x="4"/>
        <item x="7"/>
        <item x="6"/>
        <item x="2"/>
        <item x="11"/>
        <item x="3"/>
        <item x="9"/>
        <item x="12"/>
        <item x="8"/>
        <item x="1"/>
        <item x="5"/>
        <item x="0"/>
        <item t="default"/>
      </items>
    </pivotField>
    <pivotField name="Objetivo Estratégico" compact="0" outline="0" multipleItemSelectionAllowed="1" showAll="0"/>
    <pivotField name="Estratégia" compact="0" outline="0" multipleItemSelectionAllowed="1" showAll="0"/>
    <pivotField name="Politica MIPG" compact="0" outline="0" multipleItemSelectionAllowed="1" showAll="0"/>
    <pivotField name="Nombre Indicador" compact="0" outline="0" multipleItemSelectionAllowed="1" showAll="0"/>
    <pivotField name="Principal / Secundario" axis="axisPage" compact="0" outline="0" multipleItemSelectionAllowed="1" showAll="0">
      <items count="4">
        <item h="1" x="0"/>
        <item x="1"/>
        <item h="1" x="2"/>
        <item t="default"/>
      </items>
    </pivotField>
    <pivotField name="Tipo" compact="0" outline="0" multipleItemSelectionAllowed="1" showAll="0"/>
    <pivotField name="Descripción " compact="0" outline="0" multipleItemSelectionAllowed="1" showAll="0"/>
    <pivotField name="Área" compact="0" outline="0" multipleItemSelectionAllowed="1" showAll="0"/>
    <pivotField name="Responsable" compact="0" outline="0" multipleItemSelectionAllowed="1" showAll="0"/>
    <pivotField name="Cargo responsable" compact="0" outline="0" multipleItemSelectionAllowed="1" showAll="0"/>
    <pivotField name="Formula matemática" compact="0" outline="0" multipleItemSelectionAllowed="1" showAll="0"/>
    <pivotField name="Unidad de medida" compact="0" outline="0" multipleItemSelectionAllowed="1" showAll="0"/>
    <pivotField name="Fuente de la información" compact="0" outline="0" multipleItemSelectionAllowed="1" showAll="0"/>
    <pivotField name="Frecuencia de medición" compact="0" outline="0" multipleItemSelectionAllowed="1" showAll="0"/>
    <pivotField name="Meta" compact="0" outline="0" multipleItemSelectionAllowed="1" showAll="0"/>
    <pivotField name="Linea Base" compact="0" outline="0" multipleItemSelectionAllowed="1" showAll="0"/>
    <pivotField name="Tendencia" compact="0" outline="0" multipleItemSelectionAllowed="1" showAll="0"/>
    <pivotField name="Tolerancia Inferior" compact="0" outline="0" multipleItemSelectionAllowed="1" showAll="0"/>
    <pivotField name="Tolerancia Superior" compact="0" outline="0" multipleItemSelectionAllowed="1" showAll="0"/>
    <pivotField name="Documento SIG asociado" compact="0" outline="0" multipleItemSelectionAllowed="1" showAll="0"/>
    <pivotField name="Numerador" compact="0" outline="0" multipleItemSelectionAllowed="1" showAll="0"/>
    <pivotField name="Denominador" compact="0" outline="0" multipleItemSelectionAllowed="1" showAll="0"/>
    <pivotField name="Enero" compact="0" outline="0" multipleItemSelectionAllowed="1" showAll="0"/>
    <pivotField name="numerador2" compact="0" outline="0" multipleItemSelectionAllowed="1" showAll="0"/>
    <pivotField name="denominador2" compact="0" outline="0" multipleItemSelectionAllowed="1" showAll="0"/>
    <pivotField name="Febrero" compact="0" outline="0" multipleItemSelectionAllowed="1" showAll="0"/>
    <pivotField name="numerador3" compact="0" outline="0" multipleItemSelectionAllowed="1" showAll="0"/>
    <pivotField name="denominador3" compact="0" outline="0" multipleItemSelectionAllowed="1" showAll="0"/>
    <pivotField name="Marzo" compact="0" outline="0" multipleItemSelectionAllowed="1" showAll="0"/>
    <pivotField name="numerador4" compact="0" outline="0" multipleItemSelectionAllowed="1" showAll="0"/>
    <pivotField name="denominador4" compact="0" outline="0" multipleItemSelectionAllowed="1" showAll="0"/>
    <pivotField name="Abril" compact="0" outline="0" multipleItemSelectionAllowed="1" showAll="0"/>
    <pivotField name="numerador5" compact="0" outline="0" multipleItemSelectionAllowed="1" showAll="0"/>
    <pivotField name="denominador5" compact="0" outline="0" multipleItemSelectionAllowed="1" showAll="0"/>
    <pivotField name="Mayo" compact="0" outline="0" multipleItemSelectionAllowed="1" showAll="0"/>
    <pivotField name="numerador6" compact="0" outline="0" multipleItemSelectionAllowed="1" showAll="0"/>
    <pivotField name="denominador6" compact="0" outline="0" multipleItemSelectionAllowed="1" showAll="0"/>
    <pivotField name="Junio" compact="0" outline="0" multipleItemSelectionAllowed="1" showAll="0"/>
    <pivotField name="numerador7" compact="0" outline="0" multipleItemSelectionAllowed="1" showAll="0"/>
    <pivotField name="denominador7" compact="0" outline="0" multipleItemSelectionAllowed="1" showAll="0"/>
    <pivotField name="Julio" compact="0" outline="0" multipleItemSelectionAllowed="1" showAll="0"/>
    <pivotField name="numerador8" compact="0" outline="0" multipleItemSelectionAllowed="1" showAll="0"/>
    <pivotField name="denominador8" compact="0" outline="0" multipleItemSelectionAllowed="1" showAll="0"/>
    <pivotField name="Agosto" compact="0" outline="0" multipleItemSelectionAllowed="1" showAll="0"/>
    <pivotField name="numerador9" compact="0" outline="0" multipleItemSelectionAllowed="1" showAll="0"/>
    <pivotField name="denominador9" compact="0" outline="0" multipleItemSelectionAllowed="1" showAll="0"/>
    <pivotField name="Septiembre" compact="0" outline="0" multipleItemSelectionAllowed="1" showAll="0"/>
    <pivotField name="numerador10" compact="0" outline="0" multipleItemSelectionAllowed="1" showAll="0"/>
    <pivotField name="denominador10" compact="0" outline="0" multipleItemSelectionAllowed="1" showAll="0"/>
    <pivotField name="Octubre" compact="0" outline="0" multipleItemSelectionAllowed="1" showAll="0"/>
    <pivotField name="numerador11" compact="0" outline="0" multipleItemSelectionAllowed="1" showAll="0"/>
    <pivotField name="denominador11" compact="0" outline="0" multipleItemSelectionAllowed="1" showAll="0"/>
    <pivotField name="Noviembre" compact="0" outline="0" multipleItemSelectionAllowed="1" showAll="0"/>
    <pivotField name="numerador12" compact="0" outline="0" multipleItemSelectionAllowed="1" showAll="0"/>
    <pivotField name="denominador12" compact="0" outline="0" multipleItemSelectionAllowed="1" showAll="0"/>
    <pivotField name="Diciembre" compact="0" outline="0" multipleItemSelectionAllowed="1" showAll="0"/>
    <pivotField name="CUMPLIMIENTO PROMEDIO" compact="0" outline="0" multipleItemSelectionAllowed="1" showAll="0"/>
    <pivotField name="EFICACIA" dataField="1" compact="0" outline="0" multipleItemSelectionAllowed="1" showAll="0"/>
  </pivotFields>
  <rowFields count="3">
    <field x="3"/>
    <field x="1"/>
    <field x="4"/>
  </rowFields>
  <rowItems count="16">
    <i>
      <x/>
      <x v="13"/>
      <x v="13"/>
    </i>
    <i>
      <x v="2"/>
      <x v="3"/>
      <x v="3"/>
    </i>
    <i>
      <x v="4"/>
      <x v="12"/>
      <x v="8"/>
    </i>
    <i>
      <x v="6"/>
      <x v="6"/>
      <x v="11"/>
    </i>
    <i>
      <x v="7"/>
      <x/>
      <x/>
    </i>
    <i>
      <x v="8"/>
      <x v="1"/>
      <x v="1"/>
    </i>
    <i>
      <x v="9"/>
      <x v="2"/>
      <x v="2"/>
    </i>
    <i>
      <x v="11"/>
      <x v="5"/>
      <x v="7"/>
    </i>
    <i>
      <x v="13"/>
      <x v="8"/>
      <x v="9"/>
    </i>
    <i>
      <x v="14"/>
      <x v="9"/>
      <x v="4"/>
    </i>
    <i>
      <x v="16"/>
      <x v="14"/>
      <x v="14"/>
    </i>
    <i>
      <x v="18"/>
      <x v="10"/>
      <x v="6"/>
    </i>
    <i>
      <x v="20"/>
      <x v="4"/>
      <x v="5"/>
    </i>
    <i>
      <x v="22"/>
      <x v="7"/>
      <x v="12"/>
    </i>
    <i>
      <x v="24"/>
      <x v="11"/>
      <x v="10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0"/>
  </pageFields>
  <dataFields count="2">
    <dataField name="Cuenta de Número" fld="0" subtotal="count" baseField="0"/>
    <dataField name="Promedio de EFICACIA" fld="62" subtotal="average" baseField="0" numFmtId="9"/>
  </dataFields>
  <formats count="1">
    <format dxfId="224">
      <pivotArea outline="0" fieldPosition="0">
        <references count="1">
          <reference field="4294967294" count="1" selected="0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118880-A6D4-4CD6-9F1F-9347C3C49D2F}" name="TablaDinámica1" cacheId="8" applyNumberFormats="0" applyBorderFormats="0" applyFontFormats="0" applyPatternFormats="0" applyAlignmentFormats="0" applyWidthHeightFormats="0" dataCaption="" updatedVersion="7" compact="0" compactData="0" chartFormat="1">
  <location ref="A105:D123" firstHeaderRow="1" firstDataRow="2" firstDataCol="2"/>
  <pivotFields count="63">
    <pivotField name="Número" dataField="1" compact="0" outline="0" multipleItemSelectionAllowed="1" showAll="0"/>
    <pivotField name="Proceso " axis="axisRow" compact="0" outline="0" multipleItemSelectionAllowed="1" showAll="0" sortType="ascending" defaultSubtotal="0">
      <items count="16">
        <item x="13"/>
        <item x="14"/>
        <item x="15"/>
        <item x="10"/>
        <item x="7"/>
        <item x="2"/>
        <item x="12"/>
        <item x="8"/>
        <item x="3"/>
        <item x="4"/>
        <item x="6"/>
        <item x="9"/>
        <item x="11"/>
        <item x="1"/>
        <item x="5"/>
        <item x="0"/>
      </items>
    </pivotField>
    <pivotField name="#" compact="0" outline="0" multipleItemSelectionAllowed="1" showAll="0"/>
    <pivotField name="#1" compact="0" outline="0" multipleItemSelectionAllowed="1" showAll="0" sortType="ascending" defaultSubtotal="0"/>
    <pivotField name="proceso 2" axis="axisRow" compact="0" outline="0" multipleItemSelectionAllowed="1" showAll="0" sortType="ascending">
      <items count="17">
        <item x="13"/>
        <item x="14"/>
        <item x="15"/>
        <item x="10"/>
        <item x="4"/>
        <item x="7"/>
        <item x="6"/>
        <item x="2"/>
        <item x="11"/>
        <item x="3"/>
        <item x="9"/>
        <item x="12"/>
        <item x="8"/>
        <item x="1"/>
        <item x="5"/>
        <item x="0"/>
        <item t="default"/>
      </items>
    </pivotField>
    <pivotField name="Objetivo Estratégico" compact="0" outline="0" multipleItemSelectionAllowed="1" showAll="0"/>
    <pivotField name="Estratégia" compact="0" outline="0" multipleItemSelectionAllowed="1" showAll="0"/>
    <pivotField name="Politica MIPG" compact="0" outline="0" multipleItemSelectionAllowed="1" showAll="0"/>
    <pivotField name="Nombre Indicador" compact="0" outline="0" multipleItemSelectionAllowed="1" showAll="0"/>
    <pivotField name="Principal / Secundario" compact="0" outline="0" multipleItemSelectionAllowed="1" showAll="0"/>
    <pivotField name="Tipo" compact="0" outline="0" multipleItemSelectionAllowed="1" showAll="0"/>
    <pivotField name="Descripción " compact="0" outline="0" multipleItemSelectionAllowed="1" showAll="0"/>
    <pivotField name="Área" compact="0" outline="0" multipleItemSelectionAllowed="1" showAll="0"/>
    <pivotField name="Responsable" compact="0" outline="0" multipleItemSelectionAllowed="1" showAll="0"/>
    <pivotField name="Cargo responsable" compact="0" outline="0" multipleItemSelectionAllowed="1" showAll="0"/>
    <pivotField name="Formula matemática" compact="0" outline="0" multipleItemSelectionAllowed="1" showAll="0"/>
    <pivotField name="Unidad de medida" compact="0" outline="0" multipleItemSelectionAllowed="1" showAll="0"/>
    <pivotField name="Fuente de la información" compact="0" outline="0" multipleItemSelectionAllowed="1" showAll="0"/>
    <pivotField name="Frecuencia de medición" compact="0" outline="0" multipleItemSelectionAllowed="1" showAll="0"/>
    <pivotField name="Meta" compact="0" outline="0" multipleItemSelectionAllowed="1" showAll="0"/>
    <pivotField name="Linea Base" compact="0" outline="0" multipleItemSelectionAllowed="1" showAll="0"/>
    <pivotField name="Tendencia" compact="0" outline="0" multipleItemSelectionAllowed="1" showAll="0"/>
    <pivotField name="Tolerancia Inferior" compact="0" outline="0" multipleItemSelectionAllowed="1" showAll="0"/>
    <pivotField name="Tolerancia Superior" compact="0" outline="0" multipleItemSelectionAllowed="1" showAll="0"/>
    <pivotField name="Documento SIG asociado" compact="0" outline="0" multipleItemSelectionAllowed="1" showAll="0"/>
    <pivotField name="Numerador" compact="0" outline="0" multipleItemSelectionAllowed="1" showAll="0"/>
    <pivotField name="Denominador" compact="0" outline="0" multipleItemSelectionAllowed="1" showAll="0"/>
    <pivotField name="Enero" compact="0" outline="0" multipleItemSelectionAllowed="1" showAll="0"/>
    <pivotField name="numerador2" compact="0" outline="0" multipleItemSelectionAllowed="1" showAll="0"/>
    <pivotField name="denominador2" compact="0" outline="0" multipleItemSelectionAllowed="1" showAll="0"/>
    <pivotField name="Febrero" compact="0" outline="0" multipleItemSelectionAllowed="1" showAll="0"/>
    <pivotField name="numerador3" compact="0" outline="0" multipleItemSelectionAllowed="1" showAll="0"/>
    <pivotField name="denominador3" compact="0" outline="0" multipleItemSelectionAllowed="1" showAll="0"/>
    <pivotField name="Marzo" compact="0" outline="0" multipleItemSelectionAllowed="1" showAll="0"/>
    <pivotField name="numerador4" compact="0" outline="0" multipleItemSelectionAllowed="1" showAll="0"/>
    <pivotField name="denominador4" compact="0" outline="0" multipleItemSelectionAllowed="1" showAll="0"/>
    <pivotField name="Abril" compact="0" outline="0" multipleItemSelectionAllowed="1" showAll="0"/>
    <pivotField name="numerador5" compact="0" outline="0" multipleItemSelectionAllowed="1" showAll="0"/>
    <pivotField name="denominador5" compact="0" outline="0" multipleItemSelectionAllowed="1" showAll="0"/>
    <pivotField name="Mayo" compact="0" outline="0" multipleItemSelectionAllowed="1" showAll="0"/>
    <pivotField name="numerador6" compact="0" outline="0" multipleItemSelectionAllowed="1" showAll="0"/>
    <pivotField name="denominador6" compact="0" outline="0" multipleItemSelectionAllowed="1" showAll="0"/>
    <pivotField name="Junio" compact="0" outline="0" multipleItemSelectionAllowed="1" showAll="0"/>
    <pivotField name="numerador7" compact="0" outline="0" multipleItemSelectionAllowed="1" showAll="0"/>
    <pivotField name="denominador7" compact="0" outline="0" multipleItemSelectionAllowed="1" showAll="0"/>
    <pivotField name="Julio" compact="0" outline="0" multipleItemSelectionAllowed="1" showAll="0"/>
    <pivotField name="numerador8" compact="0" outline="0" multipleItemSelectionAllowed="1" showAll="0"/>
    <pivotField name="denominador8" compact="0" outline="0" multipleItemSelectionAllowed="1" showAll="0"/>
    <pivotField name="Agosto" compact="0" outline="0" multipleItemSelectionAllowed="1" showAll="0"/>
    <pivotField name="numerador9" compact="0" outline="0" multipleItemSelectionAllowed="1" showAll="0"/>
    <pivotField name="denominador9" compact="0" outline="0" multipleItemSelectionAllowed="1" showAll="0"/>
    <pivotField name="Septiembre" compact="0" outline="0" multipleItemSelectionAllowed="1" showAll="0"/>
    <pivotField name="numerador10" compact="0" outline="0" multipleItemSelectionAllowed="1" showAll="0"/>
    <pivotField name="denominador10" compact="0" outline="0" multipleItemSelectionAllowed="1" showAll="0"/>
    <pivotField name="Octubre" compact="0" outline="0" multipleItemSelectionAllowed="1" showAll="0"/>
    <pivotField name="numerador11" compact="0" outline="0" multipleItemSelectionAllowed="1" showAll="0"/>
    <pivotField name="denominador11" compact="0" outline="0" multipleItemSelectionAllowed="1" showAll="0"/>
    <pivotField name="Noviembre" compact="0" outline="0" multipleItemSelectionAllowed="1" showAll="0"/>
    <pivotField name="numerador12" compact="0" outline="0" multipleItemSelectionAllowed="1" showAll="0"/>
    <pivotField name="denominador12" compact="0" outline="0" multipleItemSelectionAllowed="1" showAll="0"/>
    <pivotField name="Diciembre" compact="0" outline="0" multipleItemSelectionAllowed="1" showAll="0"/>
    <pivotField name="CUMPLIMIENTO PROMEDIO" compact="0" outline="0" multipleItemSelectionAllowed="1" showAll="0"/>
    <pivotField name="EFICACIA" dataField="1" compact="0" outline="0" multipleItemSelectionAllowed="1" showAll="0"/>
  </pivotFields>
  <rowFields count="2">
    <field x="1"/>
    <field x="4"/>
  </rowFields>
  <rowItems count="17">
    <i>
      <x/>
      <x/>
    </i>
    <i>
      <x v="1"/>
      <x v="1"/>
    </i>
    <i>
      <x v="2"/>
      <x v="2"/>
    </i>
    <i>
      <x v="3"/>
      <x v="3"/>
    </i>
    <i>
      <x v="4"/>
      <x v="5"/>
    </i>
    <i>
      <x v="5"/>
      <x v="7"/>
    </i>
    <i>
      <x v="6"/>
      <x v="11"/>
    </i>
    <i>
      <x v="7"/>
      <x v="12"/>
    </i>
    <i>
      <x v="8"/>
      <x v="9"/>
    </i>
    <i>
      <x v="9"/>
      <x v="4"/>
    </i>
    <i>
      <x v="10"/>
      <x v="6"/>
    </i>
    <i>
      <x v="11"/>
      <x v="10"/>
    </i>
    <i>
      <x v="12"/>
      <x v="8"/>
    </i>
    <i>
      <x v="13"/>
      <x v="13"/>
    </i>
    <i>
      <x v="14"/>
      <x v="14"/>
    </i>
    <i>
      <x v="15"/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Número" fld="0" subtotal="count" baseField="0"/>
    <dataField name="Promedio de EFICACIA" fld="62" subtotal="average" baseField="0" numFmtId="9"/>
  </dataFields>
  <formats count="1">
    <format dxfId="225">
      <pivotArea outline="0" fieldPosition="0">
        <references count="1">
          <reference field="4294967294" count="1" selected="0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1000000}" name="Datos 2" cacheId="8" applyNumberFormats="0" applyBorderFormats="0" applyFontFormats="0" applyPatternFormats="0" applyAlignmentFormats="0" applyWidthHeightFormats="0" dataCaption="" updatedVersion="7" compact="0" compactData="0">
  <location ref="B24:F37" firstHeaderRow="1" firstDataRow="2" firstDataCol="3" rowPageCount="1" colPageCount="1"/>
  <pivotFields count="63">
    <pivotField name="Número" dataField="1" compact="0" outline="0" multipleItemSelectionAllowed="1" showAll="0"/>
    <pivotField name="Proceso " axis="axisRow" compact="0" outline="0" multipleItemSelectionAllowed="1" showAll="0" sortType="ascending" defaultSubtotal="0">
      <items count="16">
        <item x="13"/>
        <item x="14"/>
        <item x="15"/>
        <item x="10"/>
        <item x="7"/>
        <item x="2"/>
        <item x="12"/>
        <item x="8"/>
        <item x="3"/>
        <item x="4"/>
        <item x="6"/>
        <item x="9"/>
        <item x="11"/>
        <item x="1"/>
        <item x="5"/>
        <item x="0"/>
      </items>
    </pivotField>
    <pivotField name="#" compact="0" outline="0" multipleItemSelectionAllowed="1" showAll="0"/>
    <pivotField name="#1" axis="axisRow" compact="0" outline="0" multipleItemSelectionAllowed="1" showAll="0" sortType="ascending" defaultSubtotal="0">
      <items count="27">
        <item x="1"/>
        <item x="2"/>
        <item x="18"/>
        <item x="19"/>
        <item x="20"/>
        <item x="21"/>
        <item x="22"/>
        <item x="23"/>
        <item x="24"/>
        <item x="25"/>
        <item x="26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0"/>
      </items>
    </pivotField>
    <pivotField name="proceso 2" axis="axisRow" compact="0" outline="0" multipleItemSelectionAllowed="1" showAll="0" sortType="ascending">
      <items count="17">
        <item x="13"/>
        <item x="14"/>
        <item x="15"/>
        <item x="10"/>
        <item x="4"/>
        <item x="7"/>
        <item x="6"/>
        <item x="2"/>
        <item x="11"/>
        <item x="3"/>
        <item x="9"/>
        <item x="12"/>
        <item x="8"/>
        <item x="1"/>
        <item x="5"/>
        <item x="0"/>
        <item t="default"/>
      </items>
    </pivotField>
    <pivotField name="Objetivo Estratégico" compact="0" outline="0" multipleItemSelectionAllowed="1" showAll="0"/>
    <pivotField name="Estratégia" compact="0" outline="0" multipleItemSelectionAllowed="1" showAll="0"/>
    <pivotField name="Politica MIPG" compact="0" outline="0" multipleItemSelectionAllowed="1" showAll="0"/>
    <pivotField name="Nombre Indicador" compact="0" outline="0" multipleItemSelectionAllowed="1" showAll="0"/>
    <pivotField name="Principal / Secundario" axis="axisPage" compact="0" outline="0" multipleItemSelectionAllowed="1" showAll="0">
      <items count="4">
        <item h="1" x="0"/>
        <item h="1" x="1"/>
        <item x="2"/>
        <item t="default"/>
      </items>
    </pivotField>
    <pivotField name="Tipo" compact="0" outline="0" multipleItemSelectionAllowed="1" showAll="0"/>
    <pivotField name="Descripción " compact="0" outline="0" multipleItemSelectionAllowed="1" showAll="0"/>
    <pivotField name="Área" compact="0" outline="0" multipleItemSelectionAllowed="1" showAll="0"/>
    <pivotField name="Responsable" compact="0" outline="0" multipleItemSelectionAllowed="1" showAll="0"/>
    <pivotField name="Cargo responsable" compact="0" outline="0" multipleItemSelectionAllowed="1" showAll="0"/>
    <pivotField name="Formula matemática" compact="0" outline="0" multipleItemSelectionAllowed="1" showAll="0"/>
    <pivotField name="Unidad de medida" compact="0" outline="0" multipleItemSelectionAllowed="1" showAll="0"/>
    <pivotField name="Fuente de la información" compact="0" outline="0" multipleItemSelectionAllowed="1" showAll="0"/>
    <pivotField name="Frecuencia de medición" compact="0" outline="0" multipleItemSelectionAllowed="1" showAll="0"/>
    <pivotField name="Meta" compact="0" outline="0" multipleItemSelectionAllowed="1" showAll="0"/>
    <pivotField name="Linea Base" compact="0" outline="0" multipleItemSelectionAllowed="1" showAll="0"/>
    <pivotField name="Tendencia" compact="0" outline="0" multipleItemSelectionAllowed="1" showAll="0"/>
    <pivotField name="Tolerancia Inferior" compact="0" outline="0" multipleItemSelectionAllowed="1" showAll="0"/>
    <pivotField name="Tolerancia Superior" compact="0" outline="0" multipleItemSelectionAllowed="1" showAll="0"/>
    <pivotField name="Documento SIG asociado" compact="0" outline="0" multipleItemSelectionAllowed="1" showAll="0"/>
    <pivotField name="Numerador" compact="0" outline="0" multipleItemSelectionAllowed="1" showAll="0"/>
    <pivotField name="Denominador" compact="0" outline="0" multipleItemSelectionAllowed="1" showAll="0"/>
    <pivotField name="Enero" compact="0" outline="0" multipleItemSelectionAllowed="1" showAll="0"/>
    <pivotField name="numerador2" compact="0" outline="0" multipleItemSelectionAllowed="1" showAll="0"/>
    <pivotField name="denominador2" compact="0" outline="0" multipleItemSelectionAllowed="1" showAll="0"/>
    <pivotField name="Febrero" compact="0" outline="0" multipleItemSelectionAllowed="1" showAll="0"/>
    <pivotField name="numerador3" compact="0" outline="0" multipleItemSelectionAllowed="1" showAll="0"/>
    <pivotField name="denominador3" compact="0" outline="0" multipleItemSelectionAllowed="1" showAll="0"/>
    <pivotField name="Marzo" compact="0" outline="0" multipleItemSelectionAllowed="1" showAll="0"/>
    <pivotField name="numerador4" compact="0" outline="0" multipleItemSelectionAllowed="1" showAll="0"/>
    <pivotField name="denominador4" compact="0" outline="0" multipleItemSelectionAllowed="1" showAll="0"/>
    <pivotField name="Abril" compact="0" outline="0" multipleItemSelectionAllowed="1" showAll="0"/>
    <pivotField name="numerador5" compact="0" outline="0" multipleItemSelectionAllowed="1" showAll="0"/>
    <pivotField name="denominador5" compact="0" outline="0" multipleItemSelectionAllowed="1" showAll="0"/>
    <pivotField name="Mayo" compact="0" outline="0" multipleItemSelectionAllowed="1" showAll="0"/>
    <pivotField name="numerador6" compact="0" outline="0" multipleItemSelectionAllowed="1" showAll="0"/>
    <pivotField name="denominador6" compact="0" outline="0" multipleItemSelectionAllowed="1" showAll="0"/>
    <pivotField name="Junio" compact="0" outline="0" multipleItemSelectionAllowed="1" showAll="0"/>
    <pivotField name="numerador7" compact="0" outline="0" multipleItemSelectionAllowed="1" showAll="0"/>
    <pivotField name="denominador7" compact="0" outline="0" multipleItemSelectionAllowed="1" showAll="0"/>
    <pivotField name="Julio" compact="0" outline="0" multipleItemSelectionAllowed="1" showAll="0"/>
    <pivotField name="numerador8" compact="0" outline="0" multipleItemSelectionAllowed="1" showAll="0"/>
    <pivotField name="denominador8" compact="0" outline="0" multipleItemSelectionAllowed="1" showAll="0"/>
    <pivotField name="Agosto" compact="0" outline="0" multipleItemSelectionAllowed="1" showAll="0"/>
    <pivotField name="numerador9" compact="0" outline="0" multipleItemSelectionAllowed="1" showAll="0"/>
    <pivotField name="denominador9" compact="0" outline="0" multipleItemSelectionAllowed="1" showAll="0"/>
    <pivotField name="Septiembre" compact="0" outline="0" multipleItemSelectionAllowed="1" showAll="0"/>
    <pivotField name="numerador10" compact="0" outline="0" multipleItemSelectionAllowed="1" showAll="0"/>
    <pivotField name="denominador10" compact="0" outline="0" multipleItemSelectionAllowed="1" showAll="0"/>
    <pivotField name="Octubre" compact="0" outline="0" multipleItemSelectionAllowed="1" showAll="0"/>
    <pivotField name="numerador11" compact="0" outline="0" multipleItemSelectionAllowed="1" showAll="0"/>
    <pivotField name="denominador11" compact="0" outline="0" multipleItemSelectionAllowed="1" showAll="0"/>
    <pivotField name="Noviembre" compact="0" outline="0" multipleItemSelectionAllowed="1" showAll="0"/>
    <pivotField name="numerador12" compact="0" outline="0" multipleItemSelectionAllowed="1" showAll="0"/>
    <pivotField name="denominador12" compact="0" outline="0" multipleItemSelectionAllowed="1" showAll="0"/>
    <pivotField name="Diciembre" compact="0" outline="0" multipleItemSelectionAllowed="1" showAll="0"/>
    <pivotField name="CUMPLIMIENTO PROMEDIO" compact="0" outline="0" multipleItemSelectionAllowed="1" showAll="0"/>
    <pivotField name="EFICACIA" dataField="1" compact="0" outline="0" multipleItemSelectionAllowed="1" showAll="0"/>
  </pivotFields>
  <rowFields count="3">
    <field x="3"/>
    <field x="1"/>
    <field x="4"/>
  </rowFields>
  <rowItems count="12">
    <i>
      <x v="1"/>
      <x v="13"/>
      <x v="13"/>
    </i>
    <i>
      <x v="3"/>
      <x v="3"/>
      <x v="3"/>
    </i>
    <i>
      <x v="5"/>
      <x v="12"/>
      <x v="8"/>
    </i>
    <i>
      <x v="10"/>
      <x v="2"/>
      <x v="2"/>
    </i>
    <i>
      <x v="12"/>
      <x v="5"/>
      <x v="7"/>
    </i>
    <i>
      <x v="15"/>
      <x v="9"/>
      <x v="4"/>
    </i>
    <i>
      <x v="17"/>
      <x v="14"/>
      <x v="14"/>
    </i>
    <i>
      <x v="19"/>
      <x v="10"/>
      <x v="6"/>
    </i>
    <i>
      <x v="21"/>
      <x v="4"/>
      <x v="5"/>
    </i>
    <i>
      <x v="23"/>
      <x v="7"/>
      <x v="12"/>
    </i>
    <i>
      <x v="25"/>
      <x v="11"/>
      <x v="10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0"/>
  </pageFields>
  <dataFields count="2">
    <dataField name="Cuenta de Número" fld="0" subtotal="count" baseField="0"/>
    <dataField name="Promedio de EFICACIA" fld="62" subtotal="average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49AE8D-B627-45DB-86C1-A9D85103EAB1}" name="TablaDinámica23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 chartFormat="8">
  <location ref="D3:E47" firstHeaderRow="1" firstDataRow="1" firstDataCol="1"/>
  <pivotFields count="69">
    <pivotField showAll="0"/>
    <pivotField showAll="0"/>
    <pivotField showAll="0"/>
    <pivotField showAll="0"/>
    <pivotField showAll="0"/>
    <pivotField axis="axisRow" showAll="0">
      <items count="16">
        <item x="12"/>
        <item x="13"/>
        <item x="14"/>
        <item x="9"/>
        <item x="3"/>
        <item x="6"/>
        <item x="5"/>
        <item x="1"/>
        <item x="10"/>
        <item x="2"/>
        <item x="8"/>
        <item x="11"/>
        <item x="7"/>
        <item x="0"/>
        <item x="4"/>
        <item t="default"/>
      </items>
    </pivotField>
    <pivotField showAll="0"/>
    <pivotField showAll="0"/>
    <pivotField showAll="0"/>
    <pivotField showAll="0">
      <items count="94">
        <item x="90"/>
        <item x="11"/>
        <item x="51"/>
        <item x="41"/>
        <item x="53"/>
        <item x="20"/>
        <item x="47"/>
        <item x="88"/>
        <item x="46"/>
        <item x="48"/>
        <item x="36"/>
        <item x="4"/>
        <item x="21"/>
        <item x="54"/>
        <item x="76"/>
        <item x="75"/>
        <item x="77"/>
        <item x="78"/>
        <item x="79"/>
        <item x="82"/>
        <item x="22"/>
        <item x="23"/>
        <item x="50"/>
        <item x="73"/>
        <item x="84"/>
        <item x="24"/>
        <item x="30"/>
        <item x="55"/>
        <item x="56"/>
        <item x="57"/>
        <item x="19"/>
        <item x="12"/>
        <item x="7"/>
        <item x="8"/>
        <item x="10"/>
        <item x="89"/>
        <item x="92"/>
        <item x="9"/>
        <item x="91"/>
        <item x="49"/>
        <item x="58"/>
        <item x="52"/>
        <item x="59"/>
        <item x="37"/>
        <item x="44"/>
        <item x="43"/>
        <item x="60"/>
        <item x="17"/>
        <item x="62"/>
        <item x="5"/>
        <item x="61"/>
        <item x="63"/>
        <item x="6"/>
        <item x="85"/>
        <item x="86"/>
        <item x="64"/>
        <item x="65"/>
        <item x="13"/>
        <item x="32"/>
        <item x="66"/>
        <item x="80"/>
        <item x="39"/>
        <item x="87"/>
        <item x="18"/>
        <item x="2"/>
        <item x="67"/>
        <item x="1"/>
        <item x="68"/>
        <item x="74"/>
        <item x="0"/>
        <item x="40"/>
        <item x="38"/>
        <item x="25"/>
        <item x="14"/>
        <item x="31"/>
        <item x="69"/>
        <item x="28"/>
        <item x="34"/>
        <item x="70"/>
        <item x="35"/>
        <item x="71"/>
        <item x="81"/>
        <item x="83"/>
        <item x="29"/>
        <item x="15"/>
        <item x="16"/>
        <item x="33"/>
        <item x="3"/>
        <item x="72"/>
        <item x="42"/>
        <item x="45"/>
        <item x="26"/>
        <item x="2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2">
    <field x="5"/>
    <field x="64"/>
  </rowFields>
  <rowItems count="44">
    <i>
      <x/>
    </i>
    <i r="1">
      <x/>
    </i>
    <i>
      <x v="1"/>
    </i>
    <i r="1">
      <x/>
    </i>
    <i r="1">
      <x v="1"/>
    </i>
    <i>
      <x v="2"/>
    </i>
    <i r="1">
      <x/>
    </i>
    <i r="1">
      <x v="1"/>
    </i>
    <i r="1">
      <x v="2"/>
    </i>
    <i>
      <x v="3"/>
    </i>
    <i r="1">
      <x/>
    </i>
    <i>
      <x v="4"/>
    </i>
    <i r="1">
      <x v="1"/>
    </i>
    <i r="1">
      <x v="2"/>
    </i>
    <i>
      <x v="5"/>
    </i>
    <i r="1">
      <x/>
    </i>
    <i>
      <x v="6"/>
    </i>
    <i r="1">
      <x/>
    </i>
    <i r="1">
      <x v="1"/>
    </i>
    <i>
      <x v="7"/>
    </i>
    <i r="1">
      <x v="1"/>
    </i>
    <i r="1">
      <x v="2"/>
    </i>
    <i>
      <x v="8"/>
    </i>
    <i r="1">
      <x/>
    </i>
    <i r="1">
      <x v="2"/>
    </i>
    <i>
      <x v="9"/>
    </i>
    <i r="1">
      <x v="2"/>
    </i>
    <i>
      <x v="10"/>
    </i>
    <i r="1">
      <x/>
    </i>
    <i r="1">
      <x v="1"/>
    </i>
    <i r="1">
      <x v="2"/>
    </i>
    <i>
      <x v="11"/>
    </i>
    <i r="1">
      <x v="2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 r="1">
      <x v="2"/>
    </i>
    <i t="grand">
      <x/>
    </i>
  </rowItems>
  <colItems count="1">
    <i/>
  </colItems>
  <dataFields count="1">
    <dataField name="Cuenta de C - NC" fld="64" subtotal="count" baseField="0" baseItem="0" numFmtId="1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B1EF8A-3D12-4719-B368-0C364F719B10}" name="TablaDinámica2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 chartFormat="7">
  <location ref="A3:B19" firstHeaderRow="1" firstDataRow="1" firstDataCol="1"/>
  <pivotFields count="69">
    <pivotField showAll="0"/>
    <pivotField showAll="0"/>
    <pivotField showAll="0"/>
    <pivotField showAll="0"/>
    <pivotField showAll="0"/>
    <pivotField axis="axisRow" showAll="0">
      <items count="16">
        <item x="12"/>
        <item x="13"/>
        <item x="14"/>
        <item x="9"/>
        <item x="3"/>
        <item x="6"/>
        <item x="5"/>
        <item x="1"/>
        <item x="10"/>
        <item x="2"/>
        <item x="8"/>
        <item x="11"/>
        <item x="7"/>
        <item x="0"/>
        <item x="4"/>
        <item t="default"/>
      </items>
    </pivotField>
    <pivotField showAll="0"/>
    <pivotField showAll="0"/>
    <pivotField showAll="0"/>
    <pivotField showAll="0">
      <items count="94">
        <item x="90"/>
        <item x="11"/>
        <item x="51"/>
        <item x="41"/>
        <item x="53"/>
        <item x="20"/>
        <item x="47"/>
        <item x="88"/>
        <item x="46"/>
        <item x="48"/>
        <item x="36"/>
        <item x="4"/>
        <item x="21"/>
        <item x="54"/>
        <item x="76"/>
        <item x="75"/>
        <item x="77"/>
        <item x="78"/>
        <item x="79"/>
        <item x="82"/>
        <item x="22"/>
        <item x="23"/>
        <item x="50"/>
        <item x="73"/>
        <item x="84"/>
        <item x="24"/>
        <item x="30"/>
        <item x="55"/>
        <item x="56"/>
        <item x="57"/>
        <item x="19"/>
        <item x="12"/>
        <item x="7"/>
        <item x="8"/>
        <item x="10"/>
        <item x="89"/>
        <item x="92"/>
        <item x="9"/>
        <item x="91"/>
        <item x="49"/>
        <item x="58"/>
        <item x="52"/>
        <item x="59"/>
        <item x="37"/>
        <item x="44"/>
        <item x="43"/>
        <item x="60"/>
        <item x="17"/>
        <item x="62"/>
        <item x="5"/>
        <item x="61"/>
        <item x="63"/>
        <item x="6"/>
        <item x="85"/>
        <item x="86"/>
        <item x="64"/>
        <item x="65"/>
        <item x="13"/>
        <item x="32"/>
        <item x="66"/>
        <item x="80"/>
        <item x="39"/>
        <item x="87"/>
        <item x="18"/>
        <item x="2"/>
        <item x="67"/>
        <item x="1"/>
        <item x="68"/>
        <item x="74"/>
        <item x="0"/>
        <item x="40"/>
        <item x="38"/>
        <item x="25"/>
        <item x="14"/>
        <item x="31"/>
        <item x="69"/>
        <item x="28"/>
        <item x="34"/>
        <item x="70"/>
        <item x="35"/>
        <item x="71"/>
        <item x="81"/>
        <item x="83"/>
        <item x="29"/>
        <item x="15"/>
        <item x="16"/>
        <item x="33"/>
        <item x="3"/>
        <item x="72"/>
        <item x="42"/>
        <item x="45"/>
        <item x="26"/>
        <item x="2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Promedio de EFICACIA" fld="63" subtotal="average" baseField="5" baseItem="3" numFmtId="9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03F32A-C542-4F6B-A6CA-7E3A72BD7632}" name="TablaDinámica24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 chartFormat="10">
  <location ref="G3:H97" firstHeaderRow="1" firstDataRow="1" firstDataCol="1"/>
  <pivotFields count="69">
    <pivotField showAll="0"/>
    <pivotField showAll="0"/>
    <pivotField showAll="0"/>
    <pivotField showAll="0"/>
    <pivotField showAll="0"/>
    <pivotField showAll="0">
      <items count="16">
        <item x="12"/>
        <item x="13"/>
        <item x="14"/>
        <item x="9"/>
        <item x="3"/>
        <item x="6"/>
        <item x="5"/>
        <item x="1"/>
        <item x="10"/>
        <item x="2"/>
        <item x="8"/>
        <item x="11"/>
        <item x="7"/>
        <item x="0"/>
        <item x="4"/>
        <item t="default"/>
      </items>
    </pivotField>
    <pivotField showAll="0"/>
    <pivotField showAll="0"/>
    <pivotField showAll="0"/>
    <pivotField axis="axisRow" showAll="0">
      <items count="94">
        <item x="90"/>
        <item x="11"/>
        <item x="51"/>
        <item x="41"/>
        <item x="53"/>
        <item x="20"/>
        <item x="47"/>
        <item x="88"/>
        <item x="46"/>
        <item x="48"/>
        <item x="36"/>
        <item x="4"/>
        <item x="21"/>
        <item x="54"/>
        <item x="76"/>
        <item x="75"/>
        <item x="77"/>
        <item x="78"/>
        <item x="79"/>
        <item x="82"/>
        <item x="22"/>
        <item x="23"/>
        <item x="50"/>
        <item x="73"/>
        <item x="84"/>
        <item x="24"/>
        <item x="30"/>
        <item x="55"/>
        <item x="56"/>
        <item x="57"/>
        <item x="19"/>
        <item x="12"/>
        <item x="7"/>
        <item x="8"/>
        <item x="10"/>
        <item x="89"/>
        <item x="92"/>
        <item x="9"/>
        <item x="91"/>
        <item x="49"/>
        <item x="58"/>
        <item x="52"/>
        <item x="59"/>
        <item x="37"/>
        <item x="44"/>
        <item x="43"/>
        <item x="60"/>
        <item x="17"/>
        <item x="62"/>
        <item x="5"/>
        <item x="61"/>
        <item x="63"/>
        <item x="6"/>
        <item x="85"/>
        <item x="86"/>
        <item x="64"/>
        <item x="65"/>
        <item x="13"/>
        <item x="32"/>
        <item x="66"/>
        <item x="80"/>
        <item x="39"/>
        <item x="87"/>
        <item x="18"/>
        <item x="2"/>
        <item x="67"/>
        <item x="1"/>
        <item x="68"/>
        <item x="74"/>
        <item x="0"/>
        <item x="40"/>
        <item x="38"/>
        <item x="25"/>
        <item x="14"/>
        <item x="31"/>
        <item x="69"/>
        <item x="28"/>
        <item x="34"/>
        <item x="70"/>
        <item x="35"/>
        <item x="71"/>
        <item x="81"/>
        <item x="83"/>
        <item x="29"/>
        <item x="15"/>
        <item x="16"/>
        <item x="33"/>
        <item x="3"/>
        <item x="72"/>
        <item x="42"/>
        <item x="45"/>
        <item x="26"/>
        <item x="2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9"/>
  </rowFields>
  <rowItems count="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 t="grand">
      <x/>
    </i>
  </rowItems>
  <colItems count="1">
    <i/>
  </colItems>
  <dataFields count="1">
    <dataField name="Promedio de EFICACIA" fld="63" subtotal="average" baseField="5" baseItem="0" numFmtId="9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bre_Indicador" xr10:uid="{3DB48190-484A-4E90-B358-04BCBD587B0F}" sourceName="Nombre Indicador">
  <pivotTables>
    <pivotTable tabId="10" name="TablaDinámica21"/>
    <pivotTable tabId="10" name="TablaDinámica23"/>
    <pivotTable tabId="10" name="TablaDinámica24"/>
  </pivotTables>
  <data>
    <tabular pivotCacheId="1623231154">
      <items count="93">
        <i x="90" s="1"/>
        <i x="11" s="1"/>
        <i x="51" s="1"/>
        <i x="41" s="1"/>
        <i x="53" s="1"/>
        <i x="20" s="1"/>
        <i x="47" s="1"/>
        <i x="88" s="1"/>
        <i x="46" s="1"/>
        <i x="48" s="1"/>
        <i x="36" s="1"/>
        <i x="4" s="1"/>
        <i x="21" s="1"/>
        <i x="54" s="1"/>
        <i x="76" s="1"/>
        <i x="75" s="1"/>
        <i x="77" s="1"/>
        <i x="78" s="1"/>
        <i x="79" s="1"/>
        <i x="82" s="1"/>
        <i x="22" s="1"/>
        <i x="23" s="1"/>
        <i x="50" s="1"/>
        <i x="73" s="1"/>
        <i x="84" s="1"/>
        <i x="24" s="1"/>
        <i x="30" s="1"/>
        <i x="55" s="1"/>
        <i x="56" s="1"/>
        <i x="57" s="1"/>
        <i x="19" s="1"/>
        <i x="12" s="1"/>
        <i x="7" s="1"/>
        <i x="8" s="1"/>
        <i x="10" s="1"/>
        <i x="89" s="1"/>
        <i x="92" s="1"/>
        <i x="9" s="1"/>
        <i x="91" s="1"/>
        <i x="49" s="1"/>
        <i x="58" s="1"/>
        <i x="52" s="1"/>
        <i x="59" s="1"/>
        <i x="37" s="1"/>
        <i x="44" s="1"/>
        <i x="43" s="1"/>
        <i x="60" s="1"/>
        <i x="17" s="1"/>
        <i x="62" s="1"/>
        <i x="5" s="1"/>
        <i x="61" s="1"/>
        <i x="63" s="1"/>
        <i x="6" s="1"/>
        <i x="85" s="1"/>
        <i x="86" s="1"/>
        <i x="64" s="1"/>
        <i x="65" s="1"/>
        <i x="13" s="1"/>
        <i x="32" s="1"/>
        <i x="66" s="1"/>
        <i x="80" s="1"/>
        <i x="39" s="1"/>
        <i x="87" s="1"/>
        <i x="18" s="1"/>
        <i x="2" s="1"/>
        <i x="67" s="1"/>
        <i x="1" s="1"/>
        <i x="68" s="1"/>
        <i x="74" s="1"/>
        <i x="0" s="1"/>
        <i x="40" s="1"/>
        <i x="38" s="1"/>
        <i x="25" s="1"/>
        <i x="14" s="1"/>
        <i x="31" s="1"/>
        <i x="69" s="1"/>
        <i x="28" s="1"/>
        <i x="34" s="1"/>
        <i x="70" s="1"/>
        <i x="35" s="1"/>
        <i x="71" s="1"/>
        <i x="81" s="1"/>
        <i x="83" s="1"/>
        <i x="29" s="1"/>
        <i x="15" s="1"/>
        <i x="16" s="1"/>
        <i x="33" s="1"/>
        <i x="3" s="1"/>
        <i x="72" s="1"/>
        <i x="42" s="1"/>
        <i x="45" s="1"/>
        <i x="26" s="1"/>
        <i x="2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bre Indicador" xr10:uid="{1EA8C547-A890-41A4-B874-319B580E7AE2}" cache="SegmentaciónDeDatos_Nombre_Indicador" caption="Nombre Indicador" startItem="18" rowHeight="241300"/>
</slicer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microsoft.com/office/2007/relationships/slicer" Target="../slicers/slicer1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/>
  </sheetViews>
  <sheetFormatPr baseColWidth="10" defaultColWidth="14.42578125" defaultRowHeight="15" customHeight="1" x14ac:dyDescent="0.25"/>
  <cols>
    <col min="1" max="3" width="10.7109375" customWidth="1"/>
    <col min="4" max="4" width="42.140625" customWidth="1"/>
    <col min="5" max="6" width="10.7109375" customWidth="1"/>
  </cols>
  <sheetData>
    <row r="1" spans="1:6" ht="14.25" customHeight="1" x14ac:dyDescent="0.25">
      <c r="A1" s="1" t="s">
        <v>0</v>
      </c>
      <c r="B1" s="1" t="s">
        <v>1</v>
      </c>
      <c r="D1" s="2" t="s">
        <v>2</v>
      </c>
      <c r="F1" s="1" t="s">
        <v>3</v>
      </c>
    </row>
    <row r="2" spans="1:6" ht="14.25" customHeight="1" x14ac:dyDescent="0.25">
      <c r="A2" s="1" t="s">
        <v>4</v>
      </c>
      <c r="B2" s="1" t="s">
        <v>5</v>
      </c>
      <c r="D2" s="2" t="s">
        <v>6</v>
      </c>
      <c r="F2" s="1" t="s">
        <v>7</v>
      </c>
    </row>
    <row r="3" spans="1:6" ht="14.25" customHeight="1" x14ac:dyDescent="0.25">
      <c r="D3" s="2" t="s">
        <v>8</v>
      </c>
      <c r="F3" s="1" t="s">
        <v>9</v>
      </c>
    </row>
    <row r="4" spans="1:6" ht="14.25" customHeight="1" x14ac:dyDescent="0.25">
      <c r="D4" s="2" t="s">
        <v>10</v>
      </c>
      <c r="F4" s="1" t="s">
        <v>11</v>
      </c>
    </row>
    <row r="5" spans="1:6" ht="14.25" customHeight="1" x14ac:dyDescent="0.25">
      <c r="D5" s="2" t="s">
        <v>12</v>
      </c>
      <c r="F5" s="1" t="s">
        <v>13</v>
      </c>
    </row>
    <row r="6" spans="1:6" ht="14.25" customHeight="1" x14ac:dyDescent="0.25">
      <c r="D6" s="2" t="s">
        <v>14</v>
      </c>
      <c r="F6" s="1" t="s">
        <v>15</v>
      </c>
    </row>
    <row r="7" spans="1:6" ht="14.25" customHeight="1" x14ac:dyDescent="0.25">
      <c r="D7" s="2" t="s">
        <v>16</v>
      </c>
      <c r="F7" s="1" t="s">
        <v>17</v>
      </c>
    </row>
    <row r="8" spans="1:6" ht="14.25" customHeight="1" x14ac:dyDescent="0.25">
      <c r="D8" s="2" t="s">
        <v>18</v>
      </c>
      <c r="F8" s="1" t="s">
        <v>19</v>
      </c>
    </row>
    <row r="9" spans="1:6" ht="14.25" customHeight="1" x14ac:dyDescent="0.25"/>
    <row r="10" spans="1:6" ht="14.25" customHeight="1" x14ac:dyDescent="0.25"/>
    <row r="11" spans="1:6" ht="14.25" customHeight="1" x14ac:dyDescent="0.25"/>
    <row r="12" spans="1:6" ht="14.25" customHeight="1" x14ac:dyDescent="0.25"/>
    <row r="13" spans="1:6" ht="14.25" customHeight="1" x14ac:dyDescent="0.25"/>
    <row r="14" spans="1:6" ht="14.25" customHeight="1" x14ac:dyDescent="0.25"/>
    <row r="15" spans="1:6" ht="14.25" customHeight="1" x14ac:dyDescent="0.25"/>
    <row r="16" spans="1: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000"/>
  <sheetViews>
    <sheetView topLeftCell="A5" workbookViewId="0">
      <selection activeCell="B12" sqref="B12"/>
    </sheetView>
  </sheetViews>
  <sheetFormatPr baseColWidth="10" defaultColWidth="14.42578125" defaultRowHeight="15" customHeight="1" outlineLevelRow="1" x14ac:dyDescent="0.25"/>
  <cols>
    <col min="1" max="8" width="10.7109375" customWidth="1"/>
    <col min="9" max="9" width="13.140625" customWidth="1"/>
    <col min="10" max="63" width="10.7109375" customWidth="1"/>
  </cols>
  <sheetData>
    <row r="1" spans="1:65" x14ac:dyDescent="0.25">
      <c r="A1" s="3" t="s">
        <v>20</v>
      </c>
    </row>
    <row r="2" spans="1:65" ht="18.75" x14ac:dyDescent="0.25">
      <c r="A2" s="211" t="s">
        <v>21</v>
      </c>
      <c r="B2" s="211" t="s">
        <v>22</v>
      </c>
      <c r="C2" s="4"/>
      <c r="D2" s="4"/>
      <c r="E2" s="211" t="s">
        <v>22</v>
      </c>
      <c r="F2" s="211" t="s">
        <v>23</v>
      </c>
      <c r="G2" s="211" t="s">
        <v>24</v>
      </c>
      <c r="H2" s="211" t="s">
        <v>25</v>
      </c>
      <c r="I2" s="211" t="s">
        <v>26</v>
      </c>
      <c r="J2" s="211" t="s">
        <v>27</v>
      </c>
      <c r="K2" s="211" t="s">
        <v>28</v>
      </c>
      <c r="L2" s="211" t="s">
        <v>29</v>
      </c>
      <c r="M2" s="211" t="s">
        <v>30</v>
      </c>
      <c r="N2" s="211" t="s">
        <v>31</v>
      </c>
      <c r="O2" s="211" t="s">
        <v>32</v>
      </c>
      <c r="P2" s="211" t="s">
        <v>33</v>
      </c>
      <c r="Q2" s="211" t="s">
        <v>34</v>
      </c>
      <c r="R2" s="211" t="s">
        <v>35</v>
      </c>
      <c r="S2" s="211" t="s">
        <v>36</v>
      </c>
      <c r="T2" s="211" t="s">
        <v>37</v>
      </c>
      <c r="U2" s="211" t="s">
        <v>38</v>
      </c>
      <c r="V2" s="211" t="s">
        <v>39</v>
      </c>
      <c r="W2" s="211" t="s">
        <v>40</v>
      </c>
      <c r="X2" s="211" t="s">
        <v>41</v>
      </c>
      <c r="Y2" s="211" t="s">
        <v>42</v>
      </c>
      <c r="Z2" s="214" t="s">
        <v>43</v>
      </c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6"/>
      <c r="BJ2" s="217" t="s">
        <v>44</v>
      </c>
      <c r="BK2" s="217" t="s">
        <v>45</v>
      </c>
    </row>
    <row r="3" spans="1:65" ht="18.75" x14ac:dyDescent="0.25">
      <c r="A3" s="212"/>
      <c r="B3" s="212"/>
      <c r="C3" s="5"/>
      <c r="D3" s="5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8" t="s">
        <v>46</v>
      </c>
      <c r="AA3" s="219"/>
      <c r="AB3" s="220"/>
      <c r="AC3" s="218" t="s">
        <v>47</v>
      </c>
      <c r="AD3" s="219"/>
      <c r="AE3" s="220"/>
      <c r="AF3" s="218" t="s">
        <v>48</v>
      </c>
      <c r="AG3" s="219"/>
      <c r="AH3" s="220"/>
      <c r="AI3" s="208" t="s">
        <v>49</v>
      </c>
      <c r="AJ3" s="209"/>
      <c r="AK3" s="210"/>
      <c r="AL3" s="208" t="s">
        <v>50</v>
      </c>
      <c r="AM3" s="209"/>
      <c r="AN3" s="210"/>
      <c r="AO3" s="208" t="s">
        <v>51</v>
      </c>
      <c r="AP3" s="209"/>
      <c r="AQ3" s="210"/>
      <c r="AR3" s="208" t="s">
        <v>52</v>
      </c>
      <c r="AS3" s="209"/>
      <c r="AT3" s="210"/>
      <c r="AU3" s="208" t="s">
        <v>53</v>
      </c>
      <c r="AV3" s="209"/>
      <c r="AW3" s="210"/>
      <c r="AX3" s="208" t="s">
        <v>54</v>
      </c>
      <c r="AY3" s="209"/>
      <c r="AZ3" s="210"/>
      <c r="BA3" s="208" t="s">
        <v>55</v>
      </c>
      <c r="BB3" s="209"/>
      <c r="BC3" s="210"/>
      <c r="BD3" s="208" t="s">
        <v>56</v>
      </c>
      <c r="BE3" s="209"/>
      <c r="BF3" s="210"/>
      <c r="BG3" s="208" t="s">
        <v>57</v>
      </c>
      <c r="BH3" s="209"/>
      <c r="BI3" s="210"/>
      <c r="BJ3" s="212"/>
      <c r="BK3" s="212"/>
    </row>
    <row r="4" spans="1:65" ht="37.5" x14ac:dyDescent="0.25">
      <c r="A4" s="213"/>
      <c r="B4" s="213"/>
      <c r="C4" s="6" t="s">
        <v>58</v>
      </c>
      <c r="D4" s="6" t="s">
        <v>59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7" t="s">
        <v>60</v>
      </c>
      <c r="AA4" s="8" t="s">
        <v>61</v>
      </c>
      <c r="AB4" s="9" t="s">
        <v>62</v>
      </c>
      <c r="AC4" s="10" t="s">
        <v>60</v>
      </c>
      <c r="AD4" s="11" t="s">
        <v>61</v>
      </c>
      <c r="AE4" s="9" t="s">
        <v>62</v>
      </c>
      <c r="AF4" s="10" t="s">
        <v>60</v>
      </c>
      <c r="AG4" s="11" t="s">
        <v>61</v>
      </c>
      <c r="AH4" s="9" t="s">
        <v>62</v>
      </c>
      <c r="AI4" s="10" t="s">
        <v>60</v>
      </c>
      <c r="AJ4" s="11" t="s">
        <v>61</v>
      </c>
      <c r="AK4" s="9" t="s">
        <v>62</v>
      </c>
      <c r="AL4" s="10" t="s">
        <v>60</v>
      </c>
      <c r="AM4" s="11" t="s">
        <v>61</v>
      </c>
      <c r="AN4" s="9" t="s">
        <v>62</v>
      </c>
      <c r="AO4" s="10" t="s">
        <v>60</v>
      </c>
      <c r="AP4" s="11" t="s">
        <v>61</v>
      </c>
      <c r="AQ4" s="9" t="s">
        <v>62</v>
      </c>
      <c r="AR4" s="10" t="s">
        <v>60</v>
      </c>
      <c r="AS4" s="11" t="s">
        <v>61</v>
      </c>
      <c r="AT4" s="9" t="s">
        <v>62</v>
      </c>
      <c r="AU4" s="10" t="s">
        <v>60</v>
      </c>
      <c r="AV4" s="11" t="s">
        <v>61</v>
      </c>
      <c r="AW4" s="9" t="s">
        <v>62</v>
      </c>
      <c r="AX4" s="10" t="s">
        <v>60</v>
      </c>
      <c r="AY4" s="11" t="s">
        <v>61</v>
      </c>
      <c r="AZ4" s="9" t="s">
        <v>62</v>
      </c>
      <c r="BA4" s="10" t="s">
        <v>60</v>
      </c>
      <c r="BB4" s="11" t="s">
        <v>61</v>
      </c>
      <c r="BC4" s="9" t="s">
        <v>62</v>
      </c>
      <c r="BD4" s="10" t="s">
        <v>60</v>
      </c>
      <c r="BE4" s="11" t="s">
        <v>61</v>
      </c>
      <c r="BF4" s="9" t="s">
        <v>62</v>
      </c>
      <c r="BG4" s="10" t="s">
        <v>60</v>
      </c>
      <c r="BH4" s="11" t="s">
        <v>61</v>
      </c>
      <c r="BI4" s="9" t="s">
        <v>62</v>
      </c>
      <c r="BJ4" s="213"/>
      <c r="BK4" s="213"/>
    </row>
    <row r="5" spans="1:65" ht="20.25" customHeight="1" outlineLevel="1" x14ac:dyDescent="0.25">
      <c r="A5" s="12">
        <v>1</v>
      </c>
      <c r="B5" s="13" t="s">
        <v>63</v>
      </c>
      <c r="C5" s="12">
        <v>1</v>
      </c>
      <c r="D5" s="12" t="s">
        <v>64</v>
      </c>
      <c r="E5" s="13" t="s">
        <v>65</v>
      </c>
      <c r="F5" s="14" t="s">
        <v>66</v>
      </c>
      <c r="G5" s="14" t="s">
        <v>67</v>
      </c>
      <c r="H5" s="15" t="s">
        <v>68</v>
      </c>
      <c r="I5" s="16" t="s">
        <v>69</v>
      </c>
      <c r="J5" s="17" t="s">
        <v>70</v>
      </c>
      <c r="K5" s="15" t="s">
        <v>9</v>
      </c>
      <c r="L5" s="15" t="s">
        <v>71</v>
      </c>
      <c r="M5" s="13" t="s">
        <v>72</v>
      </c>
      <c r="N5" s="15" t="s">
        <v>73</v>
      </c>
      <c r="O5" s="15" t="s">
        <v>74</v>
      </c>
      <c r="P5" s="15" t="s">
        <v>75</v>
      </c>
      <c r="Q5" s="15" t="s">
        <v>76</v>
      </c>
      <c r="R5" s="15" t="s">
        <v>77</v>
      </c>
      <c r="S5" s="15" t="s">
        <v>78</v>
      </c>
      <c r="T5" s="17">
        <v>0.3</v>
      </c>
      <c r="U5" s="15" t="s">
        <v>79</v>
      </c>
      <c r="V5" s="15" t="s">
        <v>80</v>
      </c>
      <c r="W5" s="18" t="s">
        <v>81</v>
      </c>
      <c r="X5" s="15" t="s">
        <v>82</v>
      </c>
      <c r="Y5" s="19" t="s">
        <v>83</v>
      </c>
      <c r="Z5" s="19"/>
      <c r="AA5" s="19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1">
        <f>IF(SUM(AB5:BI5)=0,0,AVERAGE(AB5:BI5))</f>
        <v>0</v>
      </c>
      <c r="BK5" s="22">
        <f>IF(T5=0,BJ5,BJ5/T5)</f>
        <v>0</v>
      </c>
    </row>
    <row r="6" spans="1:65" ht="20.25" customHeight="1" outlineLevel="1" x14ac:dyDescent="0.25">
      <c r="A6" s="12">
        <v>1</v>
      </c>
      <c r="B6" s="13" t="s">
        <v>63</v>
      </c>
      <c r="C6" s="12">
        <v>1</v>
      </c>
      <c r="D6" s="12" t="s">
        <v>64</v>
      </c>
      <c r="E6" s="13" t="s">
        <v>65</v>
      </c>
      <c r="F6" s="14" t="s">
        <v>66</v>
      </c>
      <c r="G6" s="14" t="s">
        <v>67</v>
      </c>
      <c r="H6" s="15" t="s">
        <v>68</v>
      </c>
      <c r="I6" s="16" t="s">
        <v>84</v>
      </c>
      <c r="J6" s="17" t="s">
        <v>70</v>
      </c>
      <c r="K6" s="15" t="s">
        <v>9</v>
      </c>
      <c r="L6" s="15" t="s">
        <v>85</v>
      </c>
      <c r="M6" s="13" t="s">
        <v>72</v>
      </c>
      <c r="N6" s="15" t="s">
        <v>86</v>
      </c>
      <c r="O6" s="15" t="s">
        <v>74</v>
      </c>
      <c r="P6" s="15" t="s">
        <v>87</v>
      </c>
      <c r="Q6" s="15" t="s">
        <v>76</v>
      </c>
      <c r="R6" s="15" t="s">
        <v>88</v>
      </c>
      <c r="S6" s="15" t="s">
        <v>89</v>
      </c>
      <c r="T6" s="23">
        <v>210</v>
      </c>
      <c r="U6" s="24">
        <v>2</v>
      </c>
      <c r="V6" s="25" t="s">
        <v>80</v>
      </c>
      <c r="W6" s="24">
        <v>180</v>
      </c>
      <c r="X6" s="24">
        <v>230</v>
      </c>
      <c r="Y6" s="19" t="s">
        <v>90</v>
      </c>
      <c r="Z6" s="19"/>
      <c r="AA6" s="19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1">
        <f>IF(SUM(AB6:BI6)=0,0,AVERAGE(AB6:BI6))</f>
        <v>0</v>
      </c>
      <c r="BK6" s="26">
        <f>IF(T6=0,BJ6,BJ6/T6)</f>
        <v>0</v>
      </c>
    </row>
    <row r="7" spans="1:65" ht="20.25" customHeight="1" outlineLevel="1" x14ac:dyDescent="0.25">
      <c r="A7" s="13">
        <v>1</v>
      </c>
      <c r="B7" s="13" t="s">
        <v>63</v>
      </c>
      <c r="C7" s="12">
        <v>1</v>
      </c>
      <c r="D7" s="12" t="s">
        <v>64</v>
      </c>
      <c r="E7" s="13" t="s">
        <v>65</v>
      </c>
      <c r="F7" s="14" t="s">
        <v>66</v>
      </c>
      <c r="G7" s="14" t="s">
        <v>91</v>
      </c>
      <c r="H7" s="15" t="s">
        <v>92</v>
      </c>
      <c r="I7" s="27" t="s">
        <v>93</v>
      </c>
      <c r="J7" s="17" t="s">
        <v>70</v>
      </c>
      <c r="K7" s="15" t="s">
        <v>7</v>
      </c>
      <c r="L7" s="15" t="s">
        <v>94</v>
      </c>
      <c r="M7" s="13" t="s">
        <v>72</v>
      </c>
      <c r="N7" s="15" t="s">
        <v>73</v>
      </c>
      <c r="O7" s="15" t="s">
        <v>74</v>
      </c>
      <c r="P7" s="15" t="s">
        <v>95</v>
      </c>
      <c r="Q7" s="15" t="s">
        <v>96</v>
      </c>
      <c r="R7" s="15" t="s">
        <v>97</v>
      </c>
      <c r="S7" s="15" t="s">
        <v>98</v>
      </c>
      <c r="T7" s="28">
        <v>1</v>
      </c>
      <c r="U7" s="15">
        <v>0</v>
      </c>
      <c r="V7" s="15" t="s">
        <v>80</v>
      </c>
      <c r="W7" s="18" t="s">
        <v>99</v>
      </c>
      <c r="X7" s="18">
        <v>0.01</v>
      </c>
      <c r="Y7" s="19" t="s">
        <v>100</v>
      </c>
      <c r="Z7" s="19"/>
      <c r="AA7" s="1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6">
        <f>IF(SUM(AB7:BI7)=0,0,AVERAGE(AB7:BI7))</f>
        <v>0</v>
      </c>
      <c r="BK7" s="26">
        <f>IF(T7=0,BJ7,BJ7/T7)</f>
        <v>0</v>
      </c>
    </row>
    <row r="8" spans="1:65" ht="15.75" x14ac:dyDescent="0.25">
      <c r="A8" s="13">
        <v>2</v>
      </c>
      <c r="B8" s="13" t="s">
        <v>101</v>
      </c>
      <c r="C8" s="12">
        <v>2</v>
      </c>
      <c r="D8" s="12" t="s">
        <v>102</v>
      </c>
      <c r="E8" s="13" t="s">
        <v>103</v>
      </c>
      <c r="F8" s="14" t="s">
        <v>66</v>
      </c>
      <c r="G8" s="14" t="s">
        <v>91</v>
      </c>
      <c r="H8" s="15" t="s">
        <v>92</v>
      </c>
      <c r="I8" s="30" t="s">
        <v>104</v>
      </c>
      <c r="Y8" s="31" t="s">
        <v>105</v>
      </c>
    </row>
    <row r="9" spans="1:65" ht="15.75" x14ac:dyDescent="0.25">
      <c r="A9" s="13">
        <v>2</v>
      </c>
      <c r="B9" s="13" t="s">
        <v>101</v>
      </c>
      <c r="C9" s="12">
        <v>2</v>
      </c>
      <c r="D9" s="12" t="s">
        <v>102</v>
      </c>
      <c r="E9" s="13" t="s">
        <v>103</v>
      </c>
      <c r="F9" s="14" t="s">
        <v>66</v>
      </c>
      <c r="G9" s="14" t="s">
        <v>91</v>
      </c>
      <c r="H9" s="15" t="s">
        <v>92</v>
      </c>
      <c r="I9" s="30" t="s">
        <v>106</v>
      </c>
      <c r="Y9" s="31" t="s">
        <v>105</v>
      </c>
    </row>
    <row r="10" spans="1:65" ht="15.75" x14ac:dyDescent="0.25">
      <c r="A10" s="13">
        <v>2</v>
      </c>
      <c r="B10" s="13" t="s">
        <v>101</v>
      </c>
      <c r="C10" s="12">
        <v>2</v>
      </c>
      <c r="D10" s="12" t="s">
        <v>102</v>
      </c>
      <c r="E10" s="13" t="s">
        <v>103</v>
      </c>
      <c r="F10" s="14" t="s">
        <v>66</v>
      </c>
      <c r="G10" s="14" t="s">
        <v>91</v>
      </c>
      <c r="H10" s="15" t="s">
        <v>92</v>
      </c>
      <c r="I10" s="30" t="s">
        <v>107</v>
      </c>
      <c r="Y10" s="31" t="s">
        <v>105</v>
      </c>
    </row>
    <row r="11" spans="1:65" ht="15" customHeight="1" outlineLevel="1" x14ac:dyDescent="0.25">
      <c r="A11" s="13">
        <v>3</v>
      </c>
      <c r="B11" s="13" t="s">
        <v>108</v>
      </c>
      <c r="C11" s="12">
        <v>5</v>
      </c>
      <c r="D11" s="12" t="s">
        <v>109</v>
      </c>
      <c r="E11" s="13" t="s">
        <v>110</v>
      </c>
      <c r="F11" s="32" t="s">
        <v>111</v>
      </c>
      <c r="G11" s="32" t="s">
        <v>112</v>
      </c>
      <c r="H11" s="13" t="s">
        <v>92</v>
      </c>
      <c r="I11" s="33" t="s">
        <v>113</v>
      </c>
      <c r="J11" s="34" t="s">
        <v>114</v>
      </c>
      <c r="K11" s="13" t="s">
        <v>115</v>
      </c>
      <c r="L11" s="13" t="s">
        <v>116</v>
      </c>
      <c r="M11" s="13" t="s">
        <v>117</v>
      </c>
      <c r="N11" s="13"/>
      <c r="O11" s="13" t="s">
        <v>118</v>
      </c>
      <c r="P11" s="13" t="s">
        <v>119</v>
      </c>
      <c r="Q11" s="13" t="s">
        <v>96</v>
      </c>
      <c r="R11" s="13" t="s">
        <v>120</v>
      </c>
      <c r="S11" s="13" t="s">
        <v>121</v>
      </c>
      <c r="T11" s="35">
        <v>0.05</v>
      </c>
      <c r="U11" s="13">
        <v>5</v>
      </c>
      <c r="V11" s="13" t="s">
        <v>122</v>
      </c>
      <c r="W11" s="36">
        <v>0</v>
      </c>
      <c r="X11" s="36">
        <v>0.05</v>
      </c>
      <c r="Y11" s="31" t="s">
        <v>105</v>
      </c>
      <c r="Z11" s="13"/>
      <c r="AA11" s="13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6">
        <f>IF(SUM(AB11:BI11)=0,0,AVERAGE(AB11:BI11))</f>
        <v>0</v>
      </c>
      <c r="BK11" s="26">
        <f>IF(T11=0,BJ11,BJ11/T11)</f>
        <v>0</v>
      </c>
    </row>
    <row r="12" spans="1:65" ht="21" customHeight="1" outlineLevel="1" x14ac:dyDescent="0.25">
      <c r="A12" s="132">
        <v>10</v>
      </c>
      <c r="B12" s="15" t="s">
        <v>173</v>
      </c>
      <c r="C12" s="102">
        <v>8</v>
      </c>
      <c r="D12" s="102" t="s">
        <v>175</v>
      </c>
      <c r="E12" s="179" t="s">
        <v>174</v>
      </c>
      <c r="F12" s="14" t="s">
        <v>334</v>
      </c>
      <c r="G12" s="14" t="s">
        <v>501</v>
      </c>
      <c r="H12" s="15" t="s">
        <v>502</v>
      </c>
      <c r="I12" s="106" t="s">
        <v>503</v>
      </c>
      <c r="J12" s="180" t="s">
        <v>114</v>
      </c>
      <c r="K12" s="15" t="s">
        <v>3</v>
      </c>
      <c r="L12" s="137" t="s">
        <v>504</v>
      </c>
      <c r="M12" s="15" t="s">
        <v>72</v>
      </c>
      <c r="N12" s="15" t="s">
        <v>339</v>
      </c>
      <c r="O12" s="15" t="s">
        <v>505</v>
      </c>
      <c r="P12" s="15" t="s">
        <v>506</v>
      </c>
      <c r="Q12" s="15" t="s">
        <v>96</v>
      </c>
      <c r="R12" s="15" t="s">
        <v>507</v>
      </c>
      <c r="S12" s="15" t="s">
        <v>275</v>
      </c>
      <c r="T12" s="28">
        <v>1</v>
      </c>
      <c r="U12" s="15" t="s">
        <v>242</v>
      </c>
      <c r="V12" s="15" t="s">
        <v>122</v>
      </c>
      <c r="W12" s="18">
        <v>0.9</v>
      </c>
      <c r="X12" s="18">
        <v>1</v>
      </c>
      <c r="Y12" s="19" t="s">
        <v>508</v>
      </c>
      <c r="Z12" s="19"/>
      <c r="AA12" s="19"/>
      <c r="AB12" s="29"/>
      <c r="AC12" s="29"/>
      <c r="AD12" s="29"/>
      <c r="AE12" s="29"/>
      <c r="AF12" s="29"/>
      <c r="AG12" s="29"/>
      <c r="AH12" s="29">
        <v>1</v>
      </c>
      <c r="AI12" s="29"/>
      <c r="AJ12" s="29"/>
      <c r="AK12" s="29"/>
      <c r="AL12" s="29"/>
      <c r="AM12" s="29"/>
      <c r="AN12" s="29"/>
      <c r="AO12" s="29"/>
      <c r="AP12" s="29"/>
      <c r="AQ12" s="29">
        <v>1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6">
        <f>IF(SUM(AB12,AE12,AH12,AK12,AN12,AQ12,AT12,AW12,AZ12,BC12,BF12,BI12)=0,0,AVERAGE(AB12,AE12,AH12,AK12,AN12,AQ12,AT12,AW12,AZ12,BC12,BF12,BI12))</f>
        <v>1</v>
      </c>
      <c r="BK12" s="26">
        <f>IF(T12=0,BJ12,BJ12/T12)</f>
        <v>1</v>
      </c>
      <c r="BL12" s="1"/>
      <c r="BM12" s="1"/>
    </row>
    <row r="13" spans="1:65" ht="21" customHeight="1" outlineLevel="1" x14ac:dyDescent="0.25">
      <c r="A13" s="132">
        <v>11</v>
      </c>
      <c r="B13" s="15" t="s">
        <v>173</v>
      </c>
      <c r="C13" s="102">
        <v>8</v>
      </c>
      <c r="D13" s="102" t="s">
        <v>175</v>
      </c>
      <c r="E13" s="179" t="s">
        <v>174</v>
      </c>
      <c r="F13" s="14" t="s">
        <v>334</v>
      </c>
      <c r="G13" s="14" t="s">
        <v>501</v>
      </c>
      <c r="H13" s="15" t="s">
        <v>502</v>
      </c>
      <c r="I13" s="106" t="s">
        <v>509</v>
      </c>
      <c r="J13" s="180" t="s">
        <v>114</v>
      </c>
      <c r="K13" s="15" t="s">
        <v>7</v>
      </c>
      <c r="L13" s="137" t="s">
        <v>510</v>
      </c>
      <c r="M13" s="15" t="s">
        <v>72</v>
      </c>
      <c r="N13" s="15" t="s">
        <v>339</v>
      </c>
      <c r="O13" s="15" t="s">
        <v>505</v>
      </c>
      <c r="P13" s="15" t="s">
        <v>511</v>
      </c>
      <c r="Q13" s="15" t="s">
        <v>96</v>
      </c>
      <c r="R13" s="15" t="s">
        <v>512</v>
      </c>
      <c r="S13" s="15" t="s">
        <v>275</v>
      </c>
      <c r="T13" s="28">
        <v>0.6</v>
      </c>
      <c r="U13" s="15" t="s">
        <v>242</v>
      </c>
      <c r="V13" s="15" t="s">
        <v>80</v>
      </c>
      <c r="W13" s="18">
        <v>0.7</v>
      </c>
      <c r="X13" s="18">
        <v>0.5</v>
      </c>
      <c r="Y13" s="15" t="s">
        <v>513</v>
      </c>
      <c r="Z13" s="15"/>
      <c r="AA13" s="15"/>
      <c r="AB13" s="29"/>
      <c r="AC13" s="29"/>
      <c r="AD13" s="29"/>
      <c r="AE13" s="29"/>
      <c r="AF13" s="29"/>
      <c r="AG13" s="29"/>
      <c r="AH13" s="29">
        <v>0.59634145999999999</v>
      </c>
      <c r="AI13" s="29"/>
      <c r="AJ13" s="29"/>
      <c r="AK13" s="29"/>
      <c r="AL13" s="29"/>
      <c r="AM13" s="29"/>
      <c r="AN13" s="29"/>
      <c r="AO13" s="29"/>
      <c r="AP13" s="29"/>
      <c r="AQ13" s="29">
        <v>0.29629630000000001</v>
      </c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6">
        <f>IF(SUM(AB13,AE13,AH13,AK13,AN13,AQ13,AT13,AW13,AZ13,BC13,BF13,BI13)=0,0,AVERAGE(AB13,AE13,AH13,AK13,AN13,AQ13,AT13,AW13,AZ13,BC13,BF13,BI13))</f>
        <v>0.44631887999999997</v>
      </c>
      <c r="BK13" s="26">
        <f>IF(T13=0,BJ13,BJ13/T13)</f>
        <v>0.74386479999999999</v>
      </c>
      <c r="BL13" s="1"/>
      <c r="BM13" s="1"/>
    </row>
    <row r="14" spans="1:65" ht="21" customHeight="1" outlineLevel="1" x14ac:dyDescent="0.25">
      <c r="A14" s="132">
        <v>12</v>
      </c>
      <c r="B14" s="15" t="s">
        <v>173</v>
      </c>
      <c r="C14" s="102">
        <v>8</v>
      </c>
      <c r="D14" s="102" t="s">
        <v>191</v>
      </c>
      <c r="E14" s="179" t="s">
        <v>174</v>
      </c>
      <c r="F14" s="14" t="s">
        <v>334</v>
      </c>
      <c r="G14" s="14" t="s">
        <v>501</v>
      </c>
      <c r="H14" s="15" t="s">
        <v>502</v>
      </c>
      <c r="I14" s="106" t="s">
        <v>514</v>
      </c>
      <c r="J14" s="180" t="s">
        <v>70</v>
      </c>
      <c r="K14" s="15" t="s">
        <v>7</v>
      </c>
      <c r="L14" s="137" t="s">
        <v>515</v>
      </c>
      <c r="M14" s="15" t="s">
        <v>72</v>
      </c>
      <c r="N14" s="15" t="s">
        <v>516</v>
      </c>
      <c r="O14" s="15" t="s">
        <v>505</v>
      </c>
      <c r="P14" s="15" t="s">
        <v>517</v>
      </c>
      <c r="Q14" s="15" t="s">
        <v>96</v>
      </c>
      <c r="R14" s="15" t="s">
        <v>518</v>
      </c>
      <c r="S14" s="15" t="s">
        <v>275</v>
      </c>
      <c r="T14" s="28">
        <v>1</v>
      </c>
      <c r="U14" s="18">
        <v>0.95</v>
      </c>
      <c r="V14" s="15" t="s">
        <v>122</v>
      </c>
      <c r="W14" s="18">
        <v>0.9</v>
      </c>
      <c r="X14" s="18">
        <v>1</v>
      </c>
      <c r="Y14" s="15" t="s">
        <v>519</v>
      </c>
      <c r="Z14" s="15"/>
      <c r="AA14" s="15"/>
      <c r="AB14" s="29"/>
      <c r="AC14" s="29"/>
      <c r="AD14" s="29"/>
      <c r="AE14" s="29"/>
      <c r="AF14" s="29"/>
      <c r="AG14" s="29"/>
      <c r="AH14" s="29">
        <v>1</v>
      </c>
      <c r="AI14" s="29"/>
      <c r="AJ14" s="29"/>
      <c r="AK14" s="29"/>
      <c r="AL14" s="29"/>
      <c r="AM14" s="29"/>
      <c r="AN14" s="29"/>
      <c r="AO14" s="29"/>
      <c r="AP14" s="29"/>
      <c r="AQ14" s="29">
        <v>1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6">
        <f>IF(SUM(AB14,AE14,AH14,AK14,AN14,AQ14,AT14,AW14,AZ14,BC14,BF14,BI14)=0,0,AVERAGE(AB14,AE14,AH14,AK14,AN14,AQ14,AT14,AW14,AZ14,BC14,BF14,BI14))</f>
        <v>1</v>
      </c>
      <c r="BK14" s="26">
        <f>IF(T14=0,BJ14,BJ14/T14)</f>
        <v>1</v>
      </c>
      <c r="BL14" s="1"/>
      <c r="BM14" s="1"/>
    </row>
    <row r="15" spans="1:65" ht="21" customHeight="1" outlineLevel="1" x14ac:dyDescent="0.25">
      <c r="A15" s="13">
        <v>14</v>
      </c>
      <c r="B15" s="13" t="s">
        <v>133</v>
      </c>
      <c r="C15" s="102">
        <v>2</v>
      </c>
      <c r="D15" s="102" t="s">
        <v>102</v>
      </c>
      <c r="E15" s="13" t="s">
        <v>103</v>
      </c>
      <c r="F15" s="32" t="s">
        <v>296</v>
      </c>
      <c r="G15" s="32" t="s">
        <v>297</v>
      </c>
      <c r="H15" s="13" t="s">
        <v>313</v>
      </c>
      <c r="I15" s="117" t="s">
        <v>314</v>
      </c>
      <c r="J15" s="107" t="s">
        <v>70</v>
      </c>
      <c r="K15" s="13" t="s">
        <v>9</v>
      </c>
      <c r="L15" s="13" t="s">
        <v>315</v>
      </c>
      <c r="M15" s="13" t="s">
        <v>193</v>
      </c>
      <c r="N15" s="13" t="s">
        <v>301</v>
      </c>
      <c r="O15" s="13" t="s">
        <v>302</v>
      </c>
      <c r="P15" s="13" t="s">
        <v>316</v>
      </c>
      <c r="Q15" s="13" t="s">
        <v>96</v>
      </c>
      <c r="R15" s="13" t="s">
        <v>304</v>
      </c>
      <c r="S15" s="13" t="s">
        <v>271</v>
      </c>
      <c r="T15" s="35">
        <v>1</v>
      </c>
      <c r="U15" s="120" t="s">
        <v>242</v>
      </c>
      <c r="V15" s="13" t="s">
        <v>122</v>
      </c>
      <c r="W15" s="36">
        <v>0.95</v>
      </c>
      <c r="X15" s="36">
        <v>1</v>
      </c>
      <c r="Y15" s="13" t="s">
        <v>317</v>
      </c>
      <c r="Z15" s="13"/>
      <c r="AA15" s="13"/>
      <c r="AB15" s="29">
        <v>1</v>
      </c>
      <c r="AC15" s="29"/>
      <c r="AD15" s="29"/>
      <c r="AE15" s="29">
        <v>1</v>
      </c>
      <c r="AF15" s="29"/>
      <c r="AG15" s="29"/>
      <c r="AH15" s="29">
        <v>1</v>
      </c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6">
        <f>IF(SUM(AB15,AE15,AH15,AK15,AN15,AQ15,AT15,AW15,AZ15,BC15,BF15,BI15)=0,0,AVERAGE(AB15,AE15,AH15,AK15,AN15,AQ15,AT15,AW15,AZ15,BC15,BF15,BI15))</f>
        <v>1</v>
      </c>
      <c r="BK15" s="26">
        <f>IF(T15=0,BJ15,BJ15/T15)</f>
        <v>1</v>
      </c>
      <c r="BL15" s="39"/>
      <c r="BM15" s="3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8">
    <mergeCell ref="T2:T4"/>
    <mergeCell ref="U2:U4"/>
    <mergeCell ref="V2:V4"/>
    <mergeCell ref="W2:W4"/>
    <mergeCell ref="AF3:AH3"/>
    <mergeCell ref="O2:O4"/>
    <mergeCell ref="P2:P4"/>
    <mergeCell ref="Q2:Q4"/>
    <mergeCell ref="R2:R4"/>
    <mergeCell ref="S2:S4"/>
    <mergeCell ref="BJ2:BJ4"/>
    <mergeCell ref="BK2:BK4"/>
    <mergeCell ref="Z3:AB3"/>
    <mergeCell ref="AC3:AE3"/>
    <mergeCell ref="A2:A4"/>
    <mergeCell ref="B2:B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BD3:BF3"/>
    <mergeCell ref="BG3:BI3"/>
    <mergeCell ref="X2:X4"/>
    <mergeCell ref="Y2:Y4"/>
    <mergeCell ref="Z2:BI2"/>
    <mergeCell ref="AI3:AK3"/>
    <mergeCell ref="AL3:AN3"/>
    <mergeCell ref="AO3:AQ3"/>
    <mergeCell ref="AR3:AT3"/>
    <mergeCell ref="AU3:AW3"/>
    <mergeCell ref="AX3:AZ3"/>
    <mergeCell ref="BA3:BC3"/>
  </mergeCells>
  <conditionalFormatting sqref="AB11:BI15">
    <cfRule type="cellIs" dxfId="228" priority="1" operator="between">
      <formula>$T$9</formula>
      <formula>$X$9</formula>
    </cfRule>
    <cfRule type="cellIs" dxfId="227" priority="2" operator="between">
      <formula>$W$9</formula>
      <formula>$T$9</formula>
    </cfRule>
    <cfRule type="cellIs" dxfId="226" priority="3" operator="between">
      <formula>$W$9</formula>
      <formula>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0"/>
  <sheetViews>
    <sheetView showGridLines="0" topLeftCell="A73" workbookViewId="0">
      <selection activeCell="A82" sqref="A82"/>
    </sheetView>
  </sheetViews>
  <sheetFormatPr baseColWidth="10" defaultColWidth="14.42578125" defaultRowHeight="15" customHeight="1" x14ac:dyDescent="0.25"/>
  <cols>
    <col min="1" max="1" width="30.85546875" customWidth="1"/>
    <col min="2" max="2" width="38" customWidth="1"/>
    <col min="3" max="3" width="17.85546875" customWidth="1"/>
    <col min="4" max="4" width="11.7109375" customWidth="1"/>
    <col min="5" max="5" width="17.85546875" customWidth="1"/>
    <col min="6" max="6" width="21" customWidth="1"/>
    <col min="7" max="10" width="10.7109375" customWidth="1"/>
    <col min="11" max="11" width="51.140625" customWidth="1"/>
    <col min="12" max="12" width="6.140625" customWidth="1"/>
    <col min="13" max="14" width="10.7109375" customWidth="1"/>
    <col min="15" max="15" width="57.140625" customWidth="1"/>
    <col min="16" max="26" width="10.7109375" customWidth="1"/>
  </cols>
  <sheetData>
    <row r="1" spans="1:15" x14ac:dyDescent="0.25">
      <c r="B1" s="173" t="s">
        <v>27</v>
      </c>
      <c r="C1" s="174" t="s">
        <v>114</v>
      </c>
    </row>
    <row r="3" spans="1:15" x14ac:dyDescent="0.25">
      <c r="B3" s="166"/>
      <c r="C3" s="167"/>
      <c r="D3" s="167"/>
      <c r="E3" s="168" t="s">
        <v>806</v>
      </c>
      <c r="F3" s="169"/>
      <c r="K3" s="37" t="s">
        <v>126</v>
      </c>
    </row>
    <row r="4" spans="1:15" ht="15.75" x14ac:dyDescent="0.25">
      <c r="A4" s="3"/>
      <c r="B4" s="168" t="s">
        <v>123</v>
      </c>
      <c r="C4" s="168" t="s">
        <v>22</v>
      </c>
      <c r="D4" s="168" t="s">
        <v>807</v>
      </c>
      <c r="E4" s="166" t="s">
        <v>124</v>
      </c>
      <c r="F4" s="170" t="s">
        <v>125</v>
      </c>
      <c r="H4" s="3">
        <v>1</v>
      </c>
      <c r="K4" s="38" t="s">
        <v>63</v>
      </c>
      <c r="L4" s="39" t="s">
        <v>65</v>
      </c>
      <c r="M4" s="39">
        <v>1</v>
      </c>
      <c r="N4" s="3" t="s">
        <v>128</v>
      </c>
      <c r="O4" s="3" t="s">
        <v>127</v>
      </c>
    </row>
    <row r="5" spans="1:15" ht="15.75" x14ac:dyDescent="0.25">
      <c r="A5" s="189" t="s">
        <v>127</v>
      </c>
      <c r="B5" s="166" t="s">
        <v>128</v>
      </c>
      <c r="C5" s="166" t="s">
        <v>63</v>
      </c>
      <c r="D5" s="166" t="s">
        <v>65</v>
      </c>
      <c r="E5" s="200">
        <v>3</v>
      </c>
      <c r="F5" s="191">
        <v>0.36845313612643743</v>
      </c>
      <c r="K5" s="40" t="s">
        <v>133</v>
      </c>
      <c r="L5" s="39" t="s">
        <v>103</v>
      </c>
      <c r="M5" s="39">
        <v>2</v>
      </c>
      <c r="N5" s="3" t="s">
        <v>134</v>
      </c>
      <c r="O5" s="3" t="s">
        <v>135</v>
      </c>
    </row>
    <row r="6" spans="1:15" ht="15.75" x14ac:dyDescent="0.25">
      <c r="A6" s="189" t="s">
        <v>129</v>
      </c>
      <c r="B6" s="166" t="s">
        <v>130</v>
      </c>
      <c r="C6" s="166" t="s">
        <v>131</v>
      </c>
      <c r="D6" s="166" t="s">
        <v>132</v>
      </c>
      <c r="E6" s="200">
        <v>7</v>
      </c>
      <c r="F6" s="191">
        <v>0.99863945578231295</v>
      </c>
      <c r="K6" s="41" t="s">
        <v>140</v>
      </c>
      <c r="L6" s="39" t="s">
        <v>141</v>
      </c>
      <c r="M6" s="39">
        <v>3</v>
      </c>
      <c r="N6" s="3" t="s">
        <v>142</v>
      </c>
      <c r="O6" s="3" t="s">
        <v>143</v>
      </c>
    </row>
    <row r="7" spans="1:15" ht="15.75" x14ac:dyDescent="0.25">
      <c r="A7" s="189" t="s">
        <v>136</v>
      </c>
      <c r="B7" s="166" t="s">
        <v>137</v>
      </c>
      <c r="C7" s="166" t="s">
        <v>138</v>
      </c>
      <c r="D7" s="166" t="s">
        <v>139</v>
      </c>
      <c r="E7" s="200">
        <v>3</v>
      </c>
      <c r="F7" s="191" t="e">
        <v>#DIV/0!</v>
      </c>
      <c r="K7" s="42" t="s">
        <v>148</v>
      </c>
      <c r="L7" s="39" t="s">
        <v>149</v>
      </c>
      <c r="M7" s="39">
        <v>4</v>
      </c>
      <c r="N7" s="3" t="s">
        <v>150</v>
      </c>
      <c r="O7" s="3" t="s">
        <v>151</v>
      </c>
    </row>
    <row r="8" spans="1:15" ht="15.75" x14ac:dyDescent="0.25">
      <c r="A8" s="189" t="s">
        <v>144</v>
      </c>
      <c r="B8" s="166" t="s">
        <v>145</v>
      </c>
      <c r="C8" s="166" t="s">
        <v>146</v>
      </c>
      <c r="D8" s="166" t="s">
        <v>147</v>
      </c>
      <c r="E8" s="200">
        <v>2</v>
      </c>
      <c r="F8" s="191" t="e">
        <v>#DIV/0!</v>
      </c>
      <c r="K8" s="42" t="s">
        <v>108</v>
      </c>
      <c r="L8" s="39" t="s">
        <v>110</v>
      </c>
      <c r="M8" s="39">
        <v>5</v>
      </c>
      <c r="N8" s="3" t="s">
        <v>109</v>
      </c>
      <c r="O8" s="3" t="s">
        <v>156</v>
      </c>
    </row>
    <row r="9" spans="1:15" ht="15.75" x14ac:dyDescent="0.25">
      <c r="A9" s="189" t="s">
        <v>152</v>
      </c>
      <c r="B9" s="166" t="s">
        <v>153</v>
      </c>
      <c r="C9" s="166" t="s">
        <v>154</v>
      </c>
      <c r="D9" s="166" t="s">
        <v>155</v>
      </c>
      <c r="E9" s="200">
        <v>1</v>
      </c>
      <c r="F9" s="191">
        <v>1</v>
      </c>
      <c r="K9" s="42" t="s">
        <v>161</v>
      </c>
      <c r="L9" s="39" t="s">
        <v>162</v>
      </c>
      <c r="M9" s="39">
        <v>6</v>
      </c>
      <c r="N9" s="3" t="s">
        <v>163</v>
      </c>
      <c r="O9" s="3" t="s">
        <v>164</v>
      </c>
    </row>
    <row r="10" spans="1:15" ht="15.75" x14ac:dyDescent="0.25">
      <c r="A10" s="1" t="s">
        <v>157</v>
      </c>
      <c r="B10" s="166" t="s">
        <v>158</v>
      </c>
      <c r="C10" s="166" t="s">
        <v>159</v>
      </c>
      <c r="D10" s="166" t="s">
        <v>160</v>
      </c>
      <c r="E10" s="200">
        <v>2</v>
      </c>
      <c r="F10" s="191">
        <v>0.99645390070921991</v>
      </c>
      <c r="K10" s="42" t="s">
        <v>169</v>
      </c>
      <c r="L10" s="39" t="s">
        <v>170</v>
      </c>
      <c r="M10" s="39">
        <v>7</v>
      </c>
      <c r="N10" s="3" t="s">
        <v>171</v>
      </c>
      <c r="O10" s="3" t="s">
        <v>172</v>
      </c>
    </row>
    <row r="11" spans="1:15" ht="15.75" x14ac:dyDescent="0.25">
      <c r="A11" s="189" t="s">
        <v>165</v>
      </c>
      <c r="B11" s="166" t="s">
        <v>166</v>
      </c>
      <c r="C11" s="166" t="s">
        <v>167</v>
      </c>
      <c r="D11" s="166" t="s">
        <v>168</v>
      </c>
      <c r="E11" s="200">
        <v>2</v>
      </c>
      <c r="F11" s="191">
        <v>0.93969555035128804</v>
      </c>
      <c r="K11" s="42" t="s">
        <v>173</v>
      </c>
      <c r="L11" s="39" t="s">
        <v>174</v>
      </c>
      <c r="M11" s="39">
        <v>8</v>
      </c>
      <c r="N11" s="3" t="s">
        <v>175</v>
      </c>
      <c r="O11" s="3" t="s">
        <v>176</v>
      </c>
    </row>
    <row r="12" spans="1:15" ht="15.75" x14ac:dyDescent="0.25">
      <c r="A12" s="189" t="s">
        <v>135</v>
      </c>
      <c r="B12" s="166" t="s">
        <v>134</v>
      </c>
      <c r="C12" s="166" t="s">
        <v>133</v>
      </c>
      <c r="D12" s="166" t="s">
        <v>103</v>
      </c>
      <c r="E12" s="200">
        <v>2</v>
      </c>
      <c r="F12" s="191" t="e">
        <v>#DIV/0!</v>
      </c>
      <c r="K12" s="42" t="s">
        <v>177</v>
      </c>
      <c r="L12" s="39" t="s">
        <v>178</v>
      </c>
      <c r="M12" s="39">
        <v>9</v>
      </c>
      <c r="N12" s="3" t="s">
        <v>179</v>
      </c>
      <c r="O12" s="3" t="s">
        <v>180</v>
      </c>
    </row>
    <row r="13" spans="1:15" ht="15.75" x14ac:dyDescent="0.25">
      <c r="A13" s="189" t="s">
        <v>143</v>
      </c>
      <c r="B13" s="166" t="s">
        <v>142</v>
      </c>
      <c r="C13" s="166" t="s">
        <v>140</v>
      </c>
      <c r="D13" s="166" t="s">
        <v>141</v>
      </c>
      <c r="E13" s="200">
        <v>1</v>
      </c>
      <c r="F13" s="191" t="e">
        <v>#DIV/0!</v>
      </c>
      <c r="K13" s="40" t="s">
        <v>131</v>
      </c>
      <c r="L13" s="39" t="s">
        <v>132</v>
      </c>
      <c r="M13" s="39">
        <v>10</v>
      </c>
      <c r="N13" s="3" t="s">
        <v>130</v>
      </c>
      <c r="O13" s="3" t="s">
        <v>129</v>
      </c>
    </row>
    <row r="14" spans="1:15" ht="15.75" x14ac:dyDescent="0.25">
      <c r="A14" s="190" t="s">
        <v>151</v>
      </c>
      <c r="B14" s="166" t="s">
        <v>150</v>
      </c>
      <c r="C14" s="166" t="s">
        <v>148</v>
      </c>
      <c r="D14" s="166" t="s">
        <v>149</v>
      </c>
      <c r="E14" s="200">
        <v>1</v>
      </c>
      <c r="F14" s="191" t="e">
        <v>#DIV/0!</v>
      </c>
      <c r="K14" s="42" t="s">
        <v>138</v>
      </c>
      <c r="L14" s="39" t="s">
        <v>139</v>
      </c>
      <c r="M14" s="39">
        <v>11</v>
      </c>
      <c r="N14" s="3" t="s">
        <v>137</v>
      </c>
      <c r="O14" s="3" t="s">
        <v>136</v>
      </c>
    </row>
    <row r="15" spans="1:15" ht="15.75" x14ac:dyDescent="0.25">
      <c r="A15" s="189" t="s">
        <v>156</v>
      </c>
      <c r="B15" s="166" t="s">
        <v>109</v>
      </c>
      <c r="C15" s="166" t="s">
        <v>108</v>
      </c>
      <c r="D15" s="166" t="s">
        <v>110</v>
      </c>
      <c r="E15" s="200">
        <v>12</v>
      </c>
      <c r="F15" s="191">
        <v>0.99980639986724562</v>
      </c>
      <c r="K15" s="42" t="s">
        <v>146</v>
      </c>
      <c r="L15" s="39" t="s">
        <v>147</v>
      </c>
      <c r="M15" s="39">
        <v>12</v>
      </c>
      <c r="N15" s="3" t="s">
        <v>145</v>
      </c>
      <c r="O15" s="3" t="s">
        <v>144</v>
      </c>
    </row>
    <row r="16" spans="1:15" ht="15.75" x14ac:dyDescent="0.25">
      <c r="A16" s="189" t="s">
        <v>164</v>
      </c>
      <c r="B16" s="166" t="s">
        <v>163</v>
      </c>
      <c r="C16" s="166" t="s">
        <v>161</v>
      </c>
      <c r="D16" s="166" t="s">
        <v>162</v>
      </c>
      <c r="E16" s="200">
        <v>2</v>
      </c>
      <c r="F16" s="191">
        <v>0.50339934733307201</v>
      </c>
      <c r="K16" s="42" t="s">
        <v>154</v>
      </c>
      <c r="L16" s="39" t="s">
        <v>155</v>
      </c>
      <c r="M16" s="39">
        <v>13</v>
      </c>
      <c r="N16" s="3" t="s">
        <v>153</v>
      </c>
      <c r="O16" s="3" t="s">
        <v>152</v>
      </c>
    </row>
    <row r="17" spans="1:15" ht="15.75" x14ac:dyDescent="0.25">
      <c r="A17" s="190" t="s">
        <v>172</v>
      </c>
      <c r="B17" s="166" t="s">
        <v>171</v>
      </c>
      <c r="C17" s="166" t="s">
        <v>169</v>
      </c>
      <c r="D17" s="166" t="s">
        <v>170</v>
      </c>
      <c r="E17" s="200">
        <v>1</v>
      </c>
      <c r="F17" s="191">
        <v>1</v>
      </c>
      <c r="K17" s="42" t="s">
        <v>159</v>
      </c>
      <c r="L17" s="39" t="s">
        <v>160</v>
      </c>
      <c r="M17" s="39">
        <v>14</v>
      </c>
      <c r="N17" s="3" t="s">
        <v>158</v>
      </c>
      <c r="O17" s="3" t="s">
        <v>157</v>
      </c>
    </row>
    <row r="18" spans="1:15" ht="15.75" x14ac:dyDescent="0.25">
      <c r="A18" s="189" t="s">
        <v>176</v>
      </c>
      <c r="B18" s="166" t="s">
        <v>175</v>
      </c>
      <c r="C18" s="166" t="s">
        <v>173</v>
      </c>
      <c r="D18" s="166" t="s">
        <v>174</v>
      </c>
      <c r="E18" s="200">
        <v>3</v>
      </c>
      <c r="F18" s="191">
        <v>0.91462159897119344</v>
      </c>
      <c r="K18" s="42" t="s">
        <v>167</v>
      </c>
      <c r="L18" s="39" t="s">
        <v>181</v>
      </c>
      <c r="M18" s="39">
        <v>15</v>
      </c>
      <c r="N18" s="3" t="s">
        <v>166</v>
      </c>
      <c r="O18" s="3" t="s">
        <v>182</v>
      </c>
    </row>
    <row r="19" spans="1:15" x14ac:dyDescent="0.25">
      <c r="A19" t="s">
        <v>180</v>
      </c>
      <c r="B19" s="166" t="s">
        <v>179</v>
      </c>
      <c r="C19" s="166" t="s">
        <v>177</v>
      </c>
      <c r="D19" s="166" t="s">
        <v>178</v>
      </c>
      <c r="E19" s="200">
        <v>1</v>
      </c>
      <c r="F19" s="191" t="e">
        <v>#DIV/0!</v>
      </c>
    </row>
    <row r="20" spans="1:15" x14ac:dyDescent="0.25">
      <c r="B20" s="171" t="s">
        <v>808</v>
      </c>
      <c r="C20" s="172"/>
      <c r="D20" s="172"/>
      <c r="E20" s="201">
        <v>43</v>
      </c>
      <c r="F20" s="192">
        <v>0.89739588722174835</v>
      </c>
    </row>
    <row r="21" spans="1:15" ht="36" customHeight="1" x14ac:dyDescent="0.25"/>
    <row r="22" spans="1:15" ht="15.75" customHeight="1" x14ac:dyDescent="0.25">
      <c r="B22" s="173" t="s">
        <v>27</v>
      </c>
      <c r="C22" s="174" t="s">
        <v>70</v>
      </c>
    </row>
    <row r="23" spans="1:15" ht="15.75" customHeight="1" x14ac:dyDescent="0.25"/>
    <row r="24" spans="1:15" ht="15.75" customHeight="1" x14ac:dyDescent="0.25">
      <c r="B24" s="166"/>
      <c r="C24" s="167"/>
      <c r="D24" s="167"/>
      <c r="E24" s="168" t="s">
        <v>806</v>
      </c>
      <c r="F24" s="169"/>
    </row>
    <row r="25" spans="1:15" ht="15.75" customHeight="1" x14ac:dyDescent="0.25">
      <c r="B25" s="168" t="s">
        <v>123</v>
      </c>
      <c r="C25" s="168" t="s">
        <v>22</v>
      </c>
      <c r="D25" s="168" t="s">
        <v>807</v>
      </c>
      <c r="E25" s="166" t="s">
        <v>124</v>
      </c>
      <c r="F25" s="170" t="s">
        <v>125</v>
      </c>
    </row>
    <row r="26" spans="1:15" ht="15.75" customHeight="1" x14ac:dyDescent="0.25">
      <c r="B26" s="166" t="s">
        <v>64</v>
      </c>
      <c r="C26" s="166" t="s">
        <v>63</v>
      </c>
      <c r="D26" s="166" t="s">
        <v>65</v>
      </c>
      <c r="E26" s="200">
        <v>8</v>
      </c>
      <c r="F26" s="202">
        <v>0.67563837732316001</v>
      </c>
    </row>
    <row r="27" spans="1:15" ht="15.75" customHeight="1" x14ac:dyDescent="0.25">
      <c r="B27" s="166" t="s">
        <v>184</v>
      </c>
      <c r="C27" s="166" t="s">
        <v>131</v>
      </c>
      <c r="D27" s="166" t="s">
        <v>132</v>
      </c>
      <c r="E27" s="200">
        <v>1</v>
      </c>
      <c r="F27" s="202">
        <v>1</v>
      </c>
    </row>
    <row r="28" spans="1:15" ht="15.75" customHeight="1" x14ac:dyDescent="0.25">
      <c r="B28" s="166" t="s">
        <v>185</v>
      </c>
      <c r="C28" s="166" t="s">
        <v>138</v>
      </c>
      <c r="D28" s="166" t="s">
        <v>139</v>
      </c>
      <c r="E28" s="200">
        <v>1</v>
      </c>
      <c r="F28" s="202">
        <v>1</v>
      </c>
    </row>
    <row r="29" spans="1:15" ht="15.75" customHeight="1" x14ac:dyDescent="0.25">
      <c r="B29" s="166" t="s">
        <v>186</v>
      </c>
      <c r="C29" s="166" t="s">
        <v>167</v>
      </c>
      <c r="D29" s="166" t="s">
        <v>168</v>
      </c>
      <c r="E29" s="200">
        <v>1</v>
      </c>
      <c r="F29" s="202" t="e">
        <v>#DIV/0!</v>
      </c>
    </row>
    <row r="30" spans="1:15" ht="15.75" customHeight="1" x14ac:dyDescent="0.25">
      <c r="B30" s="166" t="s">
        <v>102</v>
      </c>
      <c r="C30" s="166" t="s">
        <v>133</v>
      </c>
      <c r="D30" s="166" t="s">
        <v>103</v>
      </c>
      <c r="E30" s="200">
        <v>4</v>
      </c>
      <c r="F30" s="202" t="e">
        <v>#DIV/0!</v>
      </c>
    </row>
    <row r="31" spans="1:15" ht="15.75" customHeight="1" x14ac:dyDescent="0.25">
      <c r="B31" s="166" t="s">
        <v>187</v>
      </c>
      <c r="C31" s="166" t="s">
        <v>148</v>
      </c>
      <c r="D31" s="166" t="s">
        <v>149</v>
      </c>
      <c r="E31" s="200">
        <v>1</v>
      </c>
      <c r="F31" s="202">
        <v>0</v>
      </c>
    </row>
    <row r="32" spans="1:15" ht="15.75" customHeight="1" x14ac:dyDescent="0.25">
      <c r="B32" s="166" t="s">
        <v>188</v>
      </c>
      <c r="C32" s="166" t="s">
        <v>108</v>
      </c>
      <c r="D32" s="166" t="s">
        <v>110</v>
      </c>
      <c r="E32" s="200">
        <v>5</v>
      </c>
      <c r="F32" s="202">
        <v>0.85102586975914352</v>
      </c>
    </row>
    <row r="33" spans="2:6" ht="15.75" customHeight="1" x14ac:dyDescent="0.25">
      <c r="B33" s="166" t="s">
        <v>189</v>
      </c>
      <c r="C33" s="166" t="s">
        <v>161</v>
      </c>
      <c r="D33" s="166" t="s">
        <v>162</v>
      </c>
      <c r="E33" s="200">
        <v>3</v>
      </c>
      <c r="F33" s="202">
        <v>0.88573680222222217</v>
      </c>
    </row>
    <row r="34" spans="2:6" ht="15.75" customHeight="1" x14ac:dyDescent="0.25">
      <c r="B34" s="166" t="s">
        <v>190</v>
      </c>
      <c r="C34" s="166" t="s">
        <v>169</v>
      </c>
      <c r="D34" s="166" t="s">
        <v>170</v>
      </c>
      <c r="E34" s="200">
        <v>3</v>
      </c>
      <c r="F34" s="202">
        <v>0.95730706075533656</v>
      </c>
    </row>
    <row r="35" spans="2:6" ht="15.75" customHeight="1" x14ac:dyDescent="0.25">
      <c r="B35" s="166" t="s">
        <v>191</v>
      </c>
      <c r="C35" s="166" t="s">
        <v>173</v>
      </c>
      <c r="D35" s="166" t="s">
        <v>174</v>
      </c>
      <c r="E35" s="200">
        <v>1</v>
      </c>
      <c r="F35" s="202">
        <v>1</v>
      </c>
    </row>
    <row r="36" spans="2:6" ht="15.75" customHeight="1" x14ac:dyDescent="0.25">
      <c r="B36" s="166" t="s">
        <v>183</v>
      </c>
      <c r="C36" s="166" t="s">
        <v>177</v>
      </c>
      <c r="D36" s="166" t="s">
        <v>178</v>
      </c>
      <c r="E36" s="200">
        <v>21</v>
      </c>
      <c r="F36" s="202">
        <v>0.99277960872163773</v>
      </c>
    </row>
    <row r="37" spans="2:6" ht="15.75" customHeight="1" x14ac:dyDescent="0.25">
      <c r="B37" s="171" t="s">
        <v>808</v>
      </c>
      <c r="C37" s="172"/>
      <c r="D37" s="172"/>
      <c r="E37" s="201">
        <v>49</v>
      </c>
      <c r="F37" s="203">
        <v>0.86376396860263793</v>
      </c>
    </row>
    <row r="38" spans="2:6" ht="15.75" customHeight="1" x14ac:dyDescent="0.25"/>
    <row r="39" spans="2:6" ht="15.75" customHeight="1" x14ac:dyDescent="0.25"/>
    <row r="40" spans="2:6" ht="15.75" customHeight="1" x14ac:dyDescent="0.25">
      <c r="C40" s="173" t="s">
        <v>123</v>
      </c>
      <c r="D40" s="174" t="s">
        <v>809</v>
      </c>
    </row>
    <row r="41" spans="2:6" ht="15.75" customHeight="1" x14ac:dyDescent="0.25"/>
    <row r="42" spans="2:6" ht="15.75" customHeight="1" x14ac:dyDescent="0.25">
      <c r="C42" s="166"/>
      <c r="D42" s="167"/>
      <c r="E42" s="168" t="s">
        <v>806</v>
      </c>
      <c r="F42" s="169"/>
    </row>
    <row r="43" spans="2:6" ht="15.75" customHeight="1" x14ac:dyDescent="0.25">
      <c r="C43" s="168" t="s">
        <v>22</v>
      </c>
      <c r="D43" s="168" t="s">
        <v>807</v>
      </c>
      <c r="E43" s="166" t="s">
        <v>124</v>
      </c>
      <c r="F43" s="170" t="s">
        <v>125</v>
      </c>
    </row>
    <row r="44" spans="2:6" ht="15.75" customHeight="1" x14ac:dyDescent="0.25">
      <c r="C44" s="166" t="s">
        <v>154</v>
      </c>
      <c r="D44" s="166" t="s">
        <v>155</v>
      </c>
      <c r="E44" s="200">
        <v>1</v>
      </c>
      <c r="F44" s="202">
        <v>1</v>
      </c>
    </row>
    <row r="45" spans="2:6" ht="15.75" customHeight="1" x14ac:dyDescent="0.25">
      <c r="C45" s="166" t="s">
        <v>159</v>
      </c>
      <c r="D45" s="166" t="s">
        <v>160</v>
      </c>
      <c r="E45" s="200">
        <v>2</v>
      </c>
      <c r="F45" s="202">
        <v>0.99645390070921991</v>
      </c>
    </row>
    <row r="46" spans="2:6" ht="15.75" customHeight="1" x14ac:dyDescent="0.25">
      <c r="C46" s="166" t="s">
        <v>167</v>
      </c>
      <c r="D46" s="166" t="s">
        <v>168</v>
      </c>
      <c r="E46" s="200">
        <v>3</v>
      </c>
      <c r="F46" s="202">
        <v>0.93969555035128804</v>
      </c>
    </row>
    <row r="47" spans="2:6" ht="15.75" customHeight="1" x14ac:dyDescent="0.25">
      <c r="C47" s="166" t="s">
        <v>131</v>
      </c>
      <c r="D47" s="166" t="s">
        <v>132</v>
      </c>
      <c r="E47" s="200">
        <v>7</v>
      </c>
      <c r="F47" s="202">
        <v>0.99863945578231295</v>
      </c>
    </row>
    <row r="48" spans="2:6" ht="15.75" customHeight="1" x14ac:dyDescent="0.25">
      <c r="C48" s="166" t="s">
        <v>169</v>
      </c>
      <c r="D48" s="166" t="s">
        <v>170</v>
      </c>
      <c r="E48" s="200">
        <v>4</v>
      </c>
      <c r="F48" s="202">
        <v>0.96798029556650245</v>
      </c>
    </row>
    <row r="49" spans="3:6" ht="15.75" customHeight="1" x14ac:dyDescent="0.25">
      <c r="C49" s="166" t="s">
        <v>133</v>
      </c>
      <c r="D49" s="166" t="s">
        <v>103</v>
      </c>
      <c r="E49" s="200">
        <v>6</v>
      </c>
      <c r="F49" s="202" t="e">
        <v>#DIV/0!</v>
      </c>
    </row>
    <row r="50" spans="3:6" ht="15.75" customHeight="1" x14ac:dyDescent="0.25">
      <c r="C50" s="166" t="s">
        <v>146</v>
      </c>
      <c r="D50" s="166" t="s">
        <v>147</v>
      </c>
      <c r="E50" s="200">
        <v>2</v>
      </c>
      <c r="F50" s="202" t="e">
        <v>#DIV/0!</v>
      </c>
    </row>
    <row r="51" spans="3:6" ht="15.75" customHeight="1" x14ac:dyDescent="0.25">
      <c r="C51" s="166" t="s">
        <v>173</v>
      </c>
      <c r="D51" s="166" t="s">
        <v>174</v>
      </c>
      <c r="E51" s="200">
        <v>4</v>
      </c>
      <c r="F51" s="202">
        <v>0.93596619922839508</v>
      </c>
    </row>
    <row r="52" spans="3:6" ht="15.75" customHeight="1" x14ac:dyDescent="0.25">
      <c r="C52" s="166" t="s">
        <v>140</v>
      </c>
      <c r="D52" s="166" t="s">
        <v>141</v>
      </c>
      <c r="E52" s="200">
        <v>1</v>
      </c>
      <c r="F52" s="202" t="e">
        <v>#DIV/0!</v>
      </c>
    </row>
    <row r="53" spans="3:6" ht="15.75" customHeight="1" x14ac:dyDescent="0.25">
      <c r="C53" s="166" t="s">
        <v>148</v>
      </c>
      <c r="D53" s="166" t="s">
        <v>149</v>
      </c>
      <c r="E53" s="200">
        <v>2</v>
      </c>
      <c r="F53" s="202">
        <v>0</v>
      </c>
    </row>
    <row r="54" spans="3:6" ht="15.75" customHeight="1" x14ac:dyDescent="0.25">
      <c r="C54" s="166" t="s">
        <v>161</v>
      </c>
      <c r="D54" s="166" t="s">
        <v>162</v>
      </c>
      <c r="E54" s="200">
        <v>5</v>
      </c>
      <c r="F54" s="202">
        <v>0.73280182026656215</v>
      </c>
    </row>
    <row r="55" spans="3:6" ht="15.75" customHeight="1" x14ac:dyDescent="0.25">
      <c r="C55" s="166" t="s">
        <v>177</v>
      </c>
      <c r="D55" s="166" t="s">
        <v>178</v>
      </c>
      <c r="E55" s="200">
        <v>23</v>
      </c>
      <c r="F55" s="202">
        <v>0.99277960872163762</v>
      </c>
    </row>
    <row r="56" spans="3:6" ht="15.75" customHeight="1" x14ac:dyDescent="0.25">
      <c r="C56" s="166" t="s">
        <v>138</v>
      </c>
      <c r="D56" s="166" t="s">
        <v>139</v>
      </c>
      <c r="E56" s="200">
        <v>4</v>
      </c>
      <c r="F56" s="202">
        <v>1</v>
      </c>
    </row>
    <row r="57" spans="3:6" ht="15.75" customHeight="1" x14ac:dyDescent="0.25">
      <c r="C57" s="166" t="s">
        <v>63</v>
      </c>
      <c r="D57" s="166" t="s">
        <v>65</v>
      </c>
      <c r="E57" s="200">
        <v>11</v>
      </c>
      <c r="F57" s="202">
        <v>0.59186058426950838</v>
      </c>
    </row>
    <row r="58" spans="3:6" ht="15.75" customHeight="1" x14ac:dyDescent="0.25">
      <c r="C58" s="166" t="s">
        <v>108</v>
      </c>
      <c r="D58" s="166" t="s">
        <v>110</v>
      </c>
      <c r="E58" s="200">
        <v>17</v>
      </c>
      <c r="F58" s="202">
        <v>0.95331248420846371</v>
      </c>
    </row>
    <row r="59" spans="3:6" ht="15.75" customHeight="1" x14ac:dyDescent="0.25">
      <c r="C59" s="171" t="s">
        <v>808</v>
      </c>
      <c r="D59" s="172"/>
      <c r="E59" s="201">
        <v>92</v>
      </c>
      <c r="F59" s="203">
        <v>0.87779360090732717</v>
      </c>
    </row>
    <row r="60" spans="3:6" ht="15.75" customHeight="1" x14ac:dyDescent="0.25"/>
    <row r="61" spans="3:6" ht="15.75" customHeight="1" x14ac:dyDescent="0.25"/>
    <row r="62" spans="3:6" ht="15.75" customHeight="1" x14ac:dyDescent="0.25"/>
    <row r="63" spans="3:6" ht="15.75" customHeight="1" x14ac:dyDescent="0.25"/>
    <row r="64" spans="3:6" ht="15.75" customHeight="1" x14ac:dyDescent="0.25"/>
    <row r="65" spans="2:6" ht="15.75" customHeight="1" x14ac:dyDescent="0.25"/>
    <row r="66" spans="2:6" ht="15.75" customHeight="1" x14ac:dyDescent="0.25"/>
    <row r="67" spans="2:6" ht="15.75" customHeight="1" x14ac:dyDescent="0.25">
      <c r="E67" s="1"/>
      <c r="F67" s="43"/>
    </row>
    <row r="68" spans="2:6" ht="15.75" customHeight="1" x14ac:dyDescent="0.25">
      <c r="E68" s="1"/>
      <c r="F68" s="43"/>
    </row>
    <row r="69" spans="2:6" ht="15.75" customHeight="1" x14ac:dyDescent="0.25">
      <c r="E69" s="1"/>
      <c r="F69" s="43"/>
    </row>
    <row r="70" spans="2:6" ht="15.75" customHeight="1" x14ac:dyDescent="0.25">
      <c r="E70" s="1"/>
      <c r="F70" s="43"/>
    </row>
    <row r="71" spans="2:6" ht="15.75" customHeight="1" x14ac:dyDescent="0.25">
      <c r="E71" s="1"/>
      <c r="F71" s="43"/>
    </row>
    <row r="72" spans="2:6" ht="15.75" customHeight="1" x14ac:dyDescent="0.25">
      <c r="E72" s="1"/>
      <c r="F72" s="43"/>
    </row>
    <row r="73" spans="2:6" ht="15.75" customHeight="1" x14ac:dyDescent="0.25">
      <c r="E73" s="1"/>
      <c r="F73" s="43"/>
    </row>
    <row r="74" spans="2:6" ht="15.75" customHeight="1" x14ac:dyDescent="0.25">
      <c r="E74" s="1"/>
      <c r="F74" s="43"/>
    </row>
    <row r="75" spans="2:6" ht="15.75" customHeight="1" x14ac:dyDescent="0.25">
      <c r="B75" s="173" t="s">
        <v>22</v>
      </c>
      <c r="C75" s="174" t="s">
        <v>809</v>
      </c>
      <c r="E75" s="1"/>
      <c r="F75" s="43"/>
    </row>
    <row r="76" spans="2:6" ht="15.75" customHeight="1" x14ac:dyDescent="0.25">
      <c r="B76" s="173" t="s">
        <v>123</v>
      </c>
      <c r="C76" s="174" t="s">
        <v>809</v>
      </c>
      <c r="E76" s="1"/>
      <c r="F76" s="43"/>
    </row>
    <row r="77" spans="2:6" ht="15.75" customHeight="1" x14ac:dyDescent="0.25">
      <c r="E77" s="1"/>
      <c r="F77" s="43"/>
    </row>
    <row r="78" spans="2:6" ht="15.75" customHeight="1" x14ac:dyDescent="0.25">
      <c r="B78" s="166"/>
      <c r="C78" s="168" t="s">
        <v>806</v>
      </c>
      <c r="D78" s="169"/>
    </row>
    <row r="79" spans="2:6" ht="15.75" customHeight="1" x14ac:dyDescent="0.25">
      <c r="B79" s="168" t="s">
        <v>30</v>
      </c>
      <c r="C79" s="166" t="s">
        <v>124</v>
      </c>
      <c r="D79" s="170" t="s">
        <v>125</v>
      </c>
    </row>
    <row r="80" spans="2:6" ht="15.75" customHeight="1" x14ac:dyDescent="0.25">
      <c r="B80" s="166" t="s">
        <v>117</v>
      </c>
      <c r="C80" s="200">
        <v>9</v>
      </c>
      <c r="D80" s="202">
        <v>1</v>
      </c>
    </row>
    <row r="81" spans="2:4" ht="15.75" customHeight="1" x14ac:dyDescent="0.25">
      <c r="B81" s="175" t="s">
        <v>192</v>
      </c>
      <c r="C81" s="204">
        <v>8</v>
      </c>
      <c r="D81" s="205">
        <v>0.89328567819077431</v>
      </c>
    </row>
    <row r="82" spans="2:4" ht="15.75" customHeight="1" x14ac:dyDescent="0.25">
      <c r="B82" s="175" t="s">
        <v>193</v>
      </c>
      <c r="C82" s="204">
        <v>6</v>
      </c>
      <c r="D82" s="205" t="e">
        <v>#DIV/0!</v>
      </c>
    </row>
    <row r="83" spans="2:4" ht="15.75" customHeight="1" x14ac:dyDescent="0.25">
      <c r="B83" s="175" t="s">
        <v>72</v>
      </c>
      <c r="C83" s="204">
        <v>19</v>
      </c>
      <c r="D83" s="205">
        <v>0.71374837203416164</v>
      </c>
    </row>
    <row r="84" spans="2:4" ht="15.75" customHeight="1" x14ac:dyDescent="0.25">
      <c r="B84" s="175" t="s">
        <v>194</v>
      </c>
      <c r="C84" s="204">
        <v>4</v>
      </c>
      <c r="D84" s="205">
        <v>1</v>
      </c>
    </row>
    <row r="85" spans="2:4" ht="15.75" customHeight="1" x14ac:dyDescent="0.25">
      <c r="B85" s="175" t="s">
        <v>195</v>
      </c>
      <c r="C85" s="204">
        <v>2</v>
      </c>
      <c r="D85" s="205">
        <v>0.99645390070921991</v>
      </c>
    </row>
    <row r="86" spans="2:4" ht="15.75" customHeight="1" x14ac:dyDescent="0.25">
      <c r="B86" s="175" t="s">
        <v>196</v>
      </c>
      <c r="C86" s="204">
        <v>44</v>
      </c>
      <c r="D86" s="205">
        <v>0.91717875443407426</v>
      </c>
    </row>
    <row r="87" spans="2:4" ht="15.75" customHeight="1" x14ac:dyDescent="0.25">
      <c r="B87" s="171" t="s">
        <v>808</v>
      </c>
      <c r="C87" s="201">
        <v>92</v>
      </c>
      <c r="D87" s="203">
        <v>0.87779360090732694</v>
      </c>
    </row>
    <row r="88" spans="2:4" ht="15.75" customHeight="1" x14ac:dyDescent="0.25"/>
    <row r="89" spans="2:4" ht="15.75" customHeight="1" x14ac:dyDescent="0.25"/>
    <row r="90" spans="2:4" ht="15.75" customHeight="1" x14ac:dyDescent="0.25"/>
    <row r="91" spans="2:4" ht="15.75" customHeight="1" x14ac:dyDescent="0.25"/>
    <row r="92" spans="2:4" ht="15.75" customHeight="1" x14ac:dyDescent="0.25"/>
    <row r="93" spans="2:4" ht="15.75" customHeight="1" x14ac:dyDescent="0.25"/>
    <row r="94" spans="2:4" ht="15.75" customHeight="1" x14ac:dyDescent="0.25"/>
    <row r="95" spans="2:4" ht="15.75" customHeight="1" x14ac:dyDescent="0.25"/>
    <row r="96" spans="2:4" ht="15.75" customHeight="1" x14ac:dyDescent="0.25"/>
    <row r="97" spans="1:4" ht="15.75" customHeight="1" x14ac:dyDescent="0.25"/>
    <row r="98" spans="1:4" ht="15.75" customHeight="1" x14ac:dyDescent="0.25"/>
    <row r="99" spans="1:4" ht="15.75" customHeight="1" x14ac:dyDescent="0.25"/>
    <row r="100" spans="1:4" ht="15.75" customHeight="1" x14ac:dyDescent="0.25"/>
    <row r="101" spans="1:4" ht="15.75" customHeight="1" x14ac:dyDescent="0.25"/>
    <row r="102" spans="1:4" ht="15.75" customHeight="1" x14ac:dyDescent="0.25"/>
    <row r="103" spans="1:4" ht="15.75" customHeight="1" x14ac:dyDescent="0.25"/>
    <row r="104" spans="1:4" ht="15.75" customHeight="1" x14ac:dyDescent="0.25"/>
    <row r="105" spans="1:4" ht="15.75" customHeight="1" x14ac:dyDescent="0.25">
      <c r="A105" s="166"/>
      <c r="B105" s="167"/>
      <c r="C105" s="168" t="s">
        <v>806</v>
      </c>
      <c r="D105" s="169"/>
    </row>
    <row r="106" spans="1:4" ht="15.75" customHeight="1" x14ac:dyDescent="0.25">
      <c r="A106" s="168" t="s">
        <v>22</v>
      </c>
      <c r="B106" s="168" t="s">
        <v>807</v>
      </c>
      <c r="C106" s="166" t="s">
        <v>124</v>
      </c>
      <c r="D106" s="170" t="s">
        <v>125</v>
      </c>
    </row>
    <row r="107" spans="1:4" ht="15.75" customHeight="1" x14ac:dyDescent="0.25">
      <c r="A107" s="166" t="s">
        <v>154</v>
      </c>
      <c r="B107" s="166" t="s">
        <v>155</v>
      </c>
      <c r="C107" s="200">
        <v>1</v>
      </c>
      <c r="D107" s="191">
        <v>1</v>
      </c>
    </row>
    <row r="108" spans="1:4" ht="15.75" customHeight="1" x14ac:dyDescent="0.25">
      <c r="A108" s="166" t="s">
        <v>159</v>
      </c>
      <c r="B108" s="166" t="s">
        <v>160</v>
      </c>
      <c r="C108" s="200">
        <v>2</v>
      </c>
      <c r="D108" s="191">
        <v>0.99645390070921991</v>
      </c>
    </row>
    <row r="109" spans="1:4" ht="15.75" customHeight="1" x14ac:dyDescent="0.25">
      <c r="A109" s="166" t="s">
        <v>167</v>
      </c>
      <c r="B109" s="166" t="s">
        <v>168</v>
      </c>
      <c r="C109" s="200">
        <v>3</v>
      </c>
      <c r="D109" s="191">
        <v>0.93969555035128804</v>
      </c>
    </row>
    <row r="110" spans="1:4" ht="15.75" customHeight="1" x14ac:dyDescent="0.25">
      <c r="A110" s="166" t="s">
        <v>131</v>
      </c>
      <c r="B110" s="166" t="s">
        <v>132</v>
      </c>
      <c r="C110" s="200">
        <v>8</v>
      </c>
      <c r="D110" s="191">
        <v>0.99880952380952381</v>
      </c>
    </row>
    <row r="111" spans="1:4" ht="15.75" customHeight="1" x14ac:dyDescent="0.25">
      <c r="A111" s="166" t="s">
        <v>169</v>
      </c>
      <c r="B111" s="166" t="s">
        <v>170</v>
      </c>
      <c r="C111" s="200">
        <v>4</v>
      </c>
      <c r="D111" s="191">
        <v>0.96798029556650245</v>
      </c>
    </row>
    <row r="112" spans="1:4" ht="15.75" customHeight="1" x14ac:dyDescent="0.25">
      <c r="A112" s="166" t="s">
        <v>133</v>
      </c>
      <c r="B112" s="166" t="s">
        <v>103</v>
      </c>
      <c r="C112" s="200">
        <v>6</v>
      </c>
      <c r="D112" s="191" t="e">
        <v>#DIV/0!</v>
      </c>
    </row>
    <row r="113" spans="1:4" ht="15.75" customHeight="1" x14ac:dyDescent="0.25">
      <c r="A113" s="166" t="s">
        <v>146</v>
      </c>
      <c r="B113" s="166" t="s">
        <v>147</v>
      </c>
      <c r="C113" s="200">
        <v>2</v>
      </c>
      <c r="D113" s="191" t="e">
        <v>#DIV/0!</v>
      </c>
    </row>
    <row r="114" spans="1:4" ht="15.75" customHeight="1" x14ac:dyDescent="0.25">
      <c r="A114" s="166" t="s">
        <v>173</v>
      </c>
      <c r="B114" s="166" t="s">
        <v>174</v>
      </c>
      <c r="C114" s="200">
        <v>4</v>
      </c>
      <c r="D114" s="191">
        <v>0.93596619922839508</v>
      </c>
    </row>
    <row r="115" spans="1:4" ht="15.75" customHeight="1" x14ac:dyDescent="0.25">
      <c r="A115" s="166" t="s">
        <v>140</v>
      </c>
      <c r="B115" s="166" t="s">
        <v>141</v>
      </c>
      <c r="C115" s="200">
        <v>1</v>
      </c>
      <c r="D115" s="191" t="e">
        <v>#DIV/0!</v>
      </c>
    </row>
    <row r="116" spans="1:4" ht="15.75" customHeight="1" x14ac:dyDescent="0.25">
      <c r="A116" s="166" t="s">
        <v>148</v>
      </c>
      <c r="B116" s="166" t="s">
        <v>149</v>
      </c>
      <c r="C116" s="200">
        <v>2</v>
      </c>
      <c r="D116" s="191">
        <v>0</v>
      </c>
    </row>
    <row r="117" spans="1:4" ht="15.75" customHeight="1" x14ac:dyDescent="0.25">
      <c r="A117" s="166" t="s">
        <v>161</v>
      </c>
      <c r="B117" s="166" t="s">
        <v>162</v>
      </c>
      <c r="C117" s="200">
        <v>5</v>
      </c>
      <c r="D117" s="191">
        <v>0.73280182026656215</v>
      </c>
    </row>
    <row r="118" spans="1:4" ht="15.75" customHeight="1" x14ac:dyDescent="0.25">
      <c r="A118" s="166" t="s">
        <v>177</v>
      </c>
      <c r="B118" s="166" t="s">
        <v>178</v>
      </c>
      <c r="C118" s="200">
        <v>23</v>
      </c>
      <c r="D118" s="191">
        <v>0.99277960872163762</v>
      </c>
    </row>
    <row r="119" spans="1:4" ht="15.75" customHeight="1" x14ac:dyDescent="0.25">
      <c r="A119" s="166" t="s">
        <v>138</v>
      </c>
      <c r="B119" s="166" t="s">
        <v>139</v>
      </c>
      <c r="C119" s="200">
        <v>4</v>
      </c>
      <c r="D119" s="191">
        <v>1</v>
      </c>
    </row>
    <row r="120" spans="1:4" ht="15.75" customHeight="1" x14ac:dyDescent="0.25">
      <c r="A120" s="166" t="s">
        <v>63</v>
      </c>
      <c r="B120" s="166" t="s">
        <v>65</v>
      </c>
      <c r="C120" s="200">
        <v>11</v>
      </c>
      <c r="D120" s="191">
        <v>0.59186058426950838</v>
      </c>
    </row>
    <row r="121" spans="1:4" ht="15.75" customHeight="1" x14ac:dyDescent="0.25">
      <c r="A121" s="166" t="s">
        <v>108</v>
      </c>
      <c r="B121" s="166" t="s">
        <v>110</v>
      </c>
      <c r="C121" s="200">
        <v>17</v>
      </c>
      <c r="D121" s="191">
        <v>0.95331248420846371</v>
      </c>
    </row>
    <row r="122" spans="1:4" ht="15.75" customHeight="1" x14ac:dyDescent="0.25">
      <c r="A122" s="166" t="s">
        <v>850</v>
      </c>
      <c r="B122" s="166" t="s">
        <v>850</v>
      </c>
      <c r="C122" s="200">
        <v>4</v>
      </c>
      <c r="D122" s="191"/>
    </row>
    <row r="123" spans="1:4" ht="15.75" customHeight="1" x14ac:dyDescent="0.25">
      <c r="A123" s="171" t="s">
        <v>808</v>
      </c>
      <c r="B123" s="172"/>
      <c r="C123" s="201">
        <v>97</v>
      </c>
      <c r="D123" s="192">
        <v>0.87959075383516072</v>
      </c>
    </row>
    <row r="124" spans="1:4" ht="15.75" customHeight="1" x14ac:dyDescent="0.25"/>
    <row r="125" spans="1:4" ht="15.75" customHeight="1" x14ac:dyDescent="0.25"/>
    <row r="126" spans="1:4" ht="15.75" customHeight="1" x14ac:dyDescent="0.25"/>
    <row r="127" spans="1:4" ht="15.75" customHeight="1" x14ac:dyDescent="0.25"/>
    <row r="128" spans="1:4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tabSelected="1" zoomScale="70" zoomScaleNormal="70" workbookViewId="0">
      <selection activeCell="C1" sqref="C1:Q3"/>
    </sheetView>
  </sheetViews>
  <sheetFormatPr baseColWidth="10" defaultColWidth="14.42578125" defaultRowHeight="15" customHeight="1" x14ac:dyDescent="0.25"/>
  <cols>
    <col min="1" max="1" width="19.28515625" customWidth="1"/>
    <col min="2" max="2" width="11.42578125" customWidth="1"/>
    <col min="3" max="5" width="11" customWidth="1"/>
    <col min="6" max="6" width="28.7109375" customWidth="1"/>
    <col min="7" max="10" width="11" customWidth="1"/>
    <col min="11" max="11" width="19.5703125" customWidth="1"/>
    <col min="12" max="12" width="11" customWidth="1"/>
    <col min="13" max="13" width="27.140625" customWidth="1"/>
    <col min="14" max="16" width="11" customWidth="1"/>
    <col min="17" max="17" width="13.5703125" customWidth="1"/>
    <col min="18" max="26" width="9.140625" customWidth="1"/>
  </cols>
  <sheetData>
    <row r="1" spans="1:26" ht="21.75" customHeight="1" x14ac:dyDescent="0.3">
      <c r="A1" s="225"/>
      <c r="B1" s="226"/>
      <c r="C1" s="234" t="s">
        <v>197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6"/>
      <c r="R1" s="44"/>
      <c r="S1" s="44"/>
      <c r="T1" s="44"/>
      <c r="U1" s="44"/>
      <c r="V1" s="44"/>
      <c r="W1" s="44"/>
      <c r="X1" s="44"/>
      <c r="Y1" s="44"/>
      <c r="Z1" s="44"/>
    </row>
    <row r="2" spans="1:26" ht="21.75" customHeight="1" x14ac:dyDescent="0.3">
      <c r="A2" s="227"/>
      <c r="B2" s="228"/>
      <c r="C2" s="237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9"/>
      <c r="R2" s="44"/>
      <c r="S2" s="44"/>
      <c r="T2" s="44"/>
      <c r="U2" s="44"/>
      <c r="V2" s="44"/>
      <c r="W2" s="44"/>
      <c r="X2" s="44"/>
      <c r="Y2" s="44"/>
      <c r="Z2" s="44"/>
    </row>
    <row r="3" spans="1:26" ht="21.75" customHeight="1" x14ac:dyDescent="0.3">
      <c r="A3" s="229"/>
      <c r="B3" s="230"/>
      <c r="C3" s="240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2"/>
      <c r="R3" s="44"/>
      <c r="S3" s="44"/>
      <c r="T3" s="44"/>
      <c r="U3" s="44"/>
      <c r="V3" s="44"/>
      <c r="W3" s="44"/>
      <c r="X3" s="44"/>
      <c r="Y3" s="44"/>
      <c r="Z3" s="44"/>
    </row>
    <row r="4" spans="1:26" ht="24" customHeight="1" x14ac:dyDescent="0.3">
      <c r="A4" s="45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  <c r="P4" s="47"/>
      <c r="Q4" s="47"/>
      <c r="R4" s="44"/>
      <c r="S4" s="44"/>
      <c r="T4" s="44"/>
      <c r="U4" s="44"/>
      <c r="V4" s="44"/>
      <c r="W4" s="44"/>
      <c r="X4" s="44"/>
      <c r="Y4" s="44"/>
      <c r="Z4" s="44"/>
    </row>
    <row r="5" spans="1:26" ht="71.25" customHeight="1" x14ac:dyDescent="0.3">
      <c r="A5" s="45"/>
      <c r="B5" s="231" t="s">
        <v>198</v>
      </c>
      <c r="C5" s="223"/>
      <c r="D5" s="233" t="s">
        <v>199</v>
      </c>
      <c r="E5" s="222"/>
      <c r="F5" s="222"/>
      <c r="G5" s="223"/>
      <c r="H5" s="221" t="s">
        <v>200</v>
      </c>
      <c r="I5" s="222"/>
      <c r="J5" s="223"/>
      <c r="K5" s="224" t="s">
        <v>201</v>
      </c>
      <c r="L5" s="222"/>
      <c r="M5" s="223"/>
      <c r="N5" s="232" t="s">
        <v>202</v>
      </c>
      <c r="O5" s="223"/>
      <c r="P5" s="44"/>
      <c r="Q5" s="47"/>
      <c r="R5" s="44"/>
      <c r="S5" s="44"/>
      <c r="T5" s="44"/>
      <c r="U5" s="44"/>
      <c r="V5" s="44"/>
      <c r="W5" s="44"/>
      <c r="X5" s="44"/>
      <c r="Y5" s="44"/>
      <c r="Z5" s="44"/>
    </row>
    <row r="6" spans="1:26" ht="25.5" customHeight="1" x14ac:dyDescent="0.3">
      <c r="A6" s="45"/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47"/>
      <c r="Q6" s="47"/>
      <c r="R6" s="44"/>
      <c r="S6" s="44"/>
      <c r="T6" s="44"/>
      <c r="U6" s="44"/>
      <c r="V6" s="44"/>
      <c r="W6" s="44"/>
      <c r="X6" s="44"/>
      <c r="Y6" s="44"/>
      <c r="Z6" s="44"/>
    </row>
    <row r="7" spans="1:26" ht="49.5" customHeight="1" x14ac:dyDescent="0.25">
      <c r="A7" s="243" t="s">
        <v>203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5"/>
      <c r="R7" s="48"/>
      <c r="S7" s="48"/>
      <c r="T7" s="48"/>
      <c r="U7" s="48"/>
      <c r="V7" s="48"/>
      <c r="W7" s="48"/>
      <c r="X7" s="48"/>
      <c r="Y7" s="48"/>
      <c r="Z7" s="48"/>
    </row>
    <row r="8" spans="1:26" ht="18.75" customHeight="1" x14ac:dyDescent="0.3">
      <c r="A8" s="49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49"/>
      <c r="Q8" s="49"/>
      <c r="R8" s="44"/>
      <c r="S8" s="44"/>
      <c r="T8" s="44"/>
      <c r="U8" s="44"/>
      <c r="V8" s="44"/>
      <c r="W8" s="44"/>
      <c r="X8" s="44"/>
      <c r="Y8" s="44"/>
      <c r="Z8" s="44"/>
    </row>
    <row r="9" spans="1:26" ht="25.5" customHeight="1" x14ac:dyDescent="0.4">
      <c r="A9" s="53"/>
      <c r="B9" s="54"/>
      <c r="C9" s="246" t="s">
        <v>204</v>
      </c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8"/>
      <c r="O9" s="55"/>
      <c r="P9" s="44"/>
      <c r="Q9" s="44"/>
      <c r="R9" s="53"/>
      <c r="S9" s="53"/>
      <c r="T9" s="53"/>
      <c r="U9" s="53"/>
      <c r="V9" s="53"/>
      <c r="W9" s="53"/>
      <c r="X9" s="53"/>
      <c r="Y9" s="53"/>
      <c r="Z9" s="53"/>
    </row>
    <row r="10" spans="1:26" ht="18.75" customHeight="1" x14ac:dyDescent="0.3">
      <c r="A10" s="44"/>
      <c r="B10" s="5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5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8" customHeight="1" x14ac:dyDescent="0.3">
      <c r="A11" s="44"/>
      <c r="B11" s="57"/>
      <c r="C11" s="58" t="s">
        <v>127</v>
      </c>
      <c r="D11" s="44"/>
      <c r="E11" s="44"/>
      <c r="F11" s="59"/>
      <c r="G11" s="60">
        <f>VLOOKUP(C11,Datos!$A$4:$F$20,6,FALSE)</f>
        <v>0.36845313612643743</v>
      </c>
      <c r="H11" s="44"/>
      <c r="I11" s="58" t="s">
        <v>143</v>
      </c>
      <c r="J11" s="44"/>
      <c r="K11" s="44"/>
      <c r="L11" s="44"/>
      <c r="M11" s="44"/>
      <c r="N11" s="60" t="str">
        <f>IFERROR(VLOOKUP(I11,Datos!$A$4:$F$18,6,FALSE)=0,"Anual")</f>
        <v>Anual</v>
      </c>
      <c r="O11" s="61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8.75" customHeight="1" x14ac:dyDescent="0.3">
      <c r="A12" s="44"/>
      <c r="B12" s="57"/>
      <c r="C12" s="62"/>
      <c r="D12" s="62"/>
      <c r="E12" s="59"/>
      <c r="F12" s="59"/>
      <c r="G12" s="59"/>
      <c r="H12" s="59"/>
      <c r="I12" s="59"/>
      <c r="J12" s="59"/>
      <c r="K12" s="59"/>
      <c r="L12" s="59"/>
      <c r="M12" s="59"/>
      <c r="N12" s="62"/>
      <c r="O12" s="6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8" customHeight="1" x14ac:dyDescent="0.3">
      <c r="A13" s="44"/>
      <c r="B13" s="57"/>
      <c r="C13" s="58" t="s">
        <v>135</v>
      </c>
      <c r="D13" s="44"/>
      <c r="E13" s="44"/>
      <c r="F13" s="59"/>
      <c r="G13" s="60" t="str">
        <f>IFERROR(VLOOKUP(C13,Datos!$A$4:$F$18,6,FALSE)=0,"Anual")</f>
        <v>Anual</v>
      </c>
      <c r="H13" s="44"/>
      <c r="I13" s="58" t="s">
        <v>151</v>
      </c>
      <c r="J13" s="44"/>
      <c r="K13" s="44"/>
      <c r="L13" s="44"/>
      <c r="M13" s="44"/>
      <c r="N13" s="60" t="str">
        <f>IFERROR(VLOOKUP(I13,Datos!$A$4:$F$18,6,FALSE)=0,"Anual")</f>
        <v>Anual</v>
      </c>
      <c r="O13" s="63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8" customHeight="1" x14ac:dyDescent="0.3">
      <c r="A14" s="44"/>
      <c r="B14" s="57"/>
      <c r="C14" s="58"/>
      <c r="D14" s="44"/>
      <c r="E14" s="62"/>
      <c r="F14" s="59"/>
      <c r="G14" s="58"/>
      <c r="H14" s="44"/>
      <c r="I14" s="44"/>
      <c r="J14" s="44"/>
      <c r="K14" s="44"/>
      <c r="L14" s="44"/>
      <c r="M14" s="62"/>
      <c r="N14" s="62"/>
      <c r="O14" s="63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25.5" customHeight="1" x14ac:dyDescent="0.4">
      <c r="A15" s="53"/>
      <c r="B15" s="54"/>
      <c r="C15" s="246" t="s">
        <v>205</v>
      </c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8"/>
      <c r="O15" s="55"/>
      <c r="P15" s="44"/>
      <c r="Q15" s="44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18.75" customHeight="1" x14ac:dyDescent="0.3">
      <c r="A16" s="44"/>
      <c r="B16" s="5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6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8" customHeight="1" x14ac:dyDescent="0.3">
      <c r="A17" s="44"/>
      <c r="B17" s="57"/>
      <c r="C17" s="65"/>
      <c r="D17" s="44"/>
      <c r="E17" s="44"/>
      <c r="F17" s="58" t="s">
        <v>156</v>
      </c>
      <c r="G17" s="44"/>
      <c r="H17" s="44"/>
      <c r="I17" s="60">
        <f>VLOOKUP(F17,Datos!$A$4:$F$18,6,FALSE)</f>
        <v>0.99980639986724562</v>
      </c>
      <c r="J17" s="44"/>
      <c r="K17" s="65"/>
      <c r="L17" s="65"/>
      <c r="M17" s="65"/>
      <c r="N17" s="65"/>
      <c r="O17" s="61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8.75" customHeight="1" x14ac:dyDescent="0.3">
      <c r="A18" s="44"/>
      <c r="B18" s="57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1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25.5" customHeight="1" x14ac:dyDescent="0.4">
      <c r="A19" s="53"/>
      <c r="B19" s="54"/>
      <c r="C19" s="246" t="s">
        <v>206</v>
      </c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8"/>
      <c r="O19" s="55"/>
      <c r="P19" s="44"/>
      <c r="Q19" s="44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18.75" customHeight="1" x14ac:dyDescent="0.3">
      <c r="A20" s="44"/>
      <c r="B20" s="5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6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8" customHeight="1" x14ac:dyDescent="0.3">
      <c r="A21" s="44"/>
      <c r="B21" s="57"/>
      <c r="C21" s="58" t="s">
        <v>164</v>
      </c>
      <c r="D21" s="44"/>
      <c r="E21" s="44"/>
      <c r="F21" s="48"/>
      <c r="G21" s="60">
        <f>VLOOKUP(C21,Datos!$A$4:$F$18,6,FALSE)</f>
        <v>0.50339934733307201</v>
      </c>
      <c r="H21" s="44"/>
      <c r="I21" s="58" t="s">
        <v>180</v>
      </c>
      <c r="J21" s="44"/>
      <c r="K21" s="44"/>
      <c r="L21" s="44"/>
      <c r="M21" s="44"/>
      <c r="N21" s="60" t="str">
        <f>IFERROR(VLOOKUP(I21,Datos!$A$4:$F$18,6,FALSE)=0,"Anual")</f>
        <v>Anual</v>
      </c>
      <c r="O21" s="66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8.75" customHeight="1" x14ac:dyDescent="0.3">
      <c r="A22" s="44"/>
      <c r="B22" s="57"/>
      <c r="C22" s="48"/>
      <c r="D22" s="48"/>
      <c r="E22" s="44"/>
      <c r="F22" s="48"/>
      <c r="G22" s="67"/>
      <c r="H22" s="48"/>
      <c r="I22" s="48"/>
      <c r="J22" s="48"/>
      <c r="K22" s="48"/>
      <c r="L22" s="48"/>
      <c r="M22" s="44"/>
      <c r="N22" s="67"/>
      <c r="O22" s="66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8" customHeight="1" x14ac:dyDescent="0.3">
      <c r="A23" s="44"/>
      <c r="B23" s="57"/>
      <c r="C23" s="58" t="s">
        <v>172</v>
      </c>
      <c r="D23" s="44"/>
      <c r="E23" s="44"/>
      <c r="F23" s="48"/>
      <c r="G23" s="60">
        <f>VLOOKUP(C23,Datos!$A$4:$F$18,6,FALSE)</f>
        <v>1</v>
      </c>
      <c r="H23" s="44"/>
      <c r="I23" s="58" t="s">
        <v>129</v>
      </c>
      <c r="J23" s="44"/>
      <c r="K23" s="44"/>
      <c r="L23" s="44"/>
      <c r="M23" s="44"/>
      <c r="N23" s="60">
        <f>VLOOKUP(I23,Datos!$A$4:$F$18,6,FALSE)</f>
        <v>0.99863945578231295</v>
      </c>
      <c r="O23" s="66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8.75" customHeight="1" x14ac:dyDescent="0.3">
      <c r="A24" s="44"/>
      <c r="B24" s="57"/>
      <c r="C24" s="48"/>
      <c r="D24" s="48"/>
      <c r="E24" s="44"/>
      <c r="F24" s="48"/>
      <c r="G24" s="67"/>
      <c r="H24" s="65"/>
      <c r="I24" s="65"/>
      <c r="J24" s="65"/>
      <c r="K24" s="65"/>
      <c r="L24" s="65"/>
      <c r="M24" s="44"/>
      <c r="N24" s="67"/>
      <c r="O24" s="66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8" customHeight="1" x14ac:dyDescent="0.3">
      <c r="A25" s="44"/>
      <c r="B25" s="57"/>
      <c r="C25" s="58" t="s">
        <v>144</v>
      </c>
      <c r="D25" s="44"/>
      <c r="E25" s="44"/>
      <c r="F25" s="48"/>
      <c r="G25" s="60" t="str">
        <f>IFERROR(VLOOKUP(C25,Datos!$A$4:$F$18,6,FALSE)=0,"Anual")</f>
        <v>Anual</v>
      </c>
      <c r="H25" s="44"/>
      <c r="I25" s="58" t="s">
        <v>136</v>
      </c>
      <c r="J25" s="44"/>
      <c r="K25" s="44"/>
      <c r="L25" s="44"/>
      <c r="M25" s="44"/>
      <c r="N25" s="60" t="str">
        <f>IFERROR(VLOOKUP(I25,Datos!$A$4:$F$18,6,FALSE)=0,"Anual")</f>
        <v>Anual</v>
      </c>
      <c r="O25" s="66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8.75" customHeight="1" x14ac:dyDescent="0.3">
      <c r="A26" s="44"/>
      <c r="B26" s="57"/>
      <c r="C26" s="44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66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8" customHeight="1" x14ac:dyDescent="0.3">
      <c r="A27" s="44"/>
      <c r="B27" s="57"/>
      <c r="C27" s="48"/>
      <c r="D27" s="44"/>
      <c r="E27" s="44"/>
      <c r="F27" s="58" t="s">
        <v>176</v>
      </c>
      <c r="G27" s="44"/>
      <c r="H27" s="44"/>
      <c r="I27" s="44"/>
      <c r="J27" s="44"/>
      <c r="K27" s="44"/>
      <c r="L27" s="60">
        <f>VLOOKUP(F27,Datos!$A$4:$F$18,6,FALSE)</f>
        <v>0.91462159897119344</v>
      </c>
      <c r="M27" s="48"/>
      <c r="N27" s="48"/>
      <c r="O27" s="66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8.75" customHeight="1" x14ac:dyDescent="0.3">
      <c r="A28" s="44"/>
      <c r="B28" s="57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1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25.5" customHeight="1" x14ac:dyDescent="0.4">
      <c r="A29" s="53"/>
      <c r="B29" s="54"/>
      <c r="C29" s="246" t="s">
        <v>207</v>
      </c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8"/>
      <c r="O29" s="55"/>
      <c r="P29" s="44"/>
      <c r="Q29" s="44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18.75" customHeight="1" x14ac:dyDescent="0.3">
      <c r="A30" s="44"/>
      <c r="B30" s="5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8" customHeight="1" x14ac:dyDescent="0.3">
      <c r="A31" s="44"/>
      <c r="B31" s="57"/>
      <c r="C31" s="58" t="s">
        <v>157</v>
      </c>
      <c r="D31" s="58"/>
      <c r="E31" s="44"/>
      <c r="F31" s="48"/>
      <c r="G31" s="60">
        <f>VLOOKUP(C31,Datos!$A$4:$F$18,6,FALSE)</f>
        <v>0.99645390070921991</v>
      </c>
      <c r="H31" s="44"/>
      <c r="I31" s="58" t="s">
        <v>152</v>
      </c>
      <c r="J31" s="44"/>
      <c r="K31" s="44"/>
      <c r="L31" s="44"/>
      <c r="M31" s="44"/>
      <c r="N31" s="60">
        <f>VLOOKUP(I31,Datos!$A$4:$F$18,6,FALSE)</f>
        <v>1</v>
      </c>
      <c r="O31" s="61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8.75" customHeight="1" x14ac:dyDescent="0.3">
      <c r="A32" s="44"/>
      <c r="B32" s="5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65"/>
      <c r="O32" s="61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8" customHeight="1" x14ac:dyDescent="0.3">
      <c r="A33" s="44"/>
      <c r="B33" s="57"/>
      <c r="C33" s="48"/>
      <c r="D33" s="44"/>
      <c r="E33" s="44"/>
      <c r="F33" s="58" t="s">
        <v>165</v>
      </c>
      <c r="G33" s="44"/>
      <c r="H33" s="44"/>
      <c r="I33" s="48"/>
      <c r="J33" s="48"/>
      <c r="K33" s="60">
        <f>VLOOKUP(F33,Datos!$A$4:$F$18,6,FALSE)</f>
        <v>0.93969555035128804</v>
      </c>
      <c r="L33" s="48"/>
      <c r="M33" s="48"/>
      <c r="N33" s="65"/>
      <c r="O33" s="61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8.75" customHeight="1" x14ac:dyDescent="0.25">
      <c r="A34" s="39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70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27.5" customHeight="1" x14ac:dyDescent="0.3">
      <c r="A35" s="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85.5" customHeight="1" x14ac:dyDescent="0.25">
      <c r="A36" s="243" t="s">
        <v>197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5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33" customHeight="1" x14ac:dyDescent="0.3">
      <c r="A37" s="249" t="s">
        <v>208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3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30" customHeight="1" x14ac:dyDescent="0.3">
      <c r="A38" s="72" t="s">
        <v>209</v>
      </c>
      <c r="B38" s="73" t="s">
        <v>210</v>
      </c>
      <c r="C38" s="74" t="s">
        <v>65</v>
      </c>
      <c r="D38" s="74" t="s">
        <v>103</v>
      </c>
      <c r="E38" s="74" t="s">
        <v>141</v>
      </c>
      <c r="F38" s="74" t="s">
        <v>149</v>
      </c>
      <c r="G38" s="74" t="s">
        <v>110</v>
      </c>
      <c r="H38" s="74" t="s">
        <v>162</v>
      </c>
      <c r="I38" s="74" t="s">
        <v>170</v>
      </c>
      <c r="J38" s="74" t="s">
        <v>174</v>
      </c>
      <c r="K38" s="74" t="s">
        <v>178</v>
      </c>
      <c r="L38" s="74" t="s">
        <v>132</v>
      </c>
      <c r="M38" s="74" t="s">
        <v>139</v>
      </c>
      <c r="N38" s="74" t="s">
        <v>147</v>
      </c>
      <c r="O38" s="74" t="s">
        <v>155</v>
      </c>
      <c r="P38" s="74" t="s">
        <v>160</v>
      </c>
      <c r="Q38" s="74" t="s">
        <v>168</v>
      </c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31.5" customHeight="1" x14ac:dyDescent="0.3">
      <c r="A39" s="72" t="s">
        <v>211</v>
      </c>
      <c r="B39" s="75">
        <f>SUM(C39:Q39)</f>
        <v>42</v>
      </c>
      <c r="C39" s="76">
        <f>IFERROR(VLOOKUP(C38,Datos!$D$4:$F$18,2,FALSE)," ")</f>
        <v>3</v>
      </c>
      <c r="D39" s="76">
        <f>IFERROR(VLOOKUP(D38,Datos!$D$4:$F$18,2,FALSE)," ")</f>
        <v>2</v>
      </c>
      <c r="E39" s="76">
        <f>IFERROR(VLOOKUP(E38,Datos!$D$4:$F$18,2,FALSE)," ")</f>
        <v>1</v>
      </c>
      <c r="F39" s="76">
        <f>IFERROR(VLOOKUP(F38,Datos!$D$4:$F$18,2,FALSE)," ")</f>
        <v>1</v>
      </c>
      <c r="G39" s="76">
        <f>IFERROR(VLOOKUP(G38,Datos!$D$4:$F$18,2,FALSE)," ")</f>
        <v>12</v>
      </c>
      <c r="H39" s="76">
        <f>IFERROR(VLOOKUP(H38,Datos!$D$4:$F$18,2,FALSE)," ")</f>
        <v>2</v>
      </c>
      <c r="I39" s="76">
        <f>IFERROR(VLOOKUP(I38,Datos!$D$4:$F$18,2,FALSE)," ")</f>
        <v>1</v>
      </c>
      <c r="J39" s="76">
        <f>IFERROR(VLOOKUP(J38,Datos!$D$4:$F$18,2,FALSE)," ")</f>
        <v>3</v>
      </c>
      <c r="K39" s="76" t="str">
        <f>IFERROR(VLOOKUP(K38,Datos!$D$4:$F$18,2,FALSE)," ")</f>
        <v xml:space="preserve"> </v>
      </c>
      <c r="L39" s="76">
        <f>IFERROR(VLOOKUP(L38,Datos!$D$4:$F$18,2,FALSE)," ")</f>
        <v>7</v>
      </c>
      <c r="M39" s="76">
        <f>IFERROR(VLOOKUP(M38,Datos!$D$4:$F$18,2,FALSE)," ")</f>
        <v>3</v>
      </c>
      <c r="N39" s="76">
        <f>IFERROR(VLOOKUP(N38,Datos!$D$4:$F$18,2,FALSE)," ")</f>
        <v>2</v>
      </c>
      <c r="O39" s="76">
        <f>IFERROR(VLOOKUP(O38,Datos!$D$4:$F$18,2,FALSE)," ")</f>
        <v>1</v>
      </c>
      <c r="P39" s="76">
        <f>IFERROR(VLOOKUP(P38,Datos!$D$4:$F$18,2,FALSE)," ")</f>
        <v>2</v>
      </c>
      <c r="Q39" s="76">
        <f>IFERROR(VLOOKUP(Q38,Datos!$D$4:$F$18,2,FALSE)," ")</f>
        <v>2</v>
      </c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31.5" customHeight="1" x14ac:dyDescent="0.3">
      <c r="A40" s="72" t="s">
        <v>45</v>
      </c>
      <c r="B40" s="77">
        <f>AVERAGE(C40:Q40)</f>
        <v>0.85789659879341884</v>
      </c>
      <c r="C40" s="77">
        <f>IFERROR(VLOOKUP(C38,Datos!$D$4:$F$18,3,FALSE)," ")</f>
        <v>0.36845313612643743</v>
      </c>
      <c r="D40" s="77" t="str">
        <f>IFERROR(VLOOKUP(D38,Datos!$D$4:$F$18,3,FALSE)," ")</f>
        <v xml:space="preserve"> </v>
      </c>
      <c r="E40" s="77" t="str">
        <f>IFERROR(VLOOKUP(E38,Datos!$D$4:$F$18,3,FALSE)," ")</f>
        <v xml:space="preserve"> </v>
      </c>
      <c r="F40" s="77" t="str">
        <f>IFERROR(VLOOKUP(F38,Datos!$D$4:$F$18,3,FALSE)," ")</f>
        <v xml:space="preserve"> </v>
      </c>
      <c r="G40" s="77">
        <f>IFERROR(VLOOKUP(G38,Datos!$D$4:$F$18,3,FALSE)," ")</f>
        <v>0.99980639986724562</v>
      </c>
      <c r="H40" s="77">
        <f>IFERROR(VLOOKUP(H38,Datos!$D$4:$F$18,3,FALSE)," ")</f>
        <v>0.50339934733307201</v>
      </c>
      <c r="I40" s="77">
        <f>IFERROR(VLOOKUP(I38,Datos!$D$4:$F$18,3,FALSE)," ")</f>
        <v>1</v>
      </c>
      <c r="J40" s="77">
        <f>IFERROR(VLOOKUP(J38,Datos!$D$4:$F$18,3,FALSE)," ")</f>
        <v>0.91462159897119344</v>
      </c>
      <c r="K40" s="77" t="str">
        <f>IFERROR(VLOOKUP(K38,Datos!$D$4:$F$18,3,FALSE)," ")</f>
        <v xml:space="preserve"> </v>
      </c>
      <c r="L40" s="77">
        <f>IFERROR(VLOOKUP(L38,Datos!$D$4:$F$18,3,FALSE)," ")</f>
        <v>0.99863945578231295</v>
      </c>
      <c r="M40" s="77" t="str">
        <f>IFERROR(VLOOKUP(M38,Datos!$D$4:$F$18,3,FALSE)," ")</f>
        <v xml:space="preserve"> </v>
      </c>
      <c r="N40" s="77" t="str">
        <f>IFERROR(VLOOKUP(N38,Datos!$D$4:$F$18,3,FALSE)," ")</f>
        <v xml:space="preserve"> </v>
      </c>
      <c r="O40" s="77">
        <f>IFERROR(VLOOKUP(O38,Datos!$D$4:$F$18,3,FALSE)," ")</f>
        <v>1</v>
      </c>
      <c r="P40" s="77">
        <f>IFERROR(VLOOKUP(P38,Datos!$D$4:$F$18,3,FALSE)," ")</f>
        <v>0.99645390070921991</v>
      </c>
      <c r="Q40" s="77">
        <f>IFERROR(VLOOKUP(Q38,Datos!$D$4:$F$18,3,FALSE)," ")</f>
        <v>0.93969555035128804</v>
      </c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7.25" customHeight="1" x14ac:dyDescent="0.3">
      <c r="A41" s="78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24" customHeight="1" x14ac:dyDescent="0.3">
      <c r="A42" s="250" t="s">
        <v>212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3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272.25" customHeight="1" x14ac:dyDescent="0.3">
      <c r="A43" s="251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3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63" customHeight="1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34.5" customHeight="1" x14ac:dyDescent="0.3">
      <c r="A45" s="249" t="s">
        <v>213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3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30" customHeight="1" x14ac:dyDescent="0.3">
      <c r="A46" s="72" t="s">
        <v>209</v>
      </c>
      <c r="B46" s="73" t="s">
        <v>210</v>
      </c>
      <c r="C46" s="74" t="s">
        <v>65</v>
      </c>
      <c r="D46" s="74" t="s">
        <v>103</v>
      </c>
      <c r="E46" s="74" t="s">
        <v>141</v>
      </c>
      <c r="F46" s="74" t="s">
        <v>149</v>
      </c>
      <c r="G46" s="74" t="s">
        <v>110</v>
      </c>
      <c r="H46" s="74" t="s">
        <v>162</v>
      </c>
      <c r="I46" s="74" t="s">
        <v>170</v>
      </c>
      <c r="J46" s="74" t="s">
        <v>174</v>
      </c>
      <c r="K46" s="74" t="s">
        <v>178</v>
      </c>
      <c r="L46" s="74" t="s">
        <v>132</v>
      </c>
      <c r="M46" s="74" t="s">
        <v>139</v>
      </c>
      <c r="N46" s="74" t="s">
        <v>147</v>
      </c>
      <c r="O46" s="74" t="s">
        <v>155</v>
      </c>
      <c r="P46" s="74" t="s">
        <v>160</v>
      </c>
      <c r="Q46" s="74" t="s">
        <v>168</v>
      </c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31.5" customHeight="1" x14ac:dyDescent="0.3">
      <c r="A47" s="72" t="s">
        <v>211</v>
      </c>
      <c r="B47" s="75">
        <f>SUM(C47:D47,F47:K47,M47,Q47)</f>
        <v>27</v>
      </c>
      <c r="C47" s="79">
        <f>IFERROR(VLOOKUP(C46,Datos!$D$25:$F$35,2,FALSE)," ")</f>
        <v>8</v>
      </c>
      <c r="D47" s="79">
        <f>IFERROR(VLOOKUP(D46,Datos!$D$25:$F$35,2,FALSE)," ")</f>
        <v>4</v>
      </c>
      <c r="E47" s="79" t="str">
        <f>IFERROR(VLOOKUP(E46,Datos!$D$25:$F$35,2,FALSE)," ")</f>
        <v xml:space="preserve"> </v>
      </c>
      <c r="F47" s="79">
        <f>IFERROR(VLOOKUP(F46,Datos!$D$25:$F$35,2,FALSE)," ")</f>
        <v>1</v>
      </c>
      <c r="G47" s="79">
        <f>IFERROR(VLOOKUP(G46,Datos!$D$25:$F$35,2,FALSE)," ")</f>
        <v>5</v>
      </c>
      <c r="H47" s="79">
        <f>IFERROR(VLOOKUP(H46,Datos!$D$25:$F$35,2,FALSE)," ")</f>
        <v>3</v>
      </c>
      <c r="I47" s="79">
        <f>IFERROR(VLOOKUP(I46,Datos!$D$25:$F$35,2,FALSE)," ")</f>
        <v>3</v>
      </c>
      <c r="J47" s="79">
        <f>IFERROR(VLOOKUP(J46,Datos!$D$25:$F$35,2,FALSE)," ")</f>
        <v>1</v>
      </c>
      <c r="K47" s="79" t="str">
        <f>IFERROR(VLOOKUP(K46,Datos!$D$25:$F$35,2,FALSE)," ")</f>
        <v xml:space="preserve"> </v>
      </c>
      <c r="L47" s="79">
        <f>IFERROR(VLOOKUP(L46,Datos!$D$25:$F$35,2,FALSE)," ")</f>
        <v>1</v>
      </c>
      <c r="M47" s="79">
        <f>IFERROR(VLOOKUP(M46,Datos!$D$25:$F$35,2,FALSE)," ")</f>
        <v>1</v>
      </c>
      <c r="N47" s="79" t="str">
        <f>IFERROR(VLOOKUP(N46,Datos!$D$25:$F$35,2,FALSE)," ")</f>
        <v xml:space="preserve"> </v>
      </c>
      <c r="O47" s="79" t="str">
        <f>IFERROR(VLOOKUP(O46,Datos!$D$25:$F$35,2,FALSE)," ")</f>
        <v xml:space="preserve"> </v>
      </c>
      <c r="P47" s="79" t="str">
        <f>IFERROR(VLOOKUP(P46,Datos!$D$25:$F$35,2,FALSE)," ")</f>
        <v xml:space="preserve"> </v>
      </c>
      <c r="Q47" s="79">
        <f>IFERROR(VLOOKUP(Q46,Datos!$D$25:$F$35,2,FALSE)," ")</f>
        <v>1</v>
      </c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31.5" customHeight="1" x14ac:dyDescent="0.3">
      <c r="A48" s="72" t="s">
        <v>45</v>
      </c>
      <c r="B48" s="77">
        <f>AVERAGE(C48:D48,F48:K48,M48,Q48)</f>
        <v>0.7671011585799804</v>
      </c>
      <c r="C48" s="77">
        <f>IFERROR(VLOOKUP(C46,Datos!$D$25:$F$35,3,FALSE)," ")</f>
        <v>0.67563837732316001</v>
      </c>
      <c r="D48" s="77" t="str">
        <f>IFERROR(VLOOKUP(D46,Datos!$D$25:$F$35,3,FALSE)," ")</f>
        <v xml:space="preserve"> </v>
      </c>
      <c r="E48" s="77" t="str">
        <f>IFERROR(VLOOKUP(E46,Datos!$D$25:$F$35,3,FALSE)," ")</f>
        <v xml:space="preserve"> </v>
      </c>
      <c r="F48" s="77">
        <f>IFERROR(VLOOKUP(F46,Datos!$D$25:$F$35,3,FALSE)," ")</f>
        <v>0</v>
      </c>
      <c r="G48" s="77">
        <f>IFERROR(VLOOKUP(G46,Datos!$D$25:$F$35,3,FALSE)," ")</f>
        <v>0.85102586975914352</v>
      </c>
      <c r="H48" s="77">
        <f>IFERROR(VLOOKUP(H46,Datos!$D$25:$F$35,3,FALSE)," ")</f>
        <v>0.88573680222222217</v>
      </c>
      <c r="I48" s="77">
        <f>IFERROR(VLOOKUP(I46,Datos!$D$25:$F$35,3,FALSE)," ")</f>
        <v>0.95730706075533656</v>
      </c>
      <c r="J48" s="77">
        <f>IFERROR(VLOOKUP(J46,Datos!$D$25:$F$35,3,FALSE)," ")</f>
        <v>1</v>
      </c>
      <c r="K48" s="77" t="str">
        <f>IFERROR(VLOOKUP(K46,Datos!$D$25:$F$35,3,FALSE)," ")</f>
        <v xml:space="preserve"> </v>
      </c>
      <c r="L48" s="77">
        <f>IFERROR(VLOOKUP(L46,Datos!$D$25:$F$35,3,FALSE)," ")</f>
        <v>1</v>
      </c>
      <c r="M48" s="77">
        <f>IFERROR(VLOOKUP(M46,Datos!$D$25:$F$35,3,FALSE)," ")</f>
        <v>1</v>
      </c>
      <c r="N48" s="77" t="str">
        <f>IFERROR(VLOOKUP(N46,Datos!$D$25:$F$35,3,FALSE)," ")</f>
        <v xml:space="preserve"> </v>
      </c>
      <c r="O48" s="77" t="str">
        <f>IFERROR(VLOOKUP(O46,Datos!$D$25:$F$35,3,FALSE)," ")</f>
        <v xml:space="preserve"> </v>
      </c>
      <c r="P48" s="77" t="str">
        <f>IFERROR(VLOOKUP(P46,Datos!$D$25:$F$35,3,FALSE)," ")</f>
        <v xml:space="preserve"> </v>
      </c>
      <c r="Q48" s="77" t="str">
        <f>IFERROR(VLOOKUP(Q46,Datos!$D$25:$F$35,3,FALSE)," ")</f>
        <v xml:space="preserve"> </v>
      </c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7.25" customHeight="1" x14ac:dyDescent="0.3">
      <c r="A49" s="78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24" customHeight="1" x14ac:dyDescent="0.3">
      <c r="A50" s="250" t="s">
        <v>212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3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272.25" customHeight="1" x14ac:dyDescent="0.3">
      <c r="A51" s="251"/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3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52.25" customHeight="1" x14ac:dyDescent="0.3">
      <c r="A52" s="252"/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5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33" customHeight="1" x14ac:dyDescent="0.3">
      <c r="A53" s="249" t="s">
        <v>210</v>
      </c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3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30" customHeight="1" x14ac:dyDescent="0.3">
      <c r="A54" s="72" t="s">
        <v>209</v>
      </c>
      <c r="B54" s="73" t="s">
        <v>210</v>
      </c>
      <c r="C54" s="74" t="s">
        <v>65</v>
      </c>
      <c r="D54" s="74" t="s">
        <v>103</v>
      </c>
      <c r="E54" s="74" t="s">
        <v>141</v>
      </c>
      <c r="F54" s="74" t="s">
        <v>149</v>
      </c>
      <c r="G54" s="74" t="s">
        <v>110</v>
      </c>
      <c r="H54" s="74" t="s">
        <v>162</v>
      </c>
      <c r="I54" s="74" t="s">
        <v>170</v>
      </c>
      <c r="J54" s="74" t="s">
        <v>174</v>
      </c>
      <c r="K54" s="74" t="s">
        <v>178</v>
      </c>
      <c r="L54" s="74" t="s">
        <v>132</v>
      </c>
      <c r="M54" s="74" t="s">
        <v>139</v>
      </c>
      <c r="N54" s="74" t="s">
        <v>147</v>
      </c>
      <c r="O54" s="74" t="s">
        <v>155</v>
      </c>
      <c r="P54" s="74" t="s">
        <v>160</v>
      </c>
      <c r="Q54" s="74" t="s">
        <v>168</v>
      </c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31.5" customHeight="1" x14ac:dyDescent="0.3">
      <c r="A55" s="72" t="s">
        <v>211</v>
      </c>
      <c r="B55" s="75">
        <f>SUM(C55:Q55)</f>
        <v>75</v>
      </c>
      <c r="C55" s="76">
        <f>IFERROR(VLOOKUP(C54,Datos!$D$43:$F$57,2,FALSE)," ")</f>
        <v>11</v>
      </c>
      <c r="D55" s="76">
        <f>IFERROR(VLOOKUP(D54,Datos!$D$43:$F$57,2,FALSE)," ")</f>
        <v>6</v>
      </c>
      <c r="E55" s="76">
        <f>IFERROR(VLOOKUP(E54,Datos!$D$43:$F$57,2,FALSE)," ")</f>
        <v>1</v>
      </c>
      <c r="F55" s="76">
        <f>IFERROR(VLOOKUP(F54,Datos!$D$43:$F$57,2,FALSE)," ")</f>
        <v>2</v>
      </c>
      <c r="G55" s="76" t="str">
        <f>IFERROR(VLOOKUP(G54,Datos!$D$43:$F$57,2,FALSE)," ")</f>
        <v xml:space="preserve"> </v>
      </c>
      <c r="H55" s="76">
        <f>IFERROR(VLOOKUP(H54,Datos!$D$43:$F$57,2,FALSE)," ")</f>
        <v>5</v>
      </c>
      <c r="I55" s="76">
        <f>IFERROR(VLOOKUP(I54,Datos!$D$43:$F$57,2,FALSE)," ")</f>
        <v>4</v>
      </c>
      <c r="J55" s="76">
        <f>IFERROR(VLOOKUP(J54,Datos!$D$43:$F$57,2,FALSE)," ")</f>
        <v>4</v>
      </c>
      <c r="K55" s="76">
        <f>IFERROR(VLOOKUP(K54,Datos!$D$43:$F$57,2,FALSE)," ")</f>
        <v>23</v>
      </c>
      <c r="L55" s="76">
        <f>IFERROR(VLOOKUP(L54,Datos!$D$43:$F$57,2,FALSE)," ")</f>
        <v>7</v>
      </c>
      <c r="M55" s="76">
        <f>IFERROR(VLOOKUP(M54,Datos!$D$43:$F$57,2,FALSE)," ")</f>
        <v>4</v>
      </c>
      <c r="N55" s="76">
        <f>IFERROR(VLOOKUP(N54,Datos!$D$43:$F$57,2,FALSE)," ")</f>
        <v>2</v>
      </c>
      <c r="O55" s="76">
        <f>IFERROR(VLOOKUP(O54,Datos!$D$43:$F$57,2,FALSE)," ")</f>
        <v>1</v>
      </c>
      <c r="P55" s="76">
        <f>IFERROR(VLOOKUP(P54,Datos!$D$43:$F$57,2,FALSE)," ")</f>
        <v>2</v>
      </c>
      <c r="Q55" s="76">
        <f>IFERROR(VLOOKUP(Q54,Datos!$D$43:$F$57,2,FALSE)," ")</f>
        <v>3</v>
      </c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31.5" customHeight="1" x14ac:dyDescent="0.3">
      <c r="A56" s="72" t="s">
        <v>45</v>
      </c>
      <c r="B56" s="77">
        <f>AVERAGE(C56:Q56)</f>
        <v>0.83237976499049349</v>
      </c>
      <c r="C56" s="77">
        <f>IFERROR(VLOOKUP(C54,Datos!$D$43:$F$57,3,FALSE)," ")</f>
        <v>0.59186058426950838</v>
      </c>
      <c r="D56" s="77" t="str">
        <f>IFERROR(VLOOKUP(D54,Datos!$D$43:$F$57,3,FALSE)," ")</f>
        <v xml:space="preserve"> </v>
      </c>
      <c r="E56" s="77" t="str">
        <f>IFERROR(VLOOKUP(E54,Datos!$D$43:$F$57,3,FALSE)," ")</f>
        <v xml:space="preserve"> </v>
      </c>
      <c r="F56" s="77">
        <f>IFERROR(VLOOKUP(F54,Datos!$D$43:$F$57,3,FALSE)," ")</f>
        <v>0</v>
      </c>
      <c r="G56" s="77" t="str">
        <f>IFERROR(VLOOKUP(G54,Datos!$D$43:$F$57,3,FALSE)," ")</f>
        <v xml:space="preserve"> </v>
      </c>
      <c r="H56" s="77">
        <f>IFERROR(VLOOKUP(H54,Datos!$D$43:$F$57,3,FALSE)," ")</f>
        <v>0.73280182026656215</v>
      </c>
      <c r="I56" s="77">
        <f>IFERROR(VLOOKUP(I54,Datos!$D$43:$F$57,3,FALSE)," ")</f>
        <v>0.96798029556650245</v>
      </c>
      <c r="J56" s="77">
        <f>IFERROR(VLOOKUP(J54,Datos!$D$43:$F$57,3,FALSE)," ")</f>
        <v>0.93596619922839508</v>
      </c>
      <c r="K56" s="77">
        <f>IFERROR(VLOOKUP(K54,Datos!$D$43:$F$57,3,FALSE)," ")</f>
        <v>0.99277960872163762</v>
      </c>
      <c r="L56" s="77">
        <f>IFERROR(VLOOKUP(L54,Datos!$D$43:$F$57,3,FALSE)," ")</f>
        <v>0.99863945578231295</v>
      </c>
      <c r="M56" s="77">
        <f>IFERROR(VLOOKUP(M54,Datos!$D$43:$F$57,3,FALSE)," ")</f>
        <v>1</v>
      </c>
      <c r="N56" s="77" t="str">
        <f>IFERROR(VLOOKUP(N54,Datos!$D$43:$F$57,3,FALSE)," ")</f>
        <v xml:space="preserve"> </v>
      </c>
      <c r="O56" s="77">
        <f>IFERROR(VLOOKUP(O54,Datos!$D$43:$F$57,3,FALSE)," ")</f>
        <v>1</v>
      </c>
      <c r="P56" s="77">
        <f>IFERROR(VLOOKUP(P54,Datos!$D$43:$F$57,3,FALSE)," ")</f>
        <v>0.99645390070921991</v>
      </c>
      <c r="Q56" s="77">
        <f>IFERROR(VLOOKUP(Q54,Datos!$D$43:$F$57,3,FALSE)," ")</f>
        <v>0.93969555035128804</v>
      </c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7.25" customHeight="1" x14ac:dyDescent="0.3">
      <c r="A57" s="78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24" customHeight="1" x14ac:dyDescent="0.3">
      <c r="A58" s="250" t="s">
        <v>212</v>
      </c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3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272.25" customHeight="1" x14ac:dyDescent="0.3">
      <c r="A59" s="251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3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45" customHeight="1" x14ac:dyDescent="0.3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14" customHeight="1" x14ac:dyDescent="0.25">
      <c r="A61" s="243" t="s">
        <v>214</v>
      </c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5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33.75" customHeight="1" x14ac:dyDescent="0.3">
      <c r="A62" s="44"/>
      <c r="B62" s="44"/>
      <c r="C62" s="44"/>
      <c r="D62" s="44"/>
      <c r="E62" s="253" t="s">
        <v>215</v>
      </c>
      <c r="F62" s="222"/>
      <c r="G62" s="222"/>
      <c r="H62" s="222"/>
      <c r="I62" s="223"/>
      <c r="J62" s="253" t="s">
        <v>216</v>
      </c>
      <c r="K62" s="223"/>
      <c r="L62" s="80" t="s">
        <v>45</v>
      </c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8.75" customHeight="1" x14ac:dyDescent="0.3">
      <c r="A63" s="44"/>
      <c r="B63" s="44"/>
      <c r="C63" s="44"/>
      <c r="D63" s="44"/>
      <c r="E63" s="254" t="s">
        <v>217</v>
      </c>
      <c r="F63" s="222"/>
      <c r="G63" s="222"/>
      <c r="H63" s="222"/>
      <c r="I63" s="223"/>
      <c r="J63" s="251">
        <f>VLOOKUP(E63,Datos!$B$79:$D$85,2,FALSE)</f>
        <v>9</v>
      </c>
      <c r="K63" s="223"/>
      <c r="L63" s="77">
        <f>VLOOKUP(E63,Datos!$B$79:$D$85,3,FALSE)</f>
        <v>1</v>
      </c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8.75" customHeight="1" x14ac:dyDescent="0.3">
      <c r="A64" s="44"/>
      <c r="B64" s="44"/>
      <c r="C64" s="44"/>
      <c r="D64" s="44"/>
      <c r="E64" s="254" t="s">
        <v>218</v>
      </c>
      <c r="F64" s="222"/>
      <c r="G64" s="222"/>
      <c r="H64" s="222"/>
      <c r="I64" s="223"/>
      <c r="J64" s="251">
        <f>VLOOKUP(E64,Datos!$B$79:$D$85,2,FALSE)</f>
        <v>8</v>
      </c>
      <c r="K64" s="223"/>
      <c r="L64" s="77">
        <f>VLOOKUP(E64,Datos!$B$79:$D$85,3,FALSE)</f>
        <v>0.89328567819077431</v>
      </c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8.75" customHeight="1" x14ac:dyDescent="0.3">
      <c r="A65" s="44"/>
      <c r="B65" s="44"/>
      <c r="C65" s="44"/>
      <c r="D65" s="44"/>
      <c r="E65" s="254" t="s">
        <v>219</v>
      </c>
      <c r="F65" s="222"/>
      <c r="G65" s="222"/>
      <c r="H65" s="222"/>
      <c r="I65" s="223"/>
      <c r="J65" s="251">
        <f>VLOOKUP(E65,Datos!$B$79:$D$85,2,FALSE)</f>
        <v>6</v>
      </c>
      <c r="K65" s="223"/>
      <c r="L65" s="77" t="str">
        <f>IFERROR(VLOOKUP(E65,Datos!$B$79:$D$85,3,FALSE),"ANUAL")</f>
        <v>ANUAL</v>
      </c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8.75" customHeight="1" x14ac:dyDescent="0.3">
      <c r="A66" s="44"/>
      <c r="B66" s="44"/>
      <c r="C66" s="44"/>
      <c r="D66" s="44"/>
      <c r="E66" s="254" t="s">
        <v>220</v>
      </c>
      <c r="F66" s="222"/>
      <c r="G66" s="222"/>
      <c r="H66" s="222"/>
      <c r="I66" s="223"/>
      <c r="J66" s="251">
        <f>VLOOKUP(E66,Datos!$B$79:$D$85,2,FALSE)</f>
        <v>19</v>
      </c>
      <c r="K66" s="223"/>
      <c r="L66" s="77">
        <f>VLOOKUP(E66,Datos!$B$79:$D$85,3,FALSE)</f>
        <v>0.71374837203416164</v>
      </c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8.75" customHeight="1" x14ac:dyDescent="0.3">
      <c r="A67" s="44"/>
      <c r="B67" s="44"/>
      <c r="C67" s="44"/>
      <c r="D67" s="44"/>
      <c r="E67" s="254" t="s">
        <v>221</v>
      </c>
      <c r="F67" s="222"/>
      <c r="G67" s="222"/>
      <c r="H67" s="222"/>
      <c r="I67" s="223"/>
      <c r="J67" s="251">
        <f>VLOOKUP(E67,Datos!$B$79:$D$85,2,FALSE)</f>
        <v>4</v>
      </c>
      <c r="K67" s="223"/>
      <c r="L67" s="77">
        <f>VLOOKUP(E67,Datos!$B$79:$D$85,3,FALSE)</f>
        <v>1</v>
      </c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8.75" customHeight="1" x14ac:dyDescent="0.3">
      <c r="A68" s="44"/>
      <c r="B68" s="44"/>
      <c r="C68" s="44"/>
      <c r="D68" s="44"/>
      <c r="E68" s="254" t="s">
        <v>222</v>
      </c>
      <c r="F68" s="222"/>
      <c r="G68" s="222"/>
      <c r="H68" s="222"/>
      <c r="I68" s="223"/>
      <c r="J68" s="251">
        <f>VLOOKUP(E68,Datos!$B$79:$D$85,2,FALSE)</f>
        <v>2</v>
      </c>
      <c r="K68" s="223"/>
      <c r="L68" s="77">
        <f>VLOOKUP(E68,Datos!$B$79:$D$85,3,FALSE)</f>
        <v>0.99645390070921991</v>
      </c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8.75" customHeight="1" x14ac:dyDescent="0.3">
      <c r="A69" s="44"/>
      <c r="B69" s="44"/>
      <c r="C69" s="44"/>
      <c r="D69" s="44"/>
      <c r="E69" s="254" t="s">
        <v>223</v>
      </c>
      <c r="F69" s="222"/>
      <c r="G69" s="222"/>
      <c r="H69" s="222"/>
      <c r="I69" s="223"/>
      <c r="J69" s="251" t="e">
        <f>VLOOKUP(E69,Datos!$B$79:$D$85,2,FALSE)</f>
        <v>#N/A</v>
      </c>
      <c r="K69" s="223"/>
      <c r="L69" s="77" t="str">
        <f>IFERROR(VLOOKUP(E69,Datos!$B$79:$D$85,3,FALSE),"ANUAL")</f>
        <v>ANUAL</v>
      </c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8.75" customHeight="1" x14ac:dyDescent="0.3">
      <c r="A70" s="44"/>
      <c r="B70" s="44"/>
      <c r="C70" s="44"/>
      <c r="D70" s="44"/>
      <c r="E70" s="255" t="s">
        <v>210</v>
      </c>
      <c r="F70" s="222"/>
      <c r="G70" s="222"/>
      <c r="H70" s="222"/>
      <c r="I70" s="223"/>
      <c r="J70" s="251" t="e">
        <f>SUM(J63:K69)</f>
        <v>#N/A</v>
      </c>
      <c r="K70" s="223"/>
      <c r="L70" s="77">
        <f>AVERAGE(L63:L69)</f>
        <v>0.92069759018683117</v>
      </c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64.5" customHeight="1" x14ac:dyDescent="0.3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24" customHeight="1" x14ac:dyDescent="0.3">
      <c r="A72" s="256" t="s">
        <v>212</v>
      </c>
      <c r="B72" s="257"/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8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289.5" customHeight="1" x14ac:dyDescent="0.3">
      <c r="A73" s="259"/>
      <c r="B73" s="260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26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92" customHeight="1" x14ac:dyDescent="0.3">
      <c r="A74" s="229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30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8.75" customHeight="1" x14ac:dyDescent="0.3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8.75" customHeight="1" x14ac:dyDescent="0.3">
      <c r="A76" s="262" t="s">
        <v>224</v>
      </c>
      <c r="B76" s="263"/>
      <c r="C76" s="263"/>
      <c r="D76" s="263"/>
      <c r="E76" s="264"/>
      <c r="F76" s="270" t="s">
        <v>225</v>
      </c>
      <c r="G76" s="271"/>
      <c r="H76" s="271"/>
      <c r="I76" s="271"/>
      <c r="J76" s="271"/>
      <c r="K76" s="271"/>
      <c r="L76" s="271"/>
      <c r="M76" s="271"/>
      <c r="N76" s="271"/>
      <c r="O76" s="272"/>
      <c r="P76" s="46"/>
      <c r="Q76" s="46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8.75" customHeight="1" x14ac:dyDescent="0.3">
      <c r="A77" s="265"/>
      <c r="B77" s="266"/>
      <c r="C77" s="266"/>
      <c r="D77" s="266"/>
      <c r="E77" s="228"/>
      <c r="F77" s="273" t="s">
        <v>226</v>
      </c>
      <c r="G77" s="222"/>
      <c r="H77" s="222"/>
      <c r="I77" s="222"/>
      <c r="J77" s="222"/>
      <c r="K77" s="222"/>
      <c r="L77" s="222"/>
      <c r="M77" s="222"/>
      <c r="N77" s="222"/>
      <c r="O77" s="274"/>
      <c r="P77" s="46"/>
      <c r="Q77" s="46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8.75" customHeight="1" x14ac:dyDescent="0.3">
      <c r="A78" s="265"/>
      <c r="B78" s="266"/>
      <c r="C78" s="266"/>
      <c r="D78" s="266"/>
      <c r="E78" s="228"/>
      <c r="F78" s="273" t="s">
        <v>227</v>
      </c>
      <c r="G78" s="222"/>
      <c r="H78" s="222"/>
      <c r="I78" s="222"/>
      <c r="J78" s="222"/>
      <c r="K78" s="222"/>
      <c r="L78" s="222"/>
      <c r="M78" s="222"/>
      <c r="N78" s="222"/>
      <c r="O78" s="274"/>
      <c r="P78" s="46"/>
      <c r="Q78" s="46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8.75" customHeight="1" x14ac:dyDescent="0.3">
      <c r="A79" s="267"/>
      <c r="B79" s="268"/>
      <c r="C79" s="268"/>
      <c r="D79" s="268"/>
      <c r="E79" s="269"/>
      <c r="F79" s="275" t="s">
        <v>861</v>
      </c>
      <c r="G79" s="276"/>
      <c r="H79" s="276"/>
      <c r="I79" s="276"/>
      <c r="J79" s="276"/>
      <c r="K79" s="276"/>
      <c r="L79" s="276"/>
      <c r="M79" s="276"/>
      <c r="N79" s="276"/>
      <c r="O79" s="277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8.75" customHeight="1" x14ac:dyDescent="0.3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8.75" customHeight="1" x14ac:dyDescent="0.3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8.75" customHeight="1" x14ac:dyDescent="0.3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8.75" customHeight="1" x14ac:dyDescent="0.3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8.75" customHeight="1" x14ac:dyDescent="0.3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8.75" customHeight="1" x14ac:dyDescent="0.3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8.75" customHeight="1" x14ac:dyDescent="0.3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8.75" customHeight="1" x14ac:dyDescent="0.3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8.75" customHeight="1" x14ac:dyDescent="0.3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8.75" customHeight="1" x14ac:dyDescent="0.3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8.75" customHeight="1" x14ac:dyDescent="0.3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8.75" customHeight="1" x14ac:dyDescent="0.3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8.75" customHeight="1" x14ac:dyDescent="0.3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8.75" customHeight="1" x14ac:dyDescent="0.3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8.75" customHeight="1" x14ac:dyDescent="0.3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8.75" customHeight="1" x14ac:dyDescent="0.3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8.75" customHeight="1" x14ac:dyDescent="0.3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8.75" customHeight="1" x14ac:dyDescent="0.3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8.75" customHeight="1" x14ac:dyDescent="0.3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8.75" customHeight="1" x14ac:dyDescent="0.3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8.75" customHeight="1" x14ac:dyDescent="0.3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8.75" customHeight="1" x14ac:dyDescent="0.3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8.75" customHeight="1" x14ac:dyDescent="0.3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8.75" customHeight="1" x14ac:dyDescent="0.3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8.75" customHeight="1" x14ac:dyDescent="0.3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8.75" customHeight="1" x14ac:dyDescent="0.3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8.75" customHeight="1" x14ac:dyDescent="0.3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8.75" customHeight="1" x14ac:dyDescent="0.3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8.75" customHeight="1" x14ac:dyDescent="0.3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8.75" customHeight="1" x14ac:dyDescent="0.3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8.75" customHeight="1" x14ac:dyDescent="0.3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8.75" customHeight="1" x14ac:dyDescent="0.3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8.75" customHeight="1" x14ac:dyDescent="0.3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8.75" customHeight="1" x14ac:dyDescent="0.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8.75" customHeight="1" x14ac:dyDescent="0.3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8.75" customHeight="1" x14ac:dyDescent="0.3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8.75" customHeight="1" x14ac:dyDescent="0.3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8.75" customHeight="1" x14ac:dyDescent="0.3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8.75" customHeight="1" x14ac:dyDescent="0.3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8.75" customHeight="1" x14ac:dyDescent="0.3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8.75" customHeight="1" x14ac:dyDescent="0.3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8.75" customHeight="1" x14ac:dyDescent="0.3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8.75" customHeight="1" x14ac:dyDescent="0.3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8.75" customHeight="1" x14ac:dyDescent="0.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8.75" customHeight="1" x14ac:dyDescent="0.3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8.75" customHeight="1" x14ac:dyDescent="0.3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8.75" customHeight="1" x14ac:dyDescent="0.3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8.75" customHeight="1" x14ac:dyDescent="0.3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8.75" customHeight="1" x14ac:dyDescent="0.3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8.75" customHeight="1" x14ac:dyDescent="0.3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8.75" customHeight="1" x14ac:dyDescent="0.3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8.75" customHeight="1" x14ac:dyDescent="0.3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8.75" customHeight="1" x14ac:dyDescent="0.3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8.75" customHeight="1" x14ac:dyDescent="0.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8.75" customHeight="1" x14ac:dyDescent="0.3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8.75" customHeight="1" x14ac:dyDescent="0.3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8.75" customHeight="1" x14ac:dyDescent="0.3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8.75" customHeight="1" x14ac:dyDescent="0.3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8.75" customHeight="1" x14ac:dyDescent="0.3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8.75" customHeight="1" x14ac:dyDescent="0.3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8.75" customHeight="1" x14ac:dyDescent="0.3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8.75" customHeight="1" x14ac:dyDescent="0.3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8.75" customHeight="1" x14ac:dyDescent="0.3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8.75" customHeight="1" x14ac:dyDescent="0.3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8.75" customHeight="1" x14ac:dyDescent="0.3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8.75" customHeight="1" x14ac:dyDescent="0.3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8.75" customHeight="1" x14ac:dyDescent="0.3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8.75" customHeight="1" x14ac:dyDescent="0.3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8.75" customHeight="1" x14ac:dyDescent="0.3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8.75" customHeight="1" x14ac:dyDescent="0.3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8.75" customHeight="1" x14ac:dyDescent="0.3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8.75" customHeight="1" x14ac:dyDescent="0.3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8.75" customHeight="1" x14ac:dyDescent="0.3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8.75" customHeight="1" x14ac:dyDescent="0.3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8.75" customHeight="1" x14ac:dyDescent="0.3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8.75" customHeight="1" x14ac:dyDescent="0.3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8.75" customHeight="1" x14ac:dyDescent="0.3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8.75" customHeight="1" x14ac:dyDescent="0.3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8.75" customHeight="1" x14ac:dyDescent="0.3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8.75" customHeight="1" x14ac:dyDescent="0.3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8.75" customHeight="1" x14ac:dyDescent="0.3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8.75" customHeight="1" x14ac:dyDescent="0.3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8.75" customHeight="1" x14ac:dyDescent="0.3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8.75" customHeight="1" x14ac:dyDescent="0.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8.75" customHeight="1" x14ac:dyDescent="0.3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8.75" customHeight="1" x14ac:dyDescent="0.3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8.75" customHeight="1" x14ac:dyDescent="0.3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8.75" customHeight="1" x14ac:dyDescent="0.3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8.75" customHeight="1" x14ac:dyDescent="0.3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8.75" customHeight="1" x14ac:dyDescent="0.3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8.75" customHeight="1" x14ac:dyDescent="0.3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8.75" customHeight="1" x14ac:dyDescent="0.3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8.75" customHeight="1" x14ac:dyDescent="0.3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8.75" customHeight="1" x14ac:dyDescent="0.3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8.75" customHeight="1" x14ac:dyDescent="0.3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8.75" customHeight="1" x14ac:dyDescent="0.3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8.75" customHeight="1" x14ac:dyDescent="0.3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8.75" customHeight="1" x14ac:dyDescent="0.3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8.75" customHeight="1" x14ac:dyDescent="0.3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8.75" customHeight="1" x14ac:dyDescent="0.3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8.75" customHeight="1" x14ac:dyDescent="0.3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8.75" customHeight="1" x14ac:dyDescent="0.3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8.75" customHeight="1" x14ac:dyDescent="0.3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8.75" customHeight="1" x14ac:dyDescent="0.3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8.75" customHeight="1" x14ac:dyDescent="0.3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8.75" customHeight="1" x14ac:dyDescent="0.3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8.75" customHeight="1" x14ac:dyDescent="0.3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8.75" customHeight="1" x14ac:dyDescent="0.3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8.75" customHeight="1" x14ac:dyDescent="0.3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8.75" customHeight="1" x14ac:dyDescent="0.3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8.75" customHeight="1" x14ac:dyDescent="0.3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8.75" customHeight="1" x14ac:dyDescent="0.3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8.75" customHeight="1" x14ac:dyDescent="0.3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8.75" customHeight="1" x14ac:dyDescent="0.3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8.75" customHeight="1" x14ac:dyDescent="0.3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8.75" customHeight="1" x14ac:dyDescent="0.3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8.75" customHeight="1" x14ac:dyDescent="0.3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8.75" customHeight="1" x14ac:dyDescent="0.3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8.75" customHeight="1" x14ac:dyDescent="0.3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8.75" customHeight="1" x14ac:dyDescent="0.3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8.75" customHeight="1" x14ac:dyDescent="0.3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8.75" customHeight="1" x14ac:dyDescent="0.3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8.75" customHeight="1" x14ac:dyDescent="0.3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8.75" customHeight="1" x14ac:dyDescent="0.3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8.75" customHeight="1" x14ac:dyDescent="0.3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8.75" customHeight="1" x14ac:dyDescent="0.3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8.75" customHeight="1" x14ac:dyDescent="0.3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8.75" customHeight="1" x14ac:dyDescent="0.3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8.75" customHeight="1" x14ac:dyDescent="0.3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8.75" customHeight="1" x14ac:dyDescent="0.3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8.75" customHeight="1" x14ac:dyDescent="0.3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8.75" customHeight="1" x14ac:dyDescent="0.3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8.75" customHeight="1" x14ac:dyDescent="0.3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8.75" customHeight="1" x14ac:dyDescent="0.3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8.75" customHeight="1" x14ac:dyDescent="0.3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8.75" customHeight="1" x14ac:dyDescent="0.3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8.75" customHeight="1" x14ac:dyDescent="0.3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8.75" customHeight="1" x14ac:dyDescent="0.3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8.75" customHeight="1" x14ac:dyDescent="0.3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8.75" customHeight="1" x14ac:dyDescent="0.3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8.75" customHeight="1" x14ac:dyDescent="0.3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8.75" customHeight="1" x14ac:dyDescent="0.3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8.75" customHeight="1" x14ac:dyDescent="0.3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8.75" customHeight="1" x14ac:dyDescent="0.3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8.75" customHeight="1" x14ac:dyDescent="0.3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8.75" customHeight="1" x14ac:dyDescent="0.3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8.75" customHeight="1" x14ac:dyDescent="0.3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8.75" customHeight="1" x14ac:dyDescent="0.3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8.75" customHeight="1" x14ac:dyDescent="0.3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8.75" customHeight="1" x14ac:dyDescent="0.3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8.75" customHeight="1" x14ac:dyDescent="0.3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8.75" customHeight="1" x14ac:dyDescent="0.3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8.75" customHeight="1" x14ac:dyDescent="0.3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8.75" customHeight="1" x14ac:dyDescent="0.3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8.75" customHeight="1" x14ac:dyDescent="0.3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8.75" customHeight="1" x14ac:dyDescent="0.3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8.75" customHeight="1" x14ac:dyDescent="0.3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8.75" customHeight="1" x14ac:dyDescent="0.3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8.75" customHeight="1" x14ac:dyDescent="0.3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8.75" customHeight="1" x14ac:dyDescent="0.3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8.75" customHeight="1" x14ac:dyDescent="0.3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8.75" customHeight="1" x14ac:dyDescent="0.3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8.75" customHeight="1" x14ac:dyDescent="0.3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8.75" customHeight="1" x14ac:dyDescent="0.3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8.75" customHeight="1" x14ac:dyDescent="0.3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8.75" customHeight="1" x14ac:dyDescent="0.3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8.75" customHeight="1" x14ac:dyDescent="0.3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8.75" customHeight="1" x14ac:dyDescent="0.3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8.75" customHeight="1" x14ac:dyDescent="0.3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8.75" customHeight="1" x14ac:dyDescent="0.3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8.75" customHeight="1" x14ac:dyDescent="0.3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8.75" customHeight="1" x14ac:dyDescent="0.3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8.75" customHeight="1" x14ac:dyDescent="0.3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8.75" customHeight="1" x14ac:dyDescent="0.3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8.75" customHeight="1" x14ac:dyDescent="0.3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8.75" customHeight="1" x14ac:dyDescent="0.3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8.75" customHeight="1" x14ac:dyDescent="0.3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8.75" customHeight="1" x14ac:dyDescent="0.3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8.75" customHeight="1" x14ac:dyDescent="0.3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8.75" customHeight="1" x14ac:dyDescent="0.3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8.75" customHeight="1" x14ac:dyDescent="0.3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8.75" customHeight="1" x14ac:dyDescent="0.3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8.75" customHeight="1" x14ac:dyDescent="0.3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8.75" customHeight="1" x14ac:dyDescent="0.3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8.75" customHeight="1" x14ac:dyDescent="0.3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8.75" customHeight="1" x14ac:dyDescent="0.3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8.75" customHeight="1" x14ac:dyDescent="0.3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8.75" customHeight="1" x14ac:dyDescent="0.3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8.75" customHeight="1" x14ac:dyDescent="0.3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8.75" customHeight="1" x14ac:dyDescent="0.3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8.75" customHeight="1" x14ac:dyDescent="0.3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8.75" customHeight="1" x14ac:dyDescent="0.3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8.75" customHeight="1" x14ac:dyDescent="0.3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8.75" customHeight="1" x14ac:dyDescent="0.3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8.75" customHeight="1" x14ac:dyDescent="0.3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8.75" customHeight="1" x14ac:dyDescent="0.3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8.75" customHeight="1" x14ac:dyDescent="0.3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8.75" customHeight="1" x14ac:dyDescent="0.3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8.75" customHeight="1" x14ac:dyDescent="0.3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8.75" customHeight="1" x14ac:dyDescent="0.3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8.75" customHeight="1" x14ac:dyDescent="0.3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8.75" customHeight="1" x14ac:dyDescent="0.3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8.75" customHeight="1" x14ac:dyDescent="0.3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8.75" customHeight="1" x14ac:dyDescent="0.3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8.75" customHeight="1" x14ac:dyDescent="0.3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8.75" customHeight="1" x14ac:dyDescent="0.3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8.75" customHeight="1" x14ac:dyDescent="0.3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8.75" customHeight="1" x14ac:dyDescent="0.3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8.75" customHeight="1" x14ac:dyDescent="0.3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8.75" customHeight="1" x14ac:dyDescent="0.3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8.75" customHeight="1" x14ac:dyDescent="0.3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8.75" customHeight="1" x14ac:dyDescent="0.3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8.75" customHeight="1" x14ac:dyDescent="0.3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8.75" customHeight="1" x14ac:dyDescent="0.3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8.75" customHeight="1" x14ac:dyDescent="0.3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8.75" customHeight="1" x14ac:dyDescent="0.3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8.75" customHeight="1" x14ac:dyDescent="0.3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8.75" customHeight="1" x14ac:dyDescent="0.3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8.75" customHeight="1" x14ac:dyDescent="0.3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8.75" customHeight="1" x14ac:dyDescent="0.3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8.75" customHeight="1" x14ac:dyDescent="0.3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8.75" customHeight="1" x14ac:dyDescent="0.3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8.75" customHeight="1" x14ac:dyDescent="0.3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8.75" customHeight="1" x14ac:dyDescent="0.3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8.75" customHeight="1" x14ac:dyDescent="0.3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8.75" customHeight="1" x14ac:dyDescent="0.3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8.75" customHeight="1" x14ac:dyDescent="0.3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8.75" customHeight="1" x14ac:dyDescent="0.3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8.75" customHeight="1" x14ac:dyDescent="0.3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8.75" customHeight="1" x14ac:dyDescent="0.3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8.75" customHeight="1" x14ac:dyDescent="0.3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8.75" customHeight="1" x14ac:dyDescent="0.3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8.75" customHeight="1" x14ac:dyDescent="0.3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8.75" customHeight="1" x14ac:dyDescent="0.3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8.75" customHeight="1" x14ac:dyDescent="0.3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8.75" customHeight="1" x14ac:dyDescent="0.3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8.75" customHeight="1" x14ac:dyDescent="0.3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8.75" customHeight="1" x14ac:dyDescent="0.3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8.75" customHeight="1" x14ac:dyDescent="0.3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8.75" customHeight="1" x14ac:dyDescent="0.3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8.75" customHeight="1" x14ac:dyDescent="0.3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8.75" customHeight="1" x14ac:dyDescent="0.3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8.75" customHeight="1" x14ac:dyDescent="0.3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8.75" customHeight="1" x14ac:dyDescent="0.3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8.75" customHeight="1" x14ac:dyDescent="0.3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8.75" customHeight="1" x14ac:dyDescent="0.3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8.75" customHeight="1" x14ac:dyDescent="0.3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8.75" customHeight="1" x14ac:dyDescent="0.3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8.75" customHeight="1" x14ac:dyDescent="0.3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8.75" customHeight="1" x14ac:dyDescent="0.3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8.75" customHeight="1" x14ac:dyDescent="0.3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8.75" customHeight="1" x14ac:dyDescent="0.3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8.75" customHeight="1" x14ac:dyDescent="0.3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8.75" customHeight="1" x14ac:dyDescent="0.3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8.75" customHeight="1" x14ac:dyDescent="0.3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8.75" customHeight="1" x14ac:dyDescent="0.3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8.75" customHeight="1" x14ac:dyDescent="0.3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8.75" customHeight="1" x14ac:dyDescent="0.3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8.75" customHeight="1" x14ac:dyDescent="0.3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8.75" customHeight="1" x14ac:dyDescent="0.3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8.75" customHeight="1" x14ac:dyDescent="0.3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8.75" customHeight="1" x14ac:dyDescent="0.3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8.75" customHeight="1" x14ac:dyDescent="0.3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8.75" customHeight="1" x14ac:dyDescent="0.3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8.75" customHeight="1" x14ac:dyDescent="0.3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8.75" customHeight="1" x14ac:dyDescent="0.3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8.75" customHeight="1" x14ac:dyDescent="0.3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8.75" customHeight="1" x14ac:dyDescent="0.3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8.75" customHeight="1" x14ac:dyDescent="0.3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8.75" customHeight="1" x14ac:dyDescent="0.3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8.75" customHeight="1" x14ac:dyDescent="0.3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8.75" customHeight="1" x14ac:dyDescent="0.3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8.75" customHeight="1" x14ac:dyDescent="0.3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8.75" customHeight="1" x14ac:dyDescent="0.3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8.75" customHeight="1" x14ac:dyDescent="0.3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8.75" customHeight="1" x14ac:dyDescent="0.3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8.75" customHeight="1" x14ac:dyDescent="0.3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8.75" customHeight="1" x14ac:dyDescent="0.3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8.75" customHeight="1" x14ac:dyDescent="0.3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8.75" customHeight="1" x14ac:dyDescent="0.3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8.75" customHeight="1" x14ac:dyDescent="0.3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8.75" customHeight="1" x14ac:dyDescent="0.3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8.75" customHeight="1" x14ac:dyDescent="0.3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8.75" customHeight="1" x14ac:dyDescent="0.3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8.75" customHeight="1" x14ac:dyDescent="0.3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8.75" customHeight="1" x14ac:dyDescent="0.3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8.75" customHeight="1" x14ac:dyDescent="0.3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8.75" customHeight="1" x14ac:dyDescent="0.3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8.75" customHeight="1" x14ac:dyDescent="0.3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8.75" customHeight="1" x14ac:dyDescent="0.3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8.75" customHeight="1" x14ac:dyDescent="0.3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8.75" customHeight="1" x14ac:dyDescent="0.3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8.75" customHeight="1" x14ac:dyDescent="0.3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8.75" customHeight="1" x14ac:dyDescent="0.3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8.75" customHeight="1" x14ac:dyDescent="0.3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8.75" customHeight="1" x14ac:dyDescent="0.3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8.75" customHeight="1" x14ac:dyDescent="0.3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8.75" customHeight="1" x14ac:dyDescent="0.3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8.75" customHeight="1" x14ac:dyDescent="0.3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8.75" customHeight="1" x14ac:dyDescent="0.3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8.75" customHeight="1" x14ac:dyDescent="0.3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8.75" customHeight="1" x14ac:dyDescent="0.3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8.75" customHeight="1" x14ac:dyDescent="0.3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8.75" customHeight="1" x14ac:dyDescent="0.3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8.75" customHeight="1" x14ac:dyDescent="0.3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8.75" customHeight="1" x14ac:dyDescent="0.3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8.75" customHeight="1" x14ac:dyDescent="0.3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8.75" customHeight="1" x14ac:dyDescent="0.3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8.75" customHeight="1" x14ac:dyDescent="0.3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8.75" customHeight="1" x14ac:dyDescent="0.3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8.75" customHeight="1" x14ac:dyDescent="0.3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8.75" customHeight="1" x14ac:dyDescent="0.3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8.75" customHeight="1" x14ac:dyDescent="0.3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8.75" customHeight="1" x14ac:dyDescent="0.3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8.75" customHeight="1" x14ac:dyDescent="0.3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8.75" customHeight="1" x14ac:dyDescent="0.3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8.75" customHeight="1" x14ac:dyDescent="0.3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8.75" customHeight="1" x14ac:dyDescent="0.3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8.75" customHeight="1" x14ac:dyDescent="0.3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8.75" customHeight="1" x14ac:dyDescent="0.3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8.75" customHeight="1" x14ac:dyDescent="0.3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8.75" customHeight="1" x14ac:dyDescent="0.3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8.75" customHeight="1" x14ac:dyDescent="0.3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8.75" customHeight="1" x14ac:dyDescent="0.3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8.75" customHeight="1" x14ac:dyDescent="0.3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8.75" customHeight="1" x14ac:dyDescent="0.3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8.75" customHeight="1" x14ac:dyDescent="0.3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8.75" customHeight="1" x14ac:dyDescent="0.3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8.75" customHeight="1" x14ac:dyDescent="0.3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8.75" customHeight="1" x14ac:dyDescent="0.3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8.75" customHeight="1" x14ac:dyDescent="0.3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8.75" customHeight="1" x14ac:dyDescent="0.3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8.75" customHeight="1" x14ac:dyDescent="0.3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8.75" customHeight="1" x14ac:dyDescent="0.3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8.75" customHeight="1" x14ac:dyDescent="0.3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8.75" customHeight="1" x14ac:dyDescent="0.3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8.75" customHeight="1" x14ac:dyDescent="0.3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8.75" customHeight="1" x14ac:dyDescent="0.3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8.75" customHeight="1" x14ac:dyDescent="0.3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8.75" customHeight="1" x14ac:dyDescent="0.3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8.75" customHeight="1" x14ac:dyDescent="0.3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8.75" customHeight="1" x14ac:dyDescent="0.3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8.75" customHeight="1" x14ac:dyDescent="0.3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8.75" customHeight="1" x14ac:dyDescent="0.3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8.75" customHeight="1" x14ac:dyDescent="0.3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8.75" customHeight="1" x14ac:dyDescent="0.3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8.75" customHeight="1" x14ac:dyDescent="0.3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8.75" customHeight="1" x14ac:dyDescent="0.3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8.75" customHeight="1" x14ac:dyDescent="0.3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8.75" customHeight="1" x14ac:dyDescent="0.3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8.75" customHeight="1" x14ac:dyDescent="0.3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8.75" customHeight="1" x14ac:dyDescent="0.3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8.75" customHeight="1" x14ac:dyDescent="0.3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8.75" customHeight="1" x14ac:dyDescent="0.3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8.75" customHeight="1" x14ac:dyDescent="0.3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8.75" customHeight="1" x14ac:dyDescent="0.3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8.75" customHeight="1" x14ac:dyDescent="0.3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8.75" customHeight="1" x14ac:dyDescent="0.3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8.75" customHeight="1" x14ac:dyDescent="0.3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8.75" customHeight="1" x14ac:dyDescent="0.3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8.75" customHeight="1" x14ac:dyDescent="0.3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8.75" customHeight="1" x14ac:dyDescent="0.3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8.75" customHeight="1" x14ac:dyDescent="0.3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8.75" customHeight="1" x14ac:dyDescent="0.3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8.75" customHeight="1" x14ac:dyDescent="0.3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8.75" customHeight="1" x14ac:dyDescent="0.3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8.75" customHeight="1" x14ac:dyDescent="0.3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8.75" customHeight="1" x14ac:dyDescent="0.3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8.75" customHeight="1" x14ac:dyDescent="0.3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8.75" customHeight="1" x14ac:dyDescent="0.3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8.75" customHeight="1" x14ac:dyDescent="0.3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8.75" customHeight="1" x14ac:dyDescent="0.3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8.75" customHeight="1" x14ac:dyDescent="0.3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8.75" customHeight="1" x14ac:dyDescent="0.3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8.75" customHeight="1" x14ac:dyDescent="0.3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8.75" customHeight="1" x14ac:dyDescent="0.3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8.75" customHeight="1" x14ac:dyDescent="0.3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8.75" customHeight="1" x14ac:dyDescent="0.3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8.75" customHeight="1" x14ac:dyDescent="0.3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8.75" customHeight="1" x14ac:dyDescent="0.3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8.75" customHeight="1" x14ac:dyDescent="0.3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8.75" customHeight="1" x14ac:dyDescent="0.3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8.75" customHeight="1" x14ac:dyDescent="0.3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8.75" customHeight="1" x14ac:dyDescent="0.3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8.75" customHeight="1" x14ac:dyDescent="0.3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8.75" customHeight="1" x14ac:dyDescent="0.3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8.75" customHeight="1" x14ac:dyDescent="0.3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8.75" customHeight="1" x14ac:dyDescent="0.3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8.75" customHeight="1" x14ac:dyDescent="0.3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8.75" customHeight="1" x14ac:dyDescent="0.3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8.75" customHeight="1" x14ac:dyDescent="0.3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8.75" customHeight="1" x14ac:dyDescent="0.3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8.75" customHeight="1" x14ac:dyDescent="0.3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8.75" customHeight="1" x14ac:dyDescent="0.3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8.75" customHeight="1" x14ac:dyDescent="0.3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8.75" customHeight="1" x14ac:dyDescent="0.3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8.75" customHeight="1" x14ac:dyDescent="0.3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8.75" customHeight="1" x14ac:dyDescent="0.3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8.75" customHeight="1" x14ac:dyDescent="0.3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8.75" customHeight="1" x14ac:dyDescent="0.3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8.75" customHeight="1" x14ac:dyDescent="0.3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8.75" customHeight="1" x14ac:dyDescent="0.3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8.75" customHeight="1" x14ac:dyDescent="0.3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8.75" customHeight="1" x14ac:dyDescent="0.3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8.75" customHeight="1" x14ac:dyDescent="0.3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8.75" customHeight="1" x14ac:dyDescent="0.3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8.75" customHeight="1" x14ac:dyDescent="0.3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8.75" customHeight="1" x14ac:dyDescent="0.3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8.75" customHeight="1" x14ac:dyDescent="0.3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8.75" customHeight="1" x14ac:dyDescent="0.3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8.75" customHeight="1" x14ac:dyDescent="0.3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8.75" customHeight="1" x14ac:dyDescent="0.3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8.75" customHeight="1" x14ac:dyDescent="0.3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8.75" customHeight="1" x14ac:dyDescent="0.3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8.75" customHeight="1" x14ac:dyDescent="0.3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8.75" customHeight="1" x14ac:dyDescent="0.3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8.75" customHeight="1" x14ac:dyDescent="0.3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8.75" customHeight="1" x14ac:dyDescent="0.3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8.75" customHeight="1" x14ac:dyDescent="0.3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8.75" customHeight="1" x14ac:dyDescent="0.3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8.75" customHeight="1" x14ac:dyDescent="0.3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8.75" customHeight="1" x14ac:dyDescent="0.3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8.75" customHeight="1" x14ac:dyDescent="0.3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8.75" customHeight="1" x14ac:dyDescent="0.3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8.75" customHeight="1" x14ac:dyDescent="0.3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8.75" customHeight="1" x14ac:dyDescent="0.3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8.75" customHeight="1" x14ac:dyDescent="0.3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8.75" customHeight="1" x14ac:dyDescent="0.3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8.75" customHeight="1" x14ac:dyDescent="0.3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8.75" customHeight="1" x14ac:dyDescent="0.3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8.75" customHeight="1" x14ac:dyDescent="0.3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8.75" customHeight="1" x14ac:dyDescent="0.3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8.75" customHeight="1" x14ac:dyDescent="0.3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8.75" customHeight="1" x14ac:dyDescent="0.3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8.75" customHeight="1" x14ac:dyDescent="0.3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8.75" customHeight="1" x14ac:dyDescent="0.3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8.75" customHeight="1" x14ac:dyDescent="0.3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8.75" customHeight="1" x14ac:dyDescent="0.3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8.75" customHeight="1" x14ac:dyDescent="0.3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8.75" customHeight="1" x14ac:dyDescent="0.3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8.75" customHeight="1" x14ac:dyDescent="0.3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8.75" customHeight="1" x14ac:dyDescent="0.3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8.75" customHeight="1" x14ac:dyDescent="0.3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8.75" customHeight="1" x14ac:dyDescent="0.3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8.75" customHeight="1" x14ac:dyDescent="0.3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8.75" customHeight="1" x14ac:dyDescent="0.3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8.75" customHeight="1" x14ac:dyDescent="0.3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8.75" customHeight="1" x14ac:dyDescent="0.3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8.75" customHeight="1" x14ac:dyDescent="0.3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8.75" customHeight="1" x14ac:dyDescent="0.3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8.75" customHeight="1" x14ac:dyDescent="0.3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8.75" customHeight="1" x14ac:dyDescent="0.3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8.75" customHeight="1" x14ac:dyDescent="0.3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8.75" customHeight="1" x14ac:dyDescent="0.3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8.75" customHeight="1" x14ac:dyDescent="0.3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8.75" customHeight="1" x14ac:dyDescent="0.3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8.75" customHeight="1" x14ac:dyDescent="0.3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8.75" customHeight="1" x14ac:dyDescent="0.3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8.75" customHeight="1" x14ac:dyDescent="0.3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8.75" customHeight="1" x14ac:dyDescent="0.3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8.75" customHeight="1" x14ac:dyDescent="0.3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8.75" customHeight="1" x14ac:dyDescent="0.3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8.75" customHeight="1" x14ac:dyDescent="0.3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8.75" customHeight="1" x14ac:dyDescent="0.3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8.75" customHeight="1" x14ac:dyDescent="0.3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8.75" customHeight="1" x14ac:dyDescent="0.3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8.75" customHeight="1" x14ac:dyDescent="0.3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8.75" customHeight="1" x14ac:dyDescent="0.3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8.75" customHeight="1" x14ac:dyDescent="0.3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8.75" customHeight="1" x14ac:dyDescent="0.3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8.75" customHeight="1" x14ac:dyDescent="0.3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8.75" customHeight="1" x14ac:dyDescent="0.3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8.75" customHeight="1" x14ac:dyDescent="0.3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8.75" customHeight="1" x14ac:dyDescent="0.3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8.75" customHeight="1" x14ac:dyDescent="0.3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8.75" customHeight="1" x14ac:dyDescent="0.3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8.75" customHeight="1" x14ac:dyDescent="0.3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8.75" customHeight="1" x14ac:dyDescent="0.3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8.75" customHeight="1" x14ac:dyDescent="0.3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8.75" customHeight="1" x14ac:dyDescent="0.3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8.75" customHeight="1" x14ac:dyDescent="0.3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8.75" customHeight="1" x14ac:dyDescent="0.3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8.75" customHeight="1" x14ac:dyDescent="0.3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8.75" customHeight="1" x14ac:dyDescent="0.3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8.75" customHeight="1" x14ac:dyDescent="0.3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8.75" customHeight="1" x14ac:dyDescent="0.3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8.75" customHeight="1" x14ac:dyDescent="0.3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8.75" customHeight="1" x14ac:dyDescent="0.3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8.75" customHeight="1" x14ac:dyDescent="0.3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8.75" customHeight="1" x14ac:dyDescent="0.3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8.75" customHeight="1" x14ac:dyDescent="0.3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8.75" customHeight="1" x14ac:dyDescent="0.3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8.75" customHeight="1" x14ac:dyDescent="0.3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8.75" customHeight="1" x14ac:dyDescent="0.3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8.75" customHeight="1" x14ac:dyDescent="0.3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8.75" customHeight="1" x14ac:dyDescent="0.3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8.75" customHeight="1" x14ac:dyDescent="0.3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8.75" customHeight="1" x14ac:dyDescent="0.3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8.75" customHeight="1" x14ac:dyDescent="0.3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8.75" customHeight="1" x14ac:dyDescent="0.3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8.75" customHeight="1" x14ac:dyDescent="0.3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8.75" customHeight="1" x14ac:dyDescent="0.3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8.75" customHeight="1" x14ac:dyDescent="0.3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8.75" customHeight="1" x14ac:dyDescent="0.3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8.75" customHeight="1" x14ac:dyDescent="0.3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8.75" customHeight="1" x14ac:dyDescent="0.3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8.75" customHeight="1" x14ac:dyDescent="0.3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8.75" customHeight="1" x14ac:dyDescent="0.3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8.75" customHeight="1" x14ac:dyDescent="0.3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8.75" customHeight="1" x14ac:dyDescent="0.3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8.75" customHeight="1" x14ac:dyDescent="0.3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8.75" customHeight="1" x14ac:dyDescent="0.3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8.75" customHeight="1" x14ac:dyDescent="0.3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8.75" customHeight="1" x14ac:dyDescent="0.3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8.75" customHeight="1" x14ac:dyDescent="0.3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8.75" customHeight="1" x14ac:dyDescent="0.3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8.75" customHeight="1" x14ac:dyDescent="0.3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8.75" customHeight="1" x14ac:dyDescent="0.3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8.75" customHeight="1" x14ac:dyDescent="0.3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8.75" customHeight="1" x14ac:dyDescent="0.3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8.75" customHeight="1" x14ac:dyDescent="0.3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8.75" customHeight="1" x14ac:dyDescent="0.3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8.75" customHeight="1" x14ac:dyDescent="0.3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8.75" customHeight="1" x14ac:dyDescent="0.3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8.75" customHeight="1" x14ac:dyDescent="0.3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8.75" customHeight="1" x14ac:dyDescent="0.3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8.75" customHeight="1" x14ac:dyDescent="0.3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8.75" customHeight="1" x14ac:dyDescent="0.3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8.75" customHeight="1" x14ac:dyDescent="0.3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8.75" customHeight="1" x14ac:dyDescent="0.3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8.75" customHeight="1" x14ac:dyDescent="0.3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8.75" customHeight="1" x14ac:dyDescent="0.3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8.75" customHeight="1" x14ac:dyDescent="0.3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8.75" customHeight="1" x14ac:dyDescent="0.3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8.75" customHeight="1" x14ac:dyDescent="0.3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8.75" customHeight="1" x14ac:dyDescent="0.3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8.75" customHeight="1" x14ac:dyDescent="0.3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8.75" customHeight="1" x14ac:dyDescent="0.3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8.75" customHeight="1" x14ac:dyDescent="0.3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8.75" customHeight="1" x14ac:dyDescent="0.3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8.75" customHeight="1" x14ac:dyDescent="0.3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8.75" customHeight="1" x14ac:dyDescent="0.3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8.75" customHeight="1" x14ac:dyDescent="0.3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8.75" customHeight="1" x14ac:dyDescent="0.3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8.75" customHeight="1" x14ac:dyDescent="0.3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8.75" customHeight="1" x14ac:dyDescent="0.3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8.75" customHeight="1" x14ac:dyDescent="0.3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8.75" customHeight="1" x14ac:dyDescent="0.3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8.75" customHeight="1" x14ac:dyDescent="0.3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8.75" customHeight="1" x14ac:dyDescent="0.3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8.75" customHeight="1" x14ac:dyDescent="0.3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8.75" customHeight="1" x14ac:dyDescent="0.3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8.75" customHeight="1" x14ac:dyDescent="0.3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8.75" customHeight="1" x14ac:dyDescent="0.3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8.75" customHeight="1" x14ac:dyDescent="0.3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8.75" customHeight="1" x14ac:dyDescent="0.3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8.75" customHeight="1" x14ac:dyDescent="0.3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8.75" customHeight="1" x14ac:dyDescent="0.3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8.75" customHeight="1" x14ac:dyDescent="0.3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8.75" customHeight="1" x14ac:dyDescent="0.3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8.75" customHeight="1" x14ac:dyDescent="0.3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8.75" customHeight="1" x14ac:dyDescent="0.3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8.75" customHeight="1" x14ac:dyDescent="0.3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8.75" customHeight="1" x14ac:dyDescent="0.3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8.75" customHeight="1" x14ac:dyDescent="0.3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8.75" customHeight="1" x14ac:dyDescent="0.3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8.75" customHeight="1" x14ac:dyDescent="0.3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8.75" customHeight="1" x14ac:dyDescent="0.3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8.75" customHeight="1" x14ac:dyDescent="0.3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8.75" customHeight="1" x14ac:dyDescent="0.3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8.75" customHeight="1" x14ac:dyDescent="0.3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8.75" customHeight="1" x14ac:dyDescent="0.3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8.75" customHeight="1" x14ac:dyDescent="0.3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8.75" customHeight="1" x14ac:dyDescent="0.3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8.75" customHeight="1" x14ac:dyDescent="0.3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8.75" customHeight="1" x14ac:dyDescent="0.3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8.75" customHeight="1" x14ac:dyDescent="0.3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8.75" customHeight="1" x14ac:dyDescent="0.3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8.75" customHeight="1" x14ac:dyDescent="0.3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8.75" customHeight="1" x14ac:dyDescent="0.3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8.75" customHeight="1" x14ac:dyDescent="0.3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8.75" customHeight="1" x14ac:dyDescent="0.3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8.75" customHeight="1" x14ac:dyDescent="0.3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8.75" customHeight="1" x14ac:dyDescent="0.3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8.75" customHeight="1" x14ac:dyDescent="0.3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8.75" customHeight="1" x14ac:dyDescent="0.3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8.75" customHeight="1" x14ac:dyDescent="0.3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8.75" customHeight="1" x14ac:dyDescent="0.3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8.75" customHeight="1" x14ac:dyDescent="0.3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8.75" customHeight="1" x14ac:dyDescent="0.3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8.75" customHeight="1" x14ac:dyDescent="0.3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8.75" customHeight="1" x14ac:dyDescent="0.3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8.75" customHeight="1" x14ac:dyDescent="0.3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8.75" customHeight="1" x14ac:dyDescent="0.3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8.75" customHeight="1" x14ac:dyDescent="0.3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8.75" customHeight="1" x14ac:dyDescent="0.3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8.75" customHeight="1" x14ac:dyDescent="0.3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8.75" customHeight="1" x14ac:dyDescent="0.3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8.75" customHeight="1" x14ac:dyDescent="0.3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8.75" customHeight="1" x14ac:dyDescent="0.3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8.75" customHeight="1" x14ac:dyDescent="0.3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8.75" customHeight="1" x14ac:dyDescent="0.3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8.75" customHeight="1" x14ac:dyDescent="0.3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8.75" customHeight="1" x14ac:dyDescent="0.3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8.75" customHeight="1" x14ac:dyDescent="0.3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8.75" customHeight="1" x14ac:dyDescent="0.3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8.75" customHeight="1" x14ac:dyDescent="0.3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8.75" customHeight="1" x14ac:dyDescent="0.3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8.75" customHeight="1" x14ac:dyDescent="0.3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8.75" customHeight="1" x14ac:dyDescent="0.3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8.75" customHeight="1" x14ac:dyDescent="0.3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8.75" customHeight="1" x14ac:dyDescent="0.3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8.75" customHeight="1" x14ac:dyDescent="0.3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8.75" customHeight="1" x14ac:dyDescent="0.3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8.75" customHeight="1" x14ac:dyDescent="0.3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8.75" customHeight="1" x14ac:dyDescent="0.3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8.75" customHeight="1" x14ac:dyDescent="0.3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8.75" customHeight="1" x14ac:dyDescent="0.3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8.75" customHeight="1" x14ac:dyDescent="0.3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8.75" customHeight="1" x14ac:dyDescent="0.3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8.75" customHeight="1" x14ac:dyDescent="0.3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8.75" customHeight="1" x14ac:dyDescent="0.3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8.75" customHeight="1" x14ac:dyDescent="0.3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8.75" customHeight="1" x14ac:dyDescent="0.3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8.75" customHeight="1" x14ac:dyDescent="0.3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8.75" customHeight="1" x14ac:dyDescent="0.3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8.75" customHeight="1" x14ac:dyDescent="0.3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8.75" customHeight="1" x14ac:dyDescent="0.3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8.75" customHeight="1" x14ac:dyDescent="0.3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8.75" customHeight="1" x14ac:dyDescent="0.3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8.75" customHeight="1" x14ac:dyDescent="0.3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8.75" customHeight="1" x14ac:dyDescent="0.3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8.75" customHeight="1" x14ac:dyDescent="0.3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8.75" customHeight="1" x14ac:dyDescent="0.3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8.75" customHeight="1" x14ac:dyDescent="0.3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8.75" customHeight="1" x14ac:dyDescent="0.3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8.75" customHeight="1" x14ac:dyDescent="0.3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8.75" customHeight="1" x14ac:dyDescent="0.3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8.75" customHeight="1" x14ac:dyDescent="0.3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8.75" customHeight="1" x14ac:dyDescent="0.3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8.75" customHeight="1" x14ac:dyDescent="0.3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8.75" customHeight="1" x14ac:dyDescent="0.3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8.75" customHeight="1" x14ac:dyDescent="0.3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8.75" customHeight="1" x14ac:dyDescent="0.3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8.75" customHeight="1" x14ac:dyDescent="0.3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8.75" customHeight="1" x14ac:dyDescent="0.3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8.75" customHeight="1" x14ac:dyDescent="0.3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8.75" customHeight="1" x14ac:dyDescent="0.3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8.75" customHeight="1" x14ac:dyDescent="0.3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8.75" customHeight="1" x14ac:dyDescent="0.3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8.75" customHeight="1" x14ac:dyDescent="0.3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8.75" customHeight="1" x14ac:dyDescent="0.3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8.75" customHeight="1" x14ac:dyDescent="0.3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8.75" customHeight="1" x14ac:dyDescent="0.3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8.75" customHeight="1" x14ac:dyDescent="0.3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8.75" customHeight="1" x14ac:dyDescent="0.3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8.75" customHeight="1" x14ac:dyDescent="0.3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8.75" customHeight="1" x14ac:dyDescent="0.3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8.75" customHeight="1" x14ac:dyDescent="0.3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8.75" customHeight="1" x14ac:dyDescent="0.3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8.75" customHeight="1" x14ac:dyDescent="0.3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8.75" customHeight="1" x14ac:dyDescent="0.3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8.75" customHeight="1" x14ac:dyDescent="0.3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8.75" customHeight="1" x14ac:dyDescent="0.3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8.75" customHeight="1" x14ac:dyDescent="0.3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8.75" customHeight="1" x14ac:dyDescent="0.3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8.75" customHeight="1" x14ac:dyDescent="0.3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8.75" customHeight="1" x14ac:dyDescent="0.3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8.75" customHeight="1" x14ac:dyDescent="0.3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8.75" customHeight="1" x14ac:dyDescent="0.3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8.75" customHeight="1" x14ac:dyDescent="0.3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8.75" customHeight="1" x14ac:dyDescent="0.3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8.75" customHeight="1" x14ac:dyDescent="0.3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8.75" customHeight="1" x14ac:dyDescent="0.3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8.75" customHeight="1" x14ac:dyDescent="0.3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8.75" customHeight="1" x14ac:dyDescent="0.3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8.75" customHeight="1" x14ac:dyDescent="0.3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8.75" customHeight="1" x14ac:dyDescent="0.3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8.75" customHeight="1" x14ac:dyDescent="0.3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8.75" customHeight="1" x14ac:dyDescent="0.3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8.75" customHeight="1" x14ac:dyDescent="0.3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8.75" customHeight="1" x14ac:dyDescent="0.3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8.75" customHeight="1" x14ac:dyDescent="0.3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8.75" customHeight="1" x14ac:dyDescent="0.3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8.75" customHeight="1" x14ac:dyDescent="0.3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8.75" customHeight="1" x14ac:dyDescent="0.3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8.75" customHeight="1" x14ac:dyDescent="0.3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8.75" customHeight="1" x14ac:dyDescent="0.3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8.75" customHeight="1" x14ac:dyDescent="0.3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8.75" customHeight="1" x14ac:dyDescent="0.3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8.75" customHeight="1" x14ac:dyDescent="0.3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8.75" customHeight="1" x14ac:dyDescent="0.3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8.75" customHeight="1" x14ac:dyDescent="0.3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8.75" customHeight="1" x14ac:dyDescent="0.3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8.75" customHeight="1" x14ac:dyDescent="0.3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8.75" customHeight="1" x14ac:dyDescent="0.3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8.75" customHeight="1" x14ac:dyDescent="0.3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8.75" customHeight="1" x14ac:dyDescent="0.3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8.75" customHeight="1" x14ac:dyDescent="0.3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8.75" customHeight="1" x14ac:dyDescent="0.3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8.75" customHeight="1" x14ac:dyDescent="0.3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8.75" customHeight="1" x14ac:dyDescent="0.3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8.75" customHeight="1" x14ac:dyDescent="0.3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8.75" customHeight="1" x14ac:dyDescent="0.3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8.75" customHeight="1" x14ac:dyDescent="0.3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8.75" customHeight="1" x14ac:dyDescent="0.3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8.75" customHeight="1" x14ac:dyDescent="0.3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8.75" customHeight="1" x14ac:dyDescent="0.3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8.75" customHeight="1" x14ac:dyDescent="0.3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8.75" customHeight="1" x14ac:dyDescent="0.3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8.75" customHeight="1" x14ac:dyDescent="0.3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8.75" customHeight="1" x14ac:dyDescent="0.3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8.75" customHeight="1" x14ac:dyDescent="0.3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8.75" customHeight="1" x14ac:dyDescent="0.3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8.75" customHeight="1" x14ac:dyDescent="0.3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8.75" customHeight="1" x14ac:dyDescent="0.3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8.75" customHeight="1" x14ac:dyDescent="0.3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8.75" customHeight="1" x14ac:dyDescent="0.3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8.75" customHeight="1" x14ac:dyDescent="0.3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8.75" customHeight="1" x14ac:dyDescent="0.3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8.75" customHeight="1" x14ac:dyDescent="0.3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8.75" customHeight="1" x14ac:dyDescent="0.3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8.75" customHeight="1" x14ac:dyDescent="0.3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8.75" customHeight="1" x14ac:dyDescent="0.3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8.75" customHeight="1" x14ac:dyDescent="0.3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8.75" customHeight="1" x14ac:dyDescent="0.3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8.75" customHeight="1" x14ac:dyDescent="0.3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8.75" customHeight="1" x14ac:dyDescent="0.3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8.75" customHeight="1" x14ac:dyDescent="0.3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8.75" customHeight="1" x14ac:dyDescent="0.3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8.75" customHeight="1" x14ac:dyDescent="0.3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8.75" customHeight="1" x14ac:dyDescent="0.3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8.75" customHeight="1" x14ac:dyDescent="0.3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8.75" customHeight="1" x14ac:dyDescent="0.3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8.75" customHeight="1" x14ac:dyDescent="0.3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8.75" customHeight="1" x14ac:dyDescent="0.3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8.75" customHeight="1" x14ac:dyDescent="0.3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8.75" customHeight="1" x14ac:dyDescent="0.3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8.75" customHeight="1" x14ac:dyDescent="0.3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8.75" customHeight="1" x14ac:dyDescent="0.3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8.75" customHeight="1" x14ac:dyDescent="0.3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8.75" customHeight="1" x14ac:dyDescent="0.3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8.75" customHeight="1" x14ac:dyDescent="0.3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8.75" customHeight="1" x14ac:dyDescent="0.3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8.75" customHeight="1" x14ac:dyDescent="0.3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8.75" customHeight="1" x14ac:dyDescent="0.3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8.75" customHeight="1" x14ac:dyDescent="0.3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8.75" customHeight="1" x14ac:dyDescent="0.3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8.75" customHeight="1" x14ac:dyDescent="0.3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8.75" customHeight="1" x14ac:dyDescent="0.3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8.75" customHeight="1" x14ac:dyDescent="0.3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8.75" customHeight="1" x14ac:dyDescent="0.3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8.75" customHeight="1" x14ac:dyDescent="0.3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8.75" customHeight="1" x14ac:dyDescent="0.3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8.75" customHeight="1" x14ac:dyDescent="0.3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8.75" customHeight="1" x14ac:dyDescent="0.3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8.75" customHeight="1" x14ac:dyDescent="0.3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8.75" customHeight="1" x14ac:dyDescent="0.3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8.75" customHeight="1" x14ac:dyDescent="0.3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8.75" customHeight="1" x14ac:dyDescent="0.3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8.75" customHeight="1" x14ac:dyDescent="0.3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8.75" customHeight="1" x14ac:dyDescent="0.3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8.75" customHeight="1" x14ac:dyDescent="0.3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8.75" customHeight="1" x14ac:dyDescent="0.3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8.75" customHeight="1" x14ac:dyDescent="0.3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8.75" customHeight="1" x14ac:dyDescent="0.3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8.75" customHeight="1" x14ac:dyDescent="0.3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8.75" customHeight="1" x14ac:dyDescent="0.3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8.75" customHeight="1" x14ac:dyDescent="0.3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8.75" customHeight="1" x14ac:dyDescent="0.3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8.75" customHeight="1" x14ac:dyDescent="0.3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8.75" customHeight="1" x14ac:dyDescent="0.3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8.75" customHeight="1" x14ac:dyDescent="0.3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8.75" customHeight="1" x14ac:dyDescent="0.3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8.75" customHeight="1" x14ac:dyDescent="0.3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8.75" customHeight="1" x14ac:dyDescent="0.3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8.75" customHeight="1" x14ac:dyDescent="0.3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8.75" customHeight="1" x14ac:dyDescent="0.3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8.75" customHeight="1" x14ac:dyDescent="0.3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8.75" customHeight="1" x14ac:dyDescent="0.3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8.75" customHeight="1" x14ac:dyDescent="0.3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8.75" customHeight="1" x14ac:dyDescent="0.3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8.75" customHeight="1" x14ac:dyDescent="0.3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8.75" customHeight="1" x14ac:dyDescent="0.3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8.75" customHeight="1" x14ac:dyDescent="0.3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8.75" customHeight="1" x14ac:dyDescent="0.3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8.75" customHeight="1" x14ac:dyDescent="0.3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8.75" customHeight="1" x14ac:dyDescent="0.3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8.75" customHeight="1" x14ac:dyDescent="0.3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8.75" customHeight="1" x14ac:dyDescent="0.3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8.75" customHeight="1" x14ac:dyDescent="0.3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8.75" customHeight="1" x14ac:dyDescent="0.3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8.75" customHeight="1" x14ac:dyDescent="0.3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8.75" customHeight="1" x14ac:dyDescent="0.3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8.75" customHeight="1" x14ac:dyDescent="0.3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8.75" customHeight="1" x14ac:dyDescent="0.3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8.75" customHeight="1" x14ac:dyDescent="0.3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8.75" customHeight="1" x14ac:dyDescent="0.3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8.75" customHeight="1" x14ac:dyDescent="0.3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8.75" customHeight="1" x14ac:dyDescent="0.3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8.75" customHeight="1" x14ac:dyDescent="0.3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8.75" customHeight="1" x14ac:dyDescent="0.3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8.75" customHeight="1" x14ac:dyDescent="0.3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8.75" customHeight="1" x14ac:dyDescent="0.3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8.75" customHeight="1" x14ac:dyDescent="0.3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8.75" customHeight="1" x14ac:dyDescent="0.3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8.75" customHeight="1" x14ac:dyDescent="0.3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8.75" customHeight="1" x14ac:dyDescent="0.3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8.75" customHeight="1" x14ac:dyDescent="0.3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8.75" customHeight="1" x14ac:dyDescent="0.3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8.75" customHeight="1" x14ac:dyDescent="0.3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8.75" customHeight="1" x14ac:dyDescent="0.3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8.75" customHeight="1" x14ac:dyDescent="0.3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8.75" customHeight="1" x14ac:dyDescent="0.3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8.75" customHeight="1" x14ac:dyDescent="0.3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8.75" customHeight="1" x14ac:dyDescent="0.3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8.75" customHeight="1" x14ac:dyDescent="0.3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8.75" customHeight="1" x14ac:dyDescent="0.3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8.75" customHeight="1" x14ac:dyDescent="0.3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8.75" customHeight="1" x14ac:dyDescent="0.3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8.75" customHeight="1" x14ac:dyDescent="0.3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8.75" customHeight="1" x14ac:dyDescent="0.3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8.75" customHeight="1" x14ac:dyDescent="0.3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8.75" customHeight="1" x14ac:dyDescent="0.3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8.75" customHeight="1" x14ac:dyDescent="0.3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8.75" customHeight="1" x14ac:dyDescent="0.3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8.75" customHeight="1" x14ac:dyDescent="0.3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8.75" customHeight="1" x14ac:dyDescent="0.3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8.75" customHeight="1" x14ac:dyDescent="0.3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8.75" customHeight="1" x14ac:dyDescent="0.3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8.75" customHeight="1" x14ac:dyDescent="0.3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8.75" customHeight="1" x14ac:dyDescent="0.3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8.75" customHeight="1" x14ac:dyDescent="0.3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8.75" customHeight="1" x14ac:dyDescent="0.3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8.75" customHeight="1" x14ac:dyDescent="0.3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8.75" customHeight="1" x14ac:dyDescent="0.3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8.75" customHeight="1" x14ac:dyDescent="0.3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8.75" customHeight="1" x14ac:dyDescent="0.3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8.75" customHeight="1" x14ac:dyDescent="0.3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8.75" customHeight="1" x14ac:dyDescent="0.3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8.75" customHeight="1" x14ac:dyDescent="0.3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8.75" customHeight="1" x14ac:dyDescent="0.3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8.75" customHeight="1" x14ac:dyDescent="0.3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8.75" customHeight="1" x14ac:dyDescent="0.3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8.75" customHeight="1" x14ac:dyDescent="0.3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8.75" customHeight="1" x14ac:dyDescent="0.3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8.75" customHeight="1" x14ac:dyDescent="0.3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8.75" customHeight="1" x14ac:dyDescent="0.3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8.75" customHeight="1" x14ac:dyDescent="0.3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8.75" customHeight="1" x14ac:dyDescent="0.3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8.75" customHeight="1" x14ac:dyDescent="0.3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8.75" customHeight="1" x14ac:dyDescent="0.3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8.75" customHeight="1" x14ac:dyDescent="0.3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8.75" customHeight="1" x14ac:dyDescent="0.3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8.75" customHeight="1" x14ac:dyDescent="0.3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8.75" customHeight="1" x14ac:dyDescent="0.3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8.75" customHeight="1" x14ac:dyDescent="0.3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8.75" customHeight="1" x14ac:dyDescent="0.3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8.75" customHeight="1" x14ac:dyDescent="0.3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8.75" customHeight="1" x14ac:dyDescent="0.3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8.75" customHeight="1" x14ac:dyDescent="0.3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8.75" customHeight="1" x14ac:dyDescent="0.3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8.75" customHeight="1" x14ac:dyDescent="0.3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8.75" customHeight="1" x14ac:dyDescent="0.3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8.75" customHeight="1" x14ac:dyDescent="0.3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8.75" customHeight="1" x14ac:dyDescent="0.3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8.75" customHeight="1" x14ac:dyDescent="0.3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8.75" customHeight="1" x14ac:dyDescent="0.3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8.75" customHeight="1" x14ac:dyDescent="0.3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8.75" customHeight="1" x14ac:dyDescent="0.3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8.75" customHeight="1" x14ac:dyDescent="0.3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8.75" customHeight="1" x14ac:dyDescent="0.3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8.75" customHeight="1" x14ac:dyDescent="0.3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8.75" customHeight="1" x14ac:dyDescent="0.3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8.75" customHeight="1" x14ac:dyDescent="0.3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8.75" customHeight="1" x14ac:dyDescent="0.3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8.75" customHeight="1" x14ac:dyDescent="0.3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8.75" customHeight="1" x14ac:dyDescent="0.3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8.75" customHeight="1" x14ac:dyDescent="0.3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8.75" customHeight="1" x14ac:dyDescent="0.3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8.75" customHeight="1" x14ac:dyDescent="0.3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8.75" customHeight="1" x14ac:dyDescent="0.3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8.75" customHeight="1" x14ac:dyDescent="0.3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8.75" customHeight="1" x14ac:dyDescent="0.3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8.75" customHeight="1" x14ac:dyDescent="0.3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8.75" customHeight="1" x14ac:dyDescent="0.3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8.75" customHeight="1" x14ac:dyDescent="0.3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8.75" customHeight="1" x14ac:dyDescent="0.3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8.75" customHeight="1" x14ac:dyDescent="0.3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8.75" customHeight="1" x14ac:dyDescent="0.3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8.75" customHeight="1" x14ac:dyDescent="0.3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8.75" customHeight="1" x14ac:dyDescent="0.3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8.75" customHeight="1" x14ac:dyDescent="0.3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8.75" customHeight="1" x14ac:dyDescent="0.3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8.75" customHeight="1" x14ac:dyDescent="0.3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8.75" customHeight="1" x14ac:dyDescent="0.3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8.75" customHeight="1" x14ac:dyDescent="0.3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8.75" customHeight="1" x14ac:dyDescent="0.3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8.75" customHeight="1" x14ac:dyDescent="0.3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8.75" customHeight="1" x14ac:dyDescent="0.3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8.75" customHeight="1" x14ac:dyDescent="0.3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8.75" customHeight="1" x14ac:dyDescent="0.3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8.75" customHeight="1" x14ac:dyDescent="0.3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8.75" customHeight="1" x14ac:dyDescent="0.3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8.75" customHeight="1" x14ac:dyDescent="0.3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8.75" customHeight="1" x14ac:dyDescent="0.3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8.75" customHeight="1" x14ac:dyDescent="0.3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8.75" customHeight="1" x14ac:dyDescent="0.3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8.75" customHeight="1" x14ac:dyDescent="0.3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8.75" customHeight="1" x14ac:dyDescent="0.3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8.75" customHeight="1" x14ac:dyDescent="0.3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8.75" customHeight="1" x14ac:dyDescent="0.3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8.75" customHeight="1" x14ac:dyDescent="0.3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8.75" customHeight="1" x14ac:dyDescent="0.3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8.75" customHeight="1" x14ac:dyDescent="0.3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8.75" customHeight="1" x14ac:dyDescent="0.3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8.75" customHeight="1" x14ac:dyDescent="0.3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8.75" customHeight="1" x14ac:dyDescent="0.3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8.75" customHeight="1" x14ac:dyDescent="0.3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8.75" customHeight="1" x14ac:dyDescent="0.3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8.75" customHeight="1" x14ac:dyDescent="0.3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49">
    <mergeCell ref="E67:I67"/>
    <mergeCell ref="J67:K67"/>
    <mergeCell ref="E68:I68"/>
    <mergeCell ref="J68:K68"/>
    <mergeCell ref="E69:I69"/>
    <mergeCell ref="J69:K69"/>
    <mergeCell ref="E70:I70"/>
    <mergeCell ref="A72:Q72"/>
    <mergeCell ref="A73:Q74"/>
    <mergeCell ref="A76:E79"/>
    <mergeCell ref="F76:O76"/>
    <mergeCell ref="F77:O77"/>
    <mergeCell ref="F78:O78"/>
    <mergeCell ref="F79:O79"/>
    <mergeCell ref="J70:K70"/>
    <mergeCell ref="E64:I64"/>
    <mergeCell ref="J64:K64"/>
    <mergeCell ref="E65:I65"/>
    <mergeCell ref="J65:K65"/>
    <mergeCell ref="E66:I66"/>
    <mergeCell ref="J66:K66"/>
    <mergeCell ref="A59:Q59"/>
    <mergeCell ref="A61:Q61"/>
    <mergeCell ref="E62:I62"/>
    <mergeCell ref="J62:K62"/>
    <mergeCell ref="J63:K63"/>
    <mergeCell ref="E63:I63"/>
    <mergeCell ref="A50:Q50"/>
    <mergeCell ref="A51:Q51"/>
    <mergeCell ref="A52:Q52"/>
    <mergeCell ref="A53:Q53"/>
    <mergeCell ref="A58:Q58"/>
    <mergeCell ref="A36:Q36"/>
    <mergeCell ref="A37:Q37"/>
    <mergeCell ref="A42:Q42"/>
    <mergeCell ref="A43:Q43"/>
    <mergeCell ref="A45:Q45"/>
    <mergeCell ref="A7:Q7"/>
    <mergeCell ref="C9:N9"/>
    <mergeCell ref="C15:N15"/>
    <mergeCell ref="C19:N19"/>
    <mergeCell ref="C29:N29"/>
    <mergeCell ref="H5:J5"/>
    <mergeCell ref="K5:M5"/>
    <mergeCell ref="A1:B3"/>
    <mergeCell ref="B5:C5"/>
    <mergeCell ref="N5:O5"/>
    <mergeCell ref="D5:G5"/>
    <mergeCell ref="C1:Q3"/>
  </mergeCells>
  <conditionalFormatting sqref="B40:Q40">
    <cfRule type="cellIs" dxfId="223" priority="7" operator="greaterThan">
      <formula>1.1</formula>
    </cfRule>
    <cfRule type="containsText" dxfId="222" priority="8" operator="containsText" text="&quot;No aplica&quot;">
      <formula>NOT(ISERROR(SEARCH(("""No aplica"""),(B40))))</formula>
    </cfRule>
    <cfRule type="containsText" dxfId="221" priority="9" operator="containsText" text="&quot;Medición anual&quot;">
      <formula>NOT(ISERROR(SEARCH(("""Medición anual"""),(B40))))</formula>
    </cfRule>
    <cfRule type="cellIs" dxfId="220" priority="10" operator="between">
      <formula>0.8001</formula>
      <formula>1.09</formula>
    </cfRule>
    <cfRule type="cellIs" dxfId="219" priority="11" operator="between">
      <formula>0.6001</formula>
      <formula>0.8</formula>
    </cfRule>
    <cfRule type="cellIs" dxfId="218" priority="12" operator="between">
      <formula>0</formula>
      <formula>0.6</formula>
    </cfRule>
  </conditionalFormatting>
  <conditionalFormatting sqref="B48:Q48">
    <cfRule type="containsText" dxfId="217" priority="15" operator="containsText" text="&quot;Medición anual&quot;">
      <formula>NOT(ISERROR(SEARCH(("""Medición anual"""),(B48))))</formula>
    </cfRule>
    <cfRule type="cellIs" dxfId="216" priority="13" operator="greaterThan">
      <formula>1.1</formula>
    </cfRule>
    <cfRule type="containsText" dxfId="215" priority="14" operator="containsText" text="&quot;No aplica&quot;">
      <formula>NOT(ISERROR(SEARCH(("""No aplica"""),(B48))))</formula>
    </cfRule>
    <cfRule type="cellIs" dxfId="214" priority="16" operator="between">
      <formula>0.8001</formula>
      <formula>1.09</formula>
    </cfRule>
    <cfRule type="cellIs" dxfId="213" priority="17" operator="between">
      <formula>0.6001</formula>
      <formula>0.8</formula>
    </cfRule>
    <cfRule type="cellIs" dxfId="212" priority="18" operator="between">
      <formula>0</formula>
      <formula>0.6</formula>
    </cfRule>
  </conditionalFormatting>
  <conditionalFormatting sqref="B56:Q56">
    <cfRule type="cellIs" dxfId="211" priority="19" operator="greaterThan">
      <formula>1.1</formula>
    </cfRule>
    <cfRule type="containsText" dxfId="210" priority="20" operator="containsText" text="&quot;No aplica&quot;">
      <formula>NOT(ISERROR(SEARCH(("""No aplica"""),(B56))))</formula>
    </cfRule>
    <cfRule type="containsText" dxfId="209" priority="21" operator="containsText" text="&quot;Medición anual&quot;">
      <formula>NOT(ISERROR(SEARCH(("""Medición anual"""),(B56))))</formula>
    </cfRule>
    <cfRule type="cellIs" dxfId="208" priority="22" operator="between">
      <formula>0.8001</formula>
      <formula>1.09</formula>
    </cfRule>
    <cfRule type="cellIs" dxfId="207" priority="23" operator="between">
      <formula>0.6001</formula>
      <formula>0.8</formula>
    </cfRule>
    <cfRule type="cellIs" dxfId="206" priority="24" operator="between">
      <formula>0</formula>
      <formula>0.6</formula>
    </cfRule>
  </conditionalFormatting>
  <conditionalFormatting sqref="G11">
    <cfRule type="cellIs" dxfId="205" priority="25" operator="greaterThan">
      <formula>1.1</formula>
    </cfRule>
    <cfRule type="containsText" dxfId="204" priority="26" operator="containsText" text="&quot;No aplica&quot;">
      <formula>NOT(ISERROR(SEARCH(("""No aplica"""),(G11))))</formula>
    </cfRule>
    <cfRule type="containsText" dxfId="203" priority="27" operator="containsText" text="&quot;Anual&quot;">
      <formula>NOT(ISERROR(SEARCH(("""Anual"""),(G11))))</formula>
    </cfRule>
    <cfRule type="cellIs" dxfId="202" priority="28" operator="between">
      <formula>0.8001</formula>
      <formula>1.09</formula>
    </cfRule>
    <cfRule type="cellIs" dxfId="201" priority="30" operator="between">
      <formula>0</formula>
      <formula>0.6</formula>
    </cfRule>
    <cfRule type="cellIs" dxfId="200" priority="29" operator="between">
      <formula>0.6001</formula>
      <formula>0.8</formula>
    </cfRule>
  </conditionalFormatting>
  <conditionalFormatting sqref="G13">
    <cfRule type="cellIs" dxfId="199" priority="31" operator="greaterThan">
      <formula>1.1</formula>
    </cfRule>
    <cfRule type="containsText" dxfId="198" priority="32" operator="containsText" text="&quot;No aplica&quot;">
      <formula>NOT(ISERROR(SEARCH(("""No aplica"""),(G13))))</formula>
    </cfRule>
    <cfRule type="containsText" dxfId="197" priority="33" operator="containsText" text="&quot;Anual&quot;">
      <formula>NOT(ISERROR(SEARCH(("""Anual"""),(G13))))</formula>
    </cfRule>
    <cfRule type="cellIs" dxfId="196" priority="34" operator="between">
      <formula>0.8001</formula>
      <formula>1.09</formula>
    </cfRule>
    <cfRule type="cellIs" dxfId="195" priority="35" operator="between">
      <formula>0.6001</formula>
      <formula>0.8</formula>
    </cfRule>
    <cfRule type="cellIs" dxfId="194" priority="36" operator="between">
      <formula>0</formula>
      <formula>0.6</formula>
    </cfRule>
  </conditionalFormatting>
  <conditionalFormatting sqref="G21">
    <cfRule type="cellIs" dxfId="193" priority="37" operator="greaterThan">
      <formula>1.1</formula>
    </cfRule>
    <cfRule type="containsText" dxfId="192" priority="38" operator="containsText" text="&quot;No aplica&quot;">
      <formula>NOT(ISERROR(SEARCH(("""No aplica"""),(G21))))</formula>
    </cfRule>
    <cfRule type="containsText" dxfId="191" priority="39" operator="containsText" text="&quot;Medición anual&quot;">
      <formula>NOT(ISERROR(SEARCH(("""Medición anual"""),(G21))))</formula>
    </cfRule>
    <cfRule type="cellIs" dxfId="190" priority="40" operator="between">
      <formula>0.8001</formula>
      <formula>1.09</formula>
    </cfRule>
    <cfRule type="cellIs" dxfId="189" priority="41" operator="between">
      <formula>0.6001</formula>
      <formula>0.8</formula>
    </cfRule>
    <cfRule type="cellIs" dxfId="188" priority="42" operator="between">
      <formula>0</formula>
      <formula>0.6</formula>
    </cfRule>
  </conditionalFormatting>
  <conditionalFormatting sqref="G23">
    <cfRule type="containsText" dxfId="187" priority="2" operator="containsText" text="&quot;No aplica&quot;">
      <formula>NOT(ISERROR(SEARCH(("""No aplica"""),(G23))))</formula>
    </cfRule>
    <cfRule type="containsText" dxfId="186" priority="3" operator="containsText" text="&quot;Medición anual&quot;">
      <formula>NOT(ISERROR(SEARCH(("""Medición anual"""),(G23))))</formula>
    </cfRule>
    <cfRule type="cellIs" dxfId="185" priority="4" operator="between">
      <formula>0.8001</formula>
      <formula>1.09</formula>
    </cfRule>
    <cfRule type="cellIs" dxfId="184" priority="5" operator="between">
      <formula>0.6001</formula>
      <formula>0.8</formula>
    </cfRule>
    <cfRule type="cellIs" dxfId="183" priority="6" operator="between">
      <formula>0</formula>
      <formula>0.6</formula>
    </cfRule>
    <cfRule type="cellIs" dxfId="182" priority="1" operator="greaterThan">
      <formula>1.1</formula>
    </cfRule>
  </conditionalFormatting>
  <conditionalFormatting sqref="G25">
    <cfRule type="cellIs" dxfId="181" priority="49" operator="greaterThan">
      <formula>1.1</formula>
    </cfRule>
    <cfRule type="containsText" dxfId="180" priority="50" operator="containsText" text="&quot;No aplica&quot;">
      <formula>NOT(ISERROR(SEARCH(("""No aplica"""),(G25))))</formula>
    </cfRule>
    <cfRule type="containsText" dxfId="179" priority="51" operator="containsText" text="&quot;Medición anual&quot;">
      <formula>NOT(ISERROR(SEARCH(("""Medición anual"""),(G25))))</formula>
    </cfRule>
    <cfRule type="cellIs" dxfId="178" priority="52" operator="between">
      <formula>0.8001</formula>
      <formula>1.09</formula>
    </cfRule>
    <cfRule type="cellIs" dxfId="177" priority="53" operator="between">
      <formula>0.6001</formula>
      <formula>0.8</formula>
    </cfRule>
    <cfRule type="cellIs" dxfId="176" priority="54" operator="between">
      <formula>0</formula>
      <formula>0.6</formula>
    </cfRule>
  </conditionalFormatting>
  <conditionalFormatting sqref="G31">
    <cfRule type="cellIs" dxfId="175" priority="55" operator="greaterThan">
      <formula>1.1</formula>
    </cfRule>
    <cfRule type="containsText" dxfId="174" priority="56" operator="containsText" text="&quot;No aplica&quot;">
      <formula>NOT(ISERROR(SEARCH(("""No aplica"""),(G31))))</formula>
    </cfRule>
    <cfRule type="containsText" dxfId="173" priority="57" operator="containsText" text="&quot;Medición anual&quot;">
      <formula>NOT(ISERROR(SEARCH(("""Medición anual"""),(G31))))</formula>
    </cfRule>
    <cfRule type="cellIs" dxfId="172" priority="58" operator="between">
      <formula>0.8001</formula>
      <formula>1.09</formula>
    </cfRule>
    <cfRule type="cellIs" dxfId="171" priority="59" operator="between">
      <formula>0.6001</formula>
      <formula>0.8</formula>
    </cfRule>
    <cfRule type="cellIs" dxfId="170" priority="60" operator="between">
      <formula>0</formula>
      <formula>0.6</formula>
    </cfRule>
  </conditionalFormatting>
  <conditionalFormatting sqref="I17">
    <cfRule type="cellIs" dxfId="169" priority="61" operator="greaterThan">
      <formula>1.1</formula>
    </cfRule>
    <cfRule type="containsText" dxfId="168" priority="62" operator="containsText" text="&quot;No aplica&quot;">
      <formula>NOT(ISERROR(SEARCH(("""No aplica"""),(I17))))</formula>
    </cfRule>
    <cfRule type="containsText" dxfId="167" priority="63" operator="containsText" text="&quot;Medición anual&quot;">
      <formula>NOT(ISERROR(SEARCH(("""Medición anual"""),(I17))))</formula>
    </cfRule>
    <cfRule type="cellIs" dxfId="166" priority="64" operator="between">
      <formula>0.8001</formula>
      <formula>1.09</formula>
    </cfRule>
    <cfRule type="cellIs" dxfId="165" priority="65" operator="between">
      <formula>0.6001</formula>
      <formula>0.8</formula>
    </cfRule>
    <cfRule type="cellIs" dxfId="164" priority="66" operator="between">
      <formula>0</formula>
      <formula>0.6</formula>
    </cfRule>
  </conditionalFormatting>
  <conditionalFormatting sqref="K33">
    <cfRule type="cellIs" dxfId="163" priority="67" operator="greaterThan">
      <formula>1.1</formula>
    </cfRule>
    <cfRule type="containsText" dxfId="162" priority="68" operator="containsText" text="&quot;No aplica&quot;">
      <formula>NOT(ISERROR(SEARCH(("""No aplica"""),(K33))))</formula>
    </cfRule>
    <cfRule type="containsText" dxfId="161" priority="69" operator="containsText" text="&quot;Medición anual&quot;">
      <formula>NOT(ISERROR(SEARCH(("""Medición anual"""),(K33))))</formula>
    </cfRule>
    <cfRule type="cellIs" dxfId="160" priority="70" operator="between">
      <formula>0.8001</formula>
      <formula>1.09</formula>
    </cfRule>
    <cfRule type="cellIs" dxfId="159" priority="71" operator="between">
      <formula>0.6001</formula>
      <formula>0.8</formula>
    </cfRule>
    <cfRule type="cellIs" dxfId="158" priority="72" operator="between">
      <formula>0</formula>
      <formula>0.6</formula>
    </cfRule>
  </conditionalFormatting>
  <conditionalFormatting sqref="L27">
    <cfRule type="cellIs" dxfId="157" priority="73" operator="greaterThan">
      <formula>1.1</formula>
    </cfRule>
    <cfRule type="containsText" dxfId="156" priority="74" operator="containsText" text="&quot;No aplica&quot;">
      <formula>NOT(ISERROR(SEARCH(("""No aplica"""),(L27))))</formula>
    </cfRule>
    <cfRule type="containsText" dxfId="155" priority="75" operator="containsText" text="&quot;Medición anual&quot;">
      <formula>NOT(ISERROR(SEARCH(("""Medición anual"""),(L27))))</formula>
    </cfRule>
    <cfRule type="cellIs" dxfId="154" priority="76" operator="between">
      <formula>0.8001</formula>
      <formula>1.09</formula>
    </cfRule>
    <cfRule type="cellIs" dxfId="153" priority="77" operator="between">
      <formula>0.6001</formula>
      <formula>0.8</formula>
    </cfRule>
    <cfRule type="cellIs" dxfId="152" priority="78" operator="between">
      <formula>0</formula>
      <formula>0.6</formula>
    </cfRule>
  </conditionalFormatting>
  <conditionalFormatting sqref="L63:L70">
    <cfRule type="cellIs" dxfId="151" priority="79" operator="greaterThan">
      <formula>1.1</formula>
    </cfRule>
    <cfRule type="containsText" dxfId="150" priority="80" operator="containsText" text="&quot;No aplica&quot;">
      <formula>NOT(ISERROR(SEARCH(("""No aplica"""),(L63))))</formula>
    </cfRule>
    <cfRule type="containsText" dxfId="149" priority="81" operator="containsText" text="&quot;Medición anual&quot;">
      <formula>NOT(ISERROR(SEARCH(("""Medición anual"""),(L63))))</formula>
    </cfRule>
    <cfRule type="cellIs" dxfId="148" priority="82" operator="between">
      <formula>0.8001</formula>
      <formula>1.09</formula>
    </cfRule>
    <cfRule type="cellIs" dxfId="147" priority="83" operator="between">
      <formula>0.6001</formula>
      <formula>0.8</formula>
    </cfRule>
    <cfRule type="cellIs" dxfId="146" priority="84" operator="between">
      <formula>0</formula>
      <formula>0.6</formula>
    </cfRule>
  </conditionalFormatting>
  <conditionalFormatting sqref="N11">
    <cfRule type="cellIs" dxfId="145" priority="85" operator="greaterThan">
      <formula>1.1</formula>
    </cfRule>
    <cfRule type="containsText" dxfId="144" priority="86" operator="containsText" text="&quot;No aplica&quot;">
      <formula>NOT(ISERROR(SEARCH(("""No aplica"""),(N11))))</formula>
    </cfRule>
    <cfRule type="containsText" dxfId="143" priority="87" operator="containsText" text="&quot;Medición anual&quot;">
      <formula>NOT(ISERROR(SEARCH(("""Medición anual"""),(N11))))</formula>
    </cfRule>
    <cfRule type="cellIs" dxfId="142" priority="88" operator="between">
      <formula>0.8001</formula>
      <formula>1.09</formula>
    </cfRule>
    <cfRule type="cellIs" dxfId="141" priority="89" operator="between">
      <formula>0.6001</formula>
      <formula>0.8</formula>
    </cfRule>
    <cfRule type="cellIs" dxfId="140" priority="90" operator="between">
      <formula>0</formula>
      <formula>0.6</formula>
    </cfRule>
  </conditionalFormatting>
  <conditionalFormatting sqref="N13">
    <cfRule type="cellIs" dxfId="139" priority="91" operator="greaterThan">
      <formula>1.1</formula>
    </cfRule>
    <cfRule type="containsText" dxfId="138" priority="92" operator="containsText" text="&quot;No aplica&quot;">
      <formula>NOT(ISERROR(SEARCH(("""No aplica"""),(N13))))</formula>
    </cfRule>
    <cfRule type="containsText" dxfId="137" priority="93" operator="containsText" text="&quot;Medición anual&quot;">
      <formula>NOT(ISERROR(SEARCH(("""Medición anual"""),(N13))))</formula>
    </cfRule>
    <cfRule type="cellIs" dxfId="136" priority="94" operator="between">
      <formula>0.8001</formula>
      <formula>1.09</formula>
    </cfRule>
    <cfRule type="cellIs" dxfId="135" priority="95" operator="between">
      <formula>0.6001</formula>
      <formula>0.8</formula>
    </cfRule>
    <cfRule type="cellIs" dxfId="134" priority="96" operator="between">
      <formula>0</formula>
      <formula>0.6</formula>
    </cfRule>
  </conditionalFormatting>
  <conditionalFormatting sqref="N21">
    <cfRule type="cellIs" dxfId="133" priority="97" operator="greaterThan">
      <formula>1.1</formula>
    </cfRule>
    <cfRule type="containsText" dxfId="132" priority="98" operator="containsText" text="&quot;No aplica&quot;">
      <formula>NOT(ISERROR(SEARCH(("""No aplica"""),(N21))))</formula>
    </cfRule>
    <cfRule type="containsText" dxfId="131" priority="99" operator="containsText" text="&quot;Medición anual&quot;">
      <formula>NOT(ISERROR(SEARCH(("""Medición anual"""),(N21))))</formula>
    </cfRule>
    <cfRule type="cellIs" dxfId="130" priority="100" operator="between">
      <formula>0.8001</formula>
      <formula>1.09</formula>
    </cfRule>
    <cfRule type="cellIs" dxfId="129" priority="101" operator="between">
      <formula>0.6001</formula>
      <formula>0.8</formula>
    </cfRule>
    <cfRule type="cellIs" dxfId="128" priority="102" operator="between">
      <formula>0</formula>
      <formula>0.6</formula>
    </cfRule>
  </conditionalFormatting>
  <conditionalFormatting sqref="N23">
    <cfRule type="cellIs" dxfId="127" priority="103" operator="greaterThan">
      <formula>1.1</formula>
    </cfRule>
    <cfRule type="containsText" dxfId="126" priority="104" operator="containsText" text="&quot;No aplica&quot;">
      <formula>NOT(ISERROR(SEARCH(("""No aplica"""),(N23))))</formula>
    </cfRule>
    <cfRule type="containsText" dxfId="125" priority="105" operator="containsText" text="&quot;Medición anual&quot;">
      <formula>NOT(ISERROR(SEARCH(("""Medición anual"""),(N23))))</formula>
    </cfRule>
    <cfRule type="cellIs" dxfId="124" priority="106" operator="between">
      <formula>0.8001</formula>
      <formula>1.09</formula>
    </cfRule>
    <cfRule type="cellIs" dxfId="123" priority="107" operator="between">
      <formula>0.6001</formula>
      <formula>0.8</formula>
    </cfRule>
    <cfRule type="cellIs" dxfId="122" priority="108" operator="between">
      <formula>0</formula>
      <formula>0.6</formula>
    </cfRule>
  </conditionalFormatting>
  <conditionalFormatting sqref="N25">
    <cfRule type="cellIs" dxfId="121" priority="109" operator="greaterThan">
      <formula>1.1</formula>
    </cfRule>
    <cfRule type="containsText" dxfId="120" priority="110" operator="containsText" text="&quot;No aplica&quot;">
      <formula>NOT(ISERROR(SEARCH(("""No aplica"""),(N25))))</formula>
    </cfRule>
    <cfRule type="containsText" dxfId="119" priority="111" operator="containsText" text="&quot;Medición anual&quot;">
      <formula>NOT(ISERROR(SEARCH(("""Medición anual"""),(N25))))</formula>
    </cfRule>
    <cfRule type="cellIs" dxfId="118" priority="112" operator="between">
      <formula>0.8001</formula>
      <formula>1.09</formula>
    </cfRule>
    <cfRule type="cellIs" dxfId="117" priority="113" operator="between">
      <formula>0.6001</formula>
      <formula>0.8</formula>
    </cfRule>
    <cfRule type="cellIs" dxfId="116" priority="114" operator="between">
      <formula>0</formula>
      <formula>0.6</formula>
    </cfRule>
  </conditionalFormatting>
  <conditionalFormatting sqref="N31">
    <cfRule type="cellIs" dxfId="115" priority="115" operator="greaterThan">
      <formula>1.1</formula>
    </cfRule>
    <cfRule type="containsText" dxfId="114" priority="116" operator="containsText" text="&quot;No aplica&quot;">
      <formula>NOT(ISERROR(SEARCH(("""No aplica"""),(N31))))</formula>
    </cfRule>
    <cfRule type="containsText" dxfId="113" priority="117" operator="containsText" text="&quot;Medición anual&quot;">
      <formula>NOT(ISERROR(SEARCH(("""Medición anual"""),(N31))))</formula>
    </cfRule>
    <cfRule type="cellIs" dxfId="112" priority="118" operator="between">
      <formula>0.8001</formula>
      <formula>1.09</formula>
    </cfRule>
    <cfRule type="cellIs" dxfId="111" priority="119" operator="between">
      <formula>0.6001</formula>
      <formula>0.8</formula>
    </cfRule>
    <cfRule type="cellIs" dxfId="110" priority="120" operator="between">
      <formula>0</formula>
      <formula>0.6</formula>
    </cfRule>
  </conditionalFormatting>
  <printOptions horizontalCentered="1"/>
  <pageMargins left="0.35433070866141736" right="0.23622047244094491" top="0.35433070866141736" bottom="0.47244094488188981" header="0" footer="0"/>
  <pageSetup orientation="portrait" r:id="rId1"/>
  <headerFooter>
    <oddFooter>&amp;C&amp;P de</oddFooter>
  </headerFooter>
  <rowBreaks count="2" manualBreakCount="2">
    <brk id="43" man="1"/>
    <brk id="6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9966"/>
  </sheetPr>
  <dimension ref="A1:BP1000"/>
  <sheetViews>
    <sheetView showGridLines="0" zoomScale="80" zoomScaleNormal="80" workbookViewId="0">
      <pane ySplit="5" topLeftCell="A48" activePane="bottomLeft" state="frozen"/>
      <selection pane="bottomLeft" activeCell="H79" sqref="H79"/>
    </sheetView>
  </sheetViews>
  <sheetFormatPr baseColWidth="10" defaultColWidth="14.42578125" defaultRowHeight="15" customHeight="1" outlineLevelRow="1" outlineLevelCol="1" x14ac:dyDescent="0.25"/>
  <cols>
    <col min="1" max="1" width="12.140625" customWidth="1"/>
    <col min="2" max="2" width="46.5703125" customWidth="1"/>
    <col min="3" max="4" width="6.85546875" customWidth="1"/>
    <col min="5" max="5" width="9.85546875" customWidth="1"/>
    <col min="6" max="7" width="41.85546875" customWidth="1"/>
    <col min="8" max="8" width="48.85546875" customWidth="1"/>
    <col min="9" max="9" width="69" customWidth="1"/>
    <col min="10" max="10" width="14.42578125" hidden="1" customWidth="1"/>
    <col min="11" max="11" width="11.140625" customWidth="1"/>
    <col min="12" max="13" width="28.28515625" customWidth="1"/>
    <col min="14" max="14" width="39.140625" customWidth="1"/>
    <col min="15" max="15" width="37" customWidth="1"/>
    <col min="16" max="16" width="39.140625" customWidth="1"/>
    <col min="17" max="17" width="17.42578125" customWidth="1"/>
    <col min="18" max="18" width="64.5703125" customWidth="1"/>
    <col min="19" max="19" width="39.140625" customWidth="1"/>
    <col min="20" max="20" width="15.85546875" customWidth="1"/>
    <col min="21" max="21" width="22.7109375" customWidth="1"/>
    <col min="22" max="22" width="21.5703125" customWidth="1"/>
    <col min="23" max="23" width="13.28515625" customWidth="1"/>
    <col min="24" max="24" width="12.5703125" customWidth="1"/>
    <col min="25" max="25" width="61.5703125" customWidth="1"/>
    <col min="26" max="26" width="13.140625" hidden="1" customWidth="1" outlineLevel="1"/>
    <col min="27" max="27" width="15.5703125" hidden="1" customWidth="1" outlineLevel="1"/>
    <col min="28" max="28" width="16.7109375" customWidth="1" collapsed="1"/>
    <col min="29" max="29" width="14.7109375" hidden="1" customWidth="1" outlineLevel="1"/>
    <col min="30" max="30" width="11.85546875" hidden="1" customWidth="1" outlineLevel="1"/>
    <col min="31" max="31" width="16.7109375" customWidth="1" collapsed="1"/>
    <col min="32" max="33" width="16.7109375" hidden="1" customWidth="1" outlineLevel="1"/>
    <col min="34" max="34" width="16.7109375" customWidth="1" collapsed="1"/>
    <col min="35" max="36" width="16.7109375" hidden="1" customWidth="1" outlineLevel="1"/>
    <col min="37" max="37" width="16.7109375" customWidth="1" collapsed="1"/>
    <col min="38" max="39" width="16.7109375" hidden="1" customWidth="1" outlineLevel="1"/>
    <col min="40" max="40" width="16.7109375" customWidth="1" collapsed="1"/>
    <col min="41" max="42" width="16.7109375" hidden="1" customWidth="1" outlineLevel="1"/>
    <col min="43" max="43" width="16.7109375" customWidth="1" collapsed="1"/>
    <col min="44" max="45" width="16.7109375" hidden="1" customWidth="1" outlineLevel="1"/>
    <col min="46" max="46" width="16.7109375" customWidth="1" collapsed="1"/>
    <col min="47" max="48" width="16.7109375" hidden="1" customWidth="1" outlineLevel="1"/>
    <col min="49" max="49" width="16.7109375" customWidth="1" collapsed="1"/>
    <col min="50" max="51" width="16.7109375" hidden="1" customWidth="1" outlineLevel="1"/>
    <col min="52" max="52" width="16.7109375" customWidth="1" collapsed="1"/>
    <col min="53" max="54" width="16.7109375" hidden="1" customWidth="1" outlineLevel="1"/>
    <col min="55" max="55" width="16.7109375" customWidth="1" collapsed="1"/>
    <col min="56" max="57" width="16.7109375" hidden="1" customWidth="1" outlineLevel="1"/>
    <col min="58" max="58" width="16.7109375" customWidth="1" collapsed="1"/>
    <col min="59" max="60" width="16.7109375" hidden="1" customWidth="1" outlineLevel="1"/>
    <col min="61" max="61" width="16.7109375" customWidth="1" collapsed="1"/>
    <col min="62" max="62" width="18.5703125" customWidth="1"/>
    <col min="63" max="63" width="11.140625" customWidth="1"/>
    <col min="64" max="65" width="14.42578125" customWidth="1"/>
  </cols>
  <sheetData>
    <row r="1" spans="1:68" ht="23.25" customHeight="1" x14ac:dyDescent="0.25">
      <c r="A1" s="278" t="s">
        <v>228</v>
      </c>
      <c r="B1" s="266"/>
      <c r="C1" s="266"/>
      <c r="D1" s="266"/>
      <c r="E1" s="266"/>
      <c r="F1" s="266"/>
      <c r="G1" s="81"/>
      <c r="H1" s="81"/>
      <c r="I1" s="81" t="s">
        <v>229</v>
      </c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2"/>
      <c r="AC1" s="83"/>
      <c r="AD1" s="83"/>
      <c r="AE1" s="84" t="s">
        <v>230</v>
      </c>
      <c r="AF1" s="83"/>
      <c r="AG1" s="83"/>
      <c r="AH1" s="83"/>
      <c r="AI1" s="83"/>
      <c r="AJ1" s="83"/>
      <c r="AK1" s="85"/>
      <c r="AL1" s="83"/>
      <c r="AM1" s="83"/>
      <c r="AN1" s="86" t="s">
        <v>231</v>
      </c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7"/>
      <c r="BK1" s="87"/>
      <c r="BL1" s="1"/>
      <c r="BM1" s="1"/>
    </row>
    <row r="2" spans="1:68" ht="23.25" customHeight="1" x14ac:dyDescent="0.25">
      <c r="A2" s="279"/>
      <c r="B2" s="279"/>
      <c r="C2" s="279"/>
      <c r="D2" s="279"/>
      <c r="E2" s="279"/>
      <c r="F2" s="279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8"/>
      <c r="AC2" s="89"/>
      <c r="AD2" s="89"/>
      <c r="AE2" s="84" t="s">
        <v>232</v>
      </c>
      <c r="AF2" s="89"/>
      <c r="AG2" s="89"/>
      <c r="AH2" s="90"/>
      <c r="AI2" s="89"/>
      <c r="AJ2" s="89"/>
      <c r="AK2" s="91"/>
      <c r="AL2" s="89"/>
      <c r="AM2" s="89"/>
      <c r="AN2" s="86" t="s">
        <v>62</v>
      </c>
      <c r="AO2" s="89"/>
      <c r="AP2" s="89"/>
      <c r="AQ2" s="92"/>
      <c r="AR2" s="89"/>
      <c r="AS2" s="89"/>
      <c r="AT2" s="1"/>
      <c r="AU2" s="89"/>
      <c r="AV2" s="89"/>
      <c r="AW2" s="1"/>
      <c r="AX2" s="89"/>
      <c r="AY2" s="89"/>
      <c r="AZ2" s="92"/>
      <c r="BA2" s="89"/>
      <c r="BB2" s="89"/>
      <c r="BC2" s="92"/>
      <c r="BD2" s="89"/>
      <c r="BE2" s="89"/>
      <c r="BF2" s="1"/>
      <c r="BG2" s="89"/>
      <c r="BH2" s="89"/>
      <c r="BI2" s="1"/>
      <c r="BJ2" s="87"/>
      <c r="BK2" s="87"/>
      <c r="BL2" s="1"/>
      <c r="BM2" s="1"/>
    </row>
    <row r="3" spans="1:68" ht="18.75" x14ac:dyDescent="0.25">
      <c r="A3" s="211" t="s">
        <v>21</v>
      </c>
      <c r="B3" s="211" t="s">
        <v>22</v>
      </c>
      <c r="C3" s="4"/>
      <c r="D3" s="4"/>
      <c r="E3" s="211" t="s">
        <v>22</v>
      </c>
      <c r="F3" s="211" t="s">
        <v>23</v>
      </c>
      <c r="G3" s="211" t="s">
        <v>24</v>
      </c>
      <c r="H3" s="211" t="s">
        <v>25</v>
      </c>
      <c r="I3" s="211" t="s">
        <v>26</v>
      </c>
      <c r="J3" s="211" t="s">
        <v>27</v>
      </c>
      <c r="K3" s="211" t="s">
        <v>28</v>
      </c>
      <c r="L3" s="211" t="s">
        <v>29</v>
      </c>
      <c r="M3" s="211" t="s">
        <v>30</v>
      </c>
      <c r="N3" s="211" t="s">
        <v>31</v>
      </c>
      <c r="O3" s="211" t="s">
        <v>32</v>
      </c>
      <c r="P3" s="211" t="s">
        <v>33</v>
      </c>
      <c r="Q3" s="211" t="s">
        <v>34</v>
      </c>
      <c r="R3" s="211" t="s">
        <v>35</v>
      </c>
      <c r="S3" s="211" t="s">
        <v>36</v>
      </c>
      <c r="T3" s="211" t="s">
        <v>37</v>
      </c>
      <c r="U3" s="211" t="s">
        <v>38</v>
      </c>
      <c r="V3" s="211" t="s">
        <v>39</v>
      </c>
      <c r="W3" s="211" t="s">
        <v>40</v>
      </c>
      <c r="X3" s="211" t="s">
        <v>41</v>
      </c>
      <c r="Y3" s="211" t="s">
        <v>42</v>
      </c>
      <c r="Z3" s="214" t="s">
        <v>43</v>
      </c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6"/>
      <c r="BJ3" s="217" t="s">
        <v>44</v>
      </c>
      <c r="BK3" s="217" t="s">
        <v>45</v>
      </c>
      <c r="BL3" s="217" t="s">
        <v>815</v>
      </c>
      <c r="BM3" s="2"/>
      <c r="BN3" s="217" t="s">
        <v>820</v>
      </c>
      <c r="BO3" s="217" t="s">
        <v>821</v>
      </c>
      <c r="BP3" s="217" t="s">
        <v>821</v>
      </c>
    </row>
    <row r="4" spans="1:68" ht="18.75" x14ac:dyDescent="0.25">
      <c r="A4" s="212"/>
      <c r="B4" s="212"/>
      <c r="C4" s="5"/>
      <c r="D4" s="5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8" t="s">
        <v>46</v>
      </c>
      <c r="AA4" s="219"/>
      <c r="AB4" s="220"/>
      <c r="AC4" s="218" t="s">
        <v>47</v>
      </c>
      <c r="AD4" s="219"/>
      <c r="AE4" s="220"/>
      <c r="AF4" s="218" t="s">
        <v>48</v>
      </c>
      <c r="AG4" s="219"/>
      <c r="AH4" s="220"/>
      <c r="AI4" s="208" t="s">
        <v>49</v>
      </c>
      <c r="AJ4" s="209"/>
      <c r="AK4" s="210"/>
      <c r="AL4" s="208" t="s">
        <v>50</v>
      </c>
      <c r="AM4" s="209"/>
      <c r="AN4" s="210"/>
      <c r="AO4" s="208" t="s">
        <v>51</v>
      </c>
      <c r="AP4" s="209"/>
      <c r="AQ4" s="210"/>
      <c r="AR4" s="208" t="s">
        <v>52</v>
      </c>
      <c r="AS4" s="209"/>
      <c r="AT4" s="210"/>
      <c r="AU4" s="208" t="s">
        <v>53</v>
      </c>
      <c r="AV4" s="209"/>
      <c r="AW4" s="210"/>
      <c r="AX4" s="208" t="s">
        <v>54</v>
      </c>
      <c r="AY4" s="209"/>
      <c r="AZ4" s="210"/>
      <c r="BA4" s="208" t="s">
        <v>55</v>
      </c>
      <c r="BB4" s="209"/>
      <c r="BC4" s="210"/>
      <c r="BD4" s="208" t="s">
        <v>56</v>
      </c>
      <c r="BE4" s="209"/>
      <c r="BF4" s="210"/>
      <c r="BG4" s="208" t="s">
        <v>57</v>
      </c>
      <c r="BH4" s="209"/>
      <c r="BI4" s="210"/>
      <c r="BJ4" s="212"/>
      <c r="BK4" s="212"/>
      <c r="BL4" s="212"/>
      <c r="BM4" s="2"/>
      <c r="BN4" s="212"/>
      <c r="BO4" s="212"/>
      <c r="BP4" s="212"/>
    </row>
    <row r="5" spans="1:68" ht="37.5" x14ac:dyDescent="0.25">
      <c r="A5" s="213"/>
      <c r="B5" s="213"/>
      <c r="C5" s="6" t="s">
        <v>58</v>
      </c>
      <c r="D5" s="6" t="s">
        <v>59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7" t="s">
        <v>60</v>
      </c>
      <c r="AA5" s="8" t="s">
        <v>61</v>
      </c>
      <c r="AB5" s="9" t="s">
        <v>62</v>
      </c>
      <c r="AC5" s="10" t="s">
        <v>60</v>
      </c>
      <c r="AD5" s="11" t="s">
        <v>61</v>
      </c>
      <c r="AE5" s="9" t="s">
        <v>62</v>
      </c>
      <c r="AF5" s="10" t="s">
        <v>60</v>
      </c>
      <c r="AG5" s="11" t="s">
        <v>61</v>
      </c>
      <c r="AH5" s="9" t="s">
        <v>62</v>
      </c>
      <c r="AI5" s="10" t="s">
        <v>60</v>
      </c>
      <c r="AJ5" s="11" t="s">
        <v>61</v>
      </c>
      <c r="AK5" s="9" t="s">
        <v>62</v>
      </c>
      <c r="AL5" s="10" t="s">
        <v>60</v>
      </c>
      <c r="AM5" s="11" t="s">
        <v>61</v>
      </c>
      <c r="AN5" s="9" t="s">
        <v>62</v>
      </c>
      <c r="AO5" s="10" t="s">
        <v>60</v>
      </c>
      <c r="AP5" s="11" t="s">
        <v>61</v>
      </c>
      <c r="AQ5" s="9" t="s">
        <v>62</v>
      </c>
      <c r="AR5" s="10" t="s">
        <v>60</v>
      </c>
      <c r="AS5" s="11" t="s">
        <v>61</v>
      </c>
      <c r="AT5" s="9" t="s">
        <v>62</v>
      </c>
      <c r="AU5" s="10" t="s">
        <v>60</v>
      </c>
      <c r="AV5" s="11" t="s">
        <v>61</v>
      </c>
      <c r="AW5" s="9" t="s">
        <v>62</v>
      </c>
      <c r="AX5" s="10" t="s">
        <v>60</v>
      </c>
      <c r="AY5" s="11" t="s">
        <v>61</v>
      </c>
      <c r="AZ5" s="9" t="s">
        <v>62</v>
      </c>
      <c r="BA5" s="10" t="s">
        <v>60</v>
      </c>
      <c r="BB5" s="11" t="s">
        <v>61</v>
      </c>
      <c r="BC5" s="9" t="s">
        <v>62</v>
      </c>
      <c r="BD5" s="10" t="s">
        <v>60</v>
      </c>
      <c r="BE5" s="11" t="s">
        <v>61</v>
      </c>
      <c r="BF5" s="9" t="s">
        <v>62</v>
      </c>
      <c r="BG5" s="10" t="s">
        <v>60</v>
      </c>
      <c r="BH5" s="11" t="s">
        <v>61</v>
      </c>
      <c r="BI5" s="9" t="s">
        <v>62</v>
      </c>
      <c r="BJ5" s="213"/>
      <c r="BK5" s="213"/>
      <c r="BL5" s="213"/>
      <c r="BM5" s="2"/>
      <c r="BN5" s="213"/>
      <c r="BO5" s="213"/>
      <c r="BP5" s="213"/>
    </row>
    <row r="6" spans="1:68" ht="18" customHeight="1" x14ac:dyDescent="0.25">
      <c r="A6" s="4" t="s">
        <v>21</v>
      </c>
      <c r="B6" s="4" t="s">
        <v>22</v>
      </c>
      <c r="C6" s="4" t="s">
        <v>233</v>
      </c>
      <c r="D6" s="4" t="s">
        <v>123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7" t="s">
        <v>60</v>
      </c>
      <c r="AA6" s="8" t="s">
        <v>61</v>
      </c>
      <c r="AB6" s="7" t="s">
        <v>46</v>
      </c>
      <c r="AC6" s="10" t="s">
        <v>60</v>
      </c>
      <c r="AD6" s="11" t="s">
        <v>61</v>
      </c>
      <c r="AE6" s="7" t="s">
        <v>47</v>
      </c>
      <c r="AF6" s="10" t="s">
        <v>60</v>
      </c>
      <c r="AG6" s="11" t="s">
        <v>61</v>
      </c>
      <c r="AH6" s="7" t="s">
        <v>48</v>
      </c>
      <c r="AI6" s="10" t="s">
        <v>60</v>
      </c>
      <c r="AJ6" s="11" t="s">
        <v>61</v>
      </c>
      <c r="AK6" s="93" t="s">
        <v>49</v>
      </c>
      <c r="AL6" s="10" t="s">
        <v>60</v>
      </c>
      <c r="AM6" s="11" t="s">
        <v>61</v>
      </c>
      <c r="AN6" s="93" t="s">
        <v>50</v>
      </c>
      <c r="AO6" s="10" t="s">
        <v>60</v>
      </c>
      <c r="AP6" s="11" t="s">
        <v>61</v>
      </c>
      <c r="AQ6" s="93" t="s">
        <v>51</v>
      </c>
      <c r="AR6" s="10" t="s">
        <v>60</v>
      </c>
      <c r="AS6" s="11" t="s">
        <v>61</v>
      </c>
      <c r="AT6" s="93" t="s">
        <v>52</v>
      </c>
      <c r="AU6" s="10" t="s">
        <v>60</v>
      </c>
      <c r="AV6" s="11" t="s">
        <v>61</v>
      </c>
      <c r="AW6" s="93" t="s">
        <v>53</v>
      </c>
      <c r="AX6" s="10" t="s">
        <v>60</v>
      </c>
      <c r="AY6" s="11" t="s">
        <v>61</v>
      </c>
      <c r="AZ6" s="93" t="s">
        <v>54</v>
      </c>
      <c r="BA6" s="10" t="s">
        <v>60</v>
      </c>
      <c r="BB6" s="11" t="s">
        <v>61</v>
      </c>
      <c r="BC6" s="93" t="s">
        <v>55</v>
      </c>
      <c r="BD6" s="10" t="s">
        <v>60</v>
      </c>
      <c r="BE6" s="11" t="s">
        <v>61</v>
      </c>
      <c r="BF6" s="93" t="s">
        <v>56</v>
      </c>
      <c r="BG6" s="10" t="s">
        <v>60</v>
      </c>
      <c r="BH6" s="11" t="s">
        <v>61</v>
      </c>
      <c r="BI6" s="93" t="s">
        <v>57</v>
      </c>
      <c r="BJ6" s="94" t="s">
        <v>44</v>
      </c>
      <c r="BK6" s="94" t="s">
        <v>45</v>
      </c>
      <c r="BL6" s="94" t="s">
        <v>45</v>
      </c>
      <c r="BM6" s="95"/>
      <c r="BN6" s="94" t="s">
        <v>45</v>
      </c>
      <c r="BO6" s="94" t="s">
        <v>45</v>
      </c>
      <c r="BP6" s="94" t="s">
        <v>45</v>
      </c>
    </row>
    <row r="7" spans="1:68" x14ac:dyDescent="0.25">
      <c r="A7" s="1"/>
      <c r="B7" s="83"/>
      <c r="C7" s="83"/>
      <c r="D7" s="8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96"/>
      <c r="BK7" s="96"/>
      <c r="BL7" s="1"/>
      <c r="BM7" s="1"/>
    </row>
    <row r="8" spans="1:68" ht="32.25" x14ac:dyDescent="0.25">
      <c r="A8" s="97" t="s">
        <v>204</v>
      </c>
      <c r="B8" s="98"/>
      <c r="C8" s="98"/>
      <c r="D8" s="98"/>
      <c r="E8" s="98"/>
      <c r="F8" s="99"/>
      <c r="G8" s="100"/>
      <c r="H8" s="100"/>
      <c r="I8" s="100"/>
      <c r="J8" s="187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81"/>
      <c r="Z8" s="81"/>
      <c r="AA8" s="8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101"/>
      <c r="BK8" s="101"/>
      <c r="BL8" s="1"/>
      <c r="BM8" s="1"/>
    </row>
    <row r="9" spans="1:68" ht="21" customHeight="1" outlineLevel="1" x14ac:dyDescent="0.25">
      <c r="A9" s="12">
        <v>1</v>
      </c>
      <c r="B9" s="12" t="s">
        <v>63</v>
      </c>
      <c r="C9" s="102">
        <v>1</v>
      </c>
      <c r="D9" s="102" t="s">
        <v>128</v>
      </c>
      <c r="E9" s="12" t="s">
        <v>65</v>
      </c>
      <c r="F9" s="103" t="s">
        <v>66</v>
      </c>
      <c r="G9" s="32" t="s">
        <v>91</v>
      </c>
      <c r="H9" s="13" t="s">
        <v>234</v>
      </c>
      <c r="I9" s="289" t="s">
        <v>235</v>
      </c>
      <c r="J9" s="186" t="s">
        <v>114</v>
      </c>
      <c r="K9" s="104" t="s">
        <v>7</v>
      </c>
      <c r="L9" s="13" t="s">
        <v>236</v>
      </c>
      <c r="M9" s="13" t="s">
        <v>72</v>
      </c>
      <c r="N9" s="13" t="s">
        <v>237</v>
      </c>
      <c r="O9" s="13" t="s">
        <v>238</v>
      </c>
      <c r="P9" s="13" t="s">
        <v>239</v>
      </c>
      <c r="Q9" s="13" t="s">
        <v>96</v>
      </c>
      <c r="R9" s="13" t="s">
        <v>240</v>
      </c>
      <c r="S9" s="13" t="s">
        <v>241</v>
      </c>
      <c r="T9" s="35">
        <v>0.9</v>
      </c>
      <c r="U9" s="36" t="s">
        <v>242</v>
      </c>
      <c r="V9" s="13" t="s">
        <v>122</v>
      </c>
      <c r="W9" s="36">
        <v>0.8</v>
      </c>
      <c r="X9" s="36">
        <v>1</v>
      </c>
      <c r="Y9" s="13" t="s">
        <v>243</v>
      </c>
      <c r="Z9" s="13"/>
      <c r="AA9" s="13"/>
      <c r="AB9" s="29"/>
      <c r="AC9" s="29"/>
      <c r="AD9" s="29"/>
      <c r="AE9" s="29"/>
      <c r="AF9" s="29"/>
      <c r="AG9" s="29"/>
      <c r="AH9" s="29"/>
      <c r="AI9" s="105">
        <v>63</v>
      </c>
      <c r="AJ9" s="105">
        <v>98</v>
      </c>
      <c r="AK9" s="29">
        <f>AI9/AJ9</f>
        <v>0.6428571428571429</v>
      </c>
      <c r="AL9" s="29"/>
      <c r="AM9" s="29"/>
      <c r="AN9" s="29"/>
      <c r="AO9" s="29"/>
      <c r="AP9" s="29"/>
      <c r="AQ9" s="29"/>
      <c r="AR9" s="29"/>
      <c r="AS9" s="29"/>
      <c r="AT9" s="29"/>
      <c r="AU9" s="131">
        <v>72</v>
      </c>
      <c r="AV9" s="131">
        <v>110</v>
      </c>
      <c r="AW9" s="29">
        <f>+AU9/AV9</f>
        <v>0.65454545454545454</v>
      </c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6">
        <f>IF(SUM(AB9,AE9,AH9,AK9,AN9,AQ9,AT9,AW9,AZ9,BC9,BF9,BI9)=0,0,AVERAGE(AB9,AE9,AH9,AK9,AN9,AQ9,AT9,AW9,AZ9,BC9,BF9,BI9))</f>
        <v>0.64870129870129878</v>
      </c>
      <c r="BK9" s="26">
        <f>IF(T9=0,BJ9,BJ9/T9)</f>
        <v>0.72077922077922085</v>
      </c>
      <c r="BL9" s="26" t="str">
        <f>IF(AND(BJ9&gt;=W9,BJ9&lt;=X9),"CUMPLE","NO CUMPLE")</f>
        <v>NO CUMPLE</v>
      </c>
      <c r="BM9" s="39"/>
      <c r="BP9">
        <v>1</v>
      </c>
    </row>
    <row r="10" spans="1:68" ht="21" customHeight="1" outlineLevel="1" x14ac:dyDescent="0.25">
      <c r="A10" s="13">
        <v>2</v>
      </c>
      <c r="B10" s="13" t="s">
        <v>63</v>
      </c>
      <c r="C10" s="102">
        <v>1</v>
      </c>
      <c r="D10" s="102" t="s">
        <v>64</v>
      </c>
      <c r="E10" s="13" t="s">
        <v>65</v>
      </c>
      <c r="F10" s="32" t="s">
        <v>244</v>
      </c>
      <c r="G10" s="32" t="s">
        <v>245</v>
      </c>
      <c r="H10" s="13" t="s">
        <v>246</v>
      </c>
      <c r="I10" s="290" t="s">
        <v>247</v>
      </c>
      <c r="J10" s="107" t="s">
        <v>70</v>
      </c>
      <c r="K10" s="13" t="s">
        <v>9</v>
      </c>
      <c r="L10" s="13" t="s">
        <v>248</v>
      </c>
      <c r="M10" s="13" t="s">
        <v>72</v>
      </c>
      <c r="N10" s="13" t="s">
        <v>255</v>
      </c>
      <c r="O10" s="13" t="s">
        <v>249</v>
      </c>
      <c r="P10" s="13" t="s">
        <v>250</v>
      </c>
      <c r="Q10" s="13" t="s">
        <v>96</v>
      </c>
      <c r="R10" s="13" t="s">
        <v>251</v>
      </c>
      <c r="S10" s="13" t="s">
        <v>98</v>
      </c>
      <c r="T10" s="108">
        <v>1E-3</v>
      </c>
      <c r="U10" s="109">
        <v>5.0000000000000001E-4</v>
      </c>
      <c r="V10" s="13" t="s">
        <v>80</v>
      </c>
      <c r="W10" s="109">
        <v>0</v>
      </c>
      <c r="X10" s="36">
        <v>5.0000000000000001E-4</v>
      </c>
      <c r="Y10" s="13" t="s">
        <v>252</v>
      </c>
      <c r="Z10" s="13"/>
      <c r="AA10" s="13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105">
        <v>1</v>
      </c>
      <c r="AP10" s="105">
        <v>143</v>
      </c>
      <c r="AQ10" s="110">
        <v>6.9930069930069903E-5</v>
      </c>
      <c r="AR10" s="29"/>
      <c r="AS10" s="29"/>
      <c r="AT10" s="29"/>
      <c r="AU10" s="29"/>
      <c r="AV10" s="29"/>
      <c r="AW10" s="176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111">
        <f>IF(SUM(AB10,AE10,AH10,AK10,AN10,AQ10,AT10,AW10,AZ10,BC10,BF10,BI10)=0,0,AVERAGE(AB10,AE10,AH10,AK10,AN10,AQ10,AT10,AW10,AZ10,BC10,BF10,BI10))</f>
        <v>6.9930069930069903E-5</v>
      </c>
      <c r="BK10" s="111">
        <f>1-BJ10</f>
        <v>0.99993006993006994</v>
      </c>
      <c r="BL10" s="26" t="str">
        <f>IF(AND(BJ10&gt;=W10,BJ10&lt;=X10),"CUMPLE","NO CUMPLE")</f>
        <v>CUMPLE</v>
      </c>
      <c r="BM10" s="112"/>
    </row>
    <row r="11" spans="1:68" ht="21" customHeight="1" outlineLevel="1" x14ac:dyDescent="0.25">
      <c r="A11" s="13">
        <v>3</v>
      </c>
      <c r="B11" s="13" t="s">
        <v>63</v>
      </c>
      <c r="C11" s="102">
        <v>1</v>
      </c>
      <c r="D11" s="102" t="s">
        <v>64</v>
      </c>
      <c r="E11" s="13" t="s">
        <v>65</v>
      </c>
      <c r="F11" s="32" t="s">
        <v>66</v>
      </c>
      <c r="G11" s="32" t="s">
        <v>91</v>
      </c>
      <c r="H11" s="13" t="s">
        <v>92</v>
      </c>
      <c r="I11" s="290" t="s">
        <v>253</v>
      </c>
      <c r="J11" s="107" t="s">
        <v>70</v>
      </c>
      <c r="K11" s="13" t="s">
        <v>7</v>
      </c>
      <c r="L11" s="13" t="s">
        <v>254</v>
      </c>
      <c r="M11" s="13" t="s">
        <v>72</v>
      </c>
      <c r="N11" s="13" t="s">
        <v>255</v>
      </c>
      <c r="O11" s="13" t="s">
        <v>249</v>
      </c>
      <c r="P11" s="13" t="s">
        <v>256</v>
      </c>
      <c r="Q11" s="13" t="s">
        <v>96</v>
      </c>
      <c r="R11" s="13" t="s">
        <v>257</v>
      </c>
      <c r="S11" s="13" t="s">
        <v>98</v>
      </c>
      <c r="T11" s="35">
        <v>0.95</v>
      </c>
      <c r="U11" s="36">
        <v>0</v>
      </c>
      <c r="V11" s="13" t="s">
        <v>122</v>
      </c>
      <c r="W11" s="36">
        <v>0.7</v>
      </c>
      <c r="X11" s="36">
        <v>1</v>
      </c>
      <c r="Y11" s="13" t="s">
        <v>258</v>
      </c>
      <c r="Z11" s="13"/>
      <c r="AA11" s="13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105">
        <v>9</v>
      </c>
      <c r="AP11" s="105">
        <v>9</v>
      </c>
      <c r="AQ11" s="110">
        <f>AO11/AP11</f>
        <v>1</v>
      </c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6">
        <f>IF(SUM(AB11,AE11,AH11,AK11,AN11,AQ11,AT11,AW11,AZ11,BC11,BF11,BI11)=0,0,AVERAGE(AB11,AE11,AH11,AK11,AN11,AQ11,AT11,AW11,AZ11,BC11,BF11,BI11))</f>
        <v>1</v>
      </c>
      <c r="BK11" s="26">
        <f>BJ11</f>
        <v>1</v>
      </c>
      <c r="BL11" s="26" t="str">
        <f t="shared" ref="BL11:BL28" si="0">IF(AND(BJ11&gt;=W11,BJ11&lt;=X11),"CUMPLE","NO CUMPLE")</f>
        <v>CUMPLE</v>
      </c>
      <c r="BM11" s="39"/>
    </row>
    <row r="12" spans="1:68" ht="21" customHeight="1" outlineLevel="1" x14ac:dyDescent="0.25">
      <c r="A12" s="12">
        <v>4</v>
      </c>
      <c r="B12" s="13" t="s">
        <v>63</v>
      </c>
      <c r="C12" s="102">
        <v>1</v>
      </c>
      <c r="D12" s="102" t="s">
        <v>64</v>
      </c>
      <c r="E12" s="13" t="s">
        <v>65</v>
      </c>
      <c r="F12" s="299" t="s">
        <v>244</v>
      </c>
      <c r="G12" s="299" t="s">
        <v>245</v>
      </c>
      <c r="H12" s="300" t="s">
        <v>246</v>
      </c>
      <c r="I12" s="290" t="s">
        <v>259</v>
      </c>
      <c r="J12" s="301" t="s">
        <v>70</v>
      </c>
      <c r="K12" s="300" t="s">
        <v>9</v>
      </c>
      <c r="L12" s="300" t="s">
        <v>260</v>
      </c>
      <c r="M12" s="300" t="s">
        <v>72</v>
      </c>
      <c r="N12" s="300" t="s">
        <v>255</v>
      </c>
      <c r="O12" s="300" t="s">
        <v>249</v>
      </c>
      <c r="P12" s="300" t="s">
        <v>261</v>
      </c>
      <c r="Q12" s="300" t="s">
        <v>96</v>
      </c>
      <c r="R12" s="300" t="s">
        <v>262</v>
      </c>
      <c r="S12" s="300" t="s">
        <v>98</v>
      </c>
      <c r="T12" s="302">
        <v>0.9</v>
      </c>
      <c r="U12" s="300" t="s">
        <v>263</v>
      </c>
      <c r="V12" s="300" t="s">
        <v>122</v>
      </c>
      <c r="W12" s="303">
        <v>0.8</v>
      </c>
      <c r="X12" s="303">
        <v>1</v>
      </c>
      <c r="Y12" s="300" t="s">
        <v>264</v>
      </c>
      <c r="Z12" s="13"/>
      <c r="AA12" s="13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105">
        <v>2</v>
      </c>
      <c r="AP12" s="105">
        <v>2</v>
      </c>
      <c r="AQ12" s="110">
        <f>AO12/AP12</f>
        <v>1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6">
        <f>IF(SUM(AB12,AE12,AH12,AK12,AN12,AQ12,AT12,AW12,AZ12,BC12,BF12,BI12)=0,0,AVERAGE(AB12,AE12,AH12,AK12,AN12,AQ12,AT12,AW12,AZ12,BC12,BF12,BI12))</f>
        <v>1</v>
      </c>
      <c r="BK12" s="26">
        <f>BJ12</f>
        <v>1</v>
      </c>
      <c r="BL12" s="26" t="str">
        <f t="shared" si="0"/>
        <v>CUMPLE</v>
      </c>
      <c r="BM12" s="39"/>
    </row>
    <row r="13" spans="1:68" ht="21" customHeight="1" outlineLevel="1" x14ac:dyDescent="0.25">
      <c r="A13" s="13">
        <v>5</v>
      </c>
      <c r="B13" s="13" t="s">
        <v>63</v>
      </c>
      <c r="C13" s="102">
        <v>1</v>
      </c>
      <c r="D13" s="102" t="s">
        <v>64</v>
      </c>
      <c r="E13" s="13" t="s">
        <v>65</v>
      </c>
      <c r="F13" s="304" t="s">
        <v>66</v>
      </c>
      <c r="G13" s="299" t="s">
        <v>91</v>
      </c>
      <c r="H13" s="300" t="s">
        <v>246</v>
      </c>
      <c r="I13" s="290" t="s">
        <v>810</v>
      </c>
      <c r="J13" s="305" t="s">
        <v>70</v>
      </c>
      <c r="K13" s="300" t="s">
        <v>7</v>
      </c>
      <c r="L13" s="300" t="s">
        <v>265</v>
      </c>
      <c r="M13" s="300" t="s">
        <v>72</v>
      </c>
      <c r="N13" s="300" t="s">
        <v>266</v>
      </c>
      <c r="O13" s="300" t="s">
        <v>267</v>
      </c>
      <c r="P13" s="300" t="s">
        <v>268</v>
      </c>
      <c r="Q13" s="300" t="s">
        <v>269</v>
      </c>
      <c r="R13" s="300" t="s">
        <v>270</v>
      </c>
      <c r="S13" s="306" t="s">
        <v>271</v>
      </c>
      <c r="T13" s="302">
        <v>0.9</v>
      </c>
      <c r="U13" s="303">
        <v>1</v>
      </c>
      <c r="V13" s="300" t="s">
        <v>122</v>
      </c>
      <c r="W13" s="303">
        <v>0.9</v>
      </c>
      <c r="X13" s="303">
        <v>0.9</v>
      </c>
      <c r="Y13" s="300" t="s">
        <v>272</v>
      </c>
      <c r="Z13" s="113">
        <v>0</v>
      </c>
      <c r="AA13" s="113">
        <v>11</v>
      </c>
      <c r="AB13" s="29"/>
      <c r="AC13" s="105">
        <v>1</v>
      </c>
      <c r="AD13" s="105">
        <v>11</v>
      </c>
      <c r="AE13" s="29">
        <f>1/11</f>
        <v>9.0909090909090912E-2</v>
      </c>
      <c r="AF13" s="105">
        <v>2</v>
      </c>
      <c r="AG13" s="105">
        <v>11</v>
      </c>
      <c r="AH13" s="29">
        <f>AF13/AG13</f>
        <v>0.18181818181818182</v>
      </c>
      <c r="AI13" s="105">
        <v>3</v>
      </c>
      <c r="AJ13" s="105">
        <v>11</v>
      </c>
      <c r="AK13" s="29">
        <f>AI13/AJ13</f>
        <v>0.27272727272727271</v>
      </c>
      <c r="AL13" s="105">
        <v>4</v>
      </c>
      <c r="AM13" s="105">
        <v>11</v>
      </c>
      <c r="AN13" s="29">
        <f>AL13/AM13</f>
        <v>0.36363636363636365</v>
      </c>
      <c r="AO13" s="105">
        <v>5</v>
      </c>
      <c r="AP13" s="105">
        <v>11</v>
      </c>
      <c r="AQ13" s="29">
        <f>AO13/AP13</f>
        <v>0.45454545454545453</v>
      </c>
      <c r="AR13" s="105">
        <v>6</v>
      </c>
      <c r="AS13" s="105">
        <v>11</v>
      </c>
      <c r="AT13" s="29">
        <f>AR13/AS13</f>
        <v>0.54545454545454541</v>
      </c>
      <c r="AU13" s="105">
        <v>7</v>
      </c>
      <c r="AV13" s="105">
        <v>11</v>
      </c>
      <c r="AW13" s="29">
        <f>AU13/AV13</f>
        <v>0.63636363636363635</v>
      </c>
      <c r="AX13" s="105">
        <v>8</v>
      </c>
      <c r="AY13" s="105">
        <v>11</v>
      </c>
      <c r="AZ13" s="29">
        <f>AX13/AY13</f>
        <v>0.72727272727272729</v>
      </c>
      <c r="BA13" s="29"/>
      <c r="BB13" s="29"/>
      <c r="BC13" s="29"/>
      <c r="BD13" s="29"/>
      <c r="BE13" s="29"/>
      <c r="BF13" s="29"/>
      <c r="BG13" s="29"/>
      <c r="BH13" s="29"/>
      <c r="BI13" s="29"/>
      <c r="BJ13" s="26">
        <f>IF(SUM(AB13,AE13,AH13,AK13,AN13,AQ13,AT13,AW13,AZ13,BC13,BF13,BI13)=0,0,MAX(AB13,AE13,AH13,AK13,AN13,AQ13,AT13,AW13,AZ13,BC13,BF13,BI13))</f>
        <v>0.72727272727272729</v>
      </c>
      <c r="BK13" s="26">
        <f t="shared" ref="BK13:BK19" si="1">IF(T13=0,BJ13,BJ13/T13)</f>
        <v>0.80808080808080807</v>
      </c>
      <c r="BL13" s="26" t="str">
        <f t="shared" si="0"/>
        <v>NO CUMPLE</v>
      </c>
      <c r="BM13" s="39"/>
      <c r="BP13">
        <v>2</v>
      </c>
    </row>
    <row r="14" spans="1:68" ht="19.5" customHeight="1" outlineLevel="1" x14ac:dyDescent="0.25">
      <c r="A14" s="13">
        <v>6</v>
      </c>
      <c r="B14" s="13" t="s">
        <v>63</v>
      </c>
      <c r="C14" s="102">
        <v>1</v>
      </c>
      <c r="D14" s="102" t="s">
        <v>128</v>
      </c>
      <c r="E14" s="13" t="s">
        <v>65</v>
      </c>
      <c r="F14" s="299" t="s">
        <v>66</v>
      </c>
      <c r="G14" s="299" t="s">
        <v>91</v>
      </c>
      <c r="H14" s="300" t="s">
        <v>246</v>
      </c>
      <c r="I14" s="290" t="s">
        <v>857</v>
      </c>
      <c r="J14" s="301" t="s">
        <v>114</v>
      </c>
      <c r="K14" s="300" t="s">
        <v>7</v>
      </c>
      <c r="L14" s="300" t="s">
        <v>273</v>
      </c>
      <c r="M14" s="300" t="s">
        <v>72</v>
      </c>
      <c r="N14" s="300" t="s">
        <v>266</v>
      </c>
      <c r="O14" s="300" t="s">
        <v>267</v>
      </c>
      <c r="P14" s="300" t="s">
        <v>274</v>
      </c>
      <c r="Q14" s="300" t="s">
        <v>269</v>
      </c>
      <c r="R14" s="300" t="s">
        <v>270</v>
      </c>
      <c r="S14" s="306" t="s">
        <v>275</v>
      </c>
      <c r="T14" s="302">
        <v>0.9</v>
      </c>
      <c r="U14" s="303">
        <v>1</v>
      </c>
      <c r="V14" s="300" t="s">
        <v>122</v>
      </c>
      <c r="W14" s="303">
        <v>0.8</v>
      </c>
      <c r="X14" s="303">
        <v>1</v>
      </c>
      <c r="Y14" s="300" t="s">
        <v>272</v>
      </c>
      <c r="Z14" s="113">
        <v>0</v>
      </c>
      <c r="AA14" s="113">
        <v>11</v>
      </c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6">
        <f t="shared" ref="BJ14:BJ19" si="2">IF(SUM(AB14,AE14,AH14,AK14,AN14,AQ14,AT14,AW14,AZ14,BC14,BF14,BI14)=0,0,AVERAGE(AB14,AE14,AH14,AK14,AN14,AQ14,AT14,AW14,AZ14,BC14,BF14,BI14))</f>
        <v>0</v>
      </c>
      <c r="BK14" s="26">
        <f t="shared" si="1"/>
        <v>0</v>
      </c>
      <c r="BL14" s="26" t="str">
        <f t="shared" si="0"/>
        <v>NO CUMPLE</v>
      </c>
      <c r="BM14" s="39"/>
      <c r="BP14">
        <v>2</v>
      </c>
    </row>
    <row r="15" spans="1:68" ht="19.5" customHeight="1" outlineLevel="1" x14ac:dyDescent="0.25">
      <c r="A15" s="12">
        <v>7</v>
      </c>
      <c r="B15" s="13" t="s">
        <v>63</v>
      </c>
      <c r="C15" s="102">
        <v>1</v>
      </c>
      <c r="D15" s="102" t="s">
        <v>128</v>
      </c>
      <c r="E15" s="13" t="s">
        <v>65</v>
      </c>
      <c r="F15" s="299" t="s">
        <v>66</v>
      </c>
      <c r="G15" s="299" t="s">
        <v>91</v>
      </c>
      <c r="H15" s="300" t="s">
        <v>246</v>
      </c>
      <c r="I15" s="290" t="s">
        <v>856</v>
      </c>
      <c r="J15" s="301" t="s">
        <v>114</v>
      </c>
      <c r="K15" s="300" t="s">
        <v>7</v>
      </c>
      <c r="L15" s="300" t="s">
        <v>276</v>
      </c>
      <c r="M15" s="300" t="s">
        <v>72</v>
      </c>
      <c r="N15" s="300" t="s">
        <v>266</v>
      </c>
      <c r="O15" s="300" t="s">
        <v>267</v>
      </c>
      <c r="P15" s="300" t="s">
        <v>277</v>
      </c>
      <c r="Q15" s="300" t="s">
        <v>269</v>
      </c>
      <c r="R15" s="300" t="s">
        <v>270</v>
      </c>
      <c r="S15" s="306" t="s">
        <v>275</v>
      </c>
      <c r="T15" s="302">
        <v>0.47</v>
      </c>
      <c r="U15" s="303">
        <v>0.5</v>
      </c>
      <c r="V15" s="300" t="s">
        <v>122</v>
      </c>
      <c r="W15" s="303">
        <v>0.15</v>
      </c>
      <c r="X15" s="303">
        <v>0.5</v>
      </c>
      <c r="Y15" s="300" t="s">
        <v>272</v>
      </c>
      <c r="Z15" s="113">
        <v>0</v>
      </c>
      <c r="AA15" s="113">
        <v>11</v>
      </c>
      <c r="AB15" s="29"/>
      <c r="AC15" s="29"/>
      <c r="AD15" s="29"/>
      <c r="AE15" s="29"/>
      <c r="AF15" s="105">
        <v>16.809999999999999</v>
      </c>
      <c r="AG15" s="105">
        <v>93</v>
      </c>
      <c r="AH15" s="29">
        <f>AF15/AG15</f>
        <v>0.18075268817204299</v>
      </c>
      <c r="AI15" s="29"/>
      <c r="AJ15" s="29"/>
      <c r="AK15" s="29"/>
      <c r="AL15" s="29"/>
      <c r="AM15" s="29"/>
      <c r="AN15" s="29"/>
      <c r="AO15" s="105"/>
      <c r="AP15" s="105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6">
        <f t="shared" si="2"/>
        <v>0.18075268817204299</v>
      </c>
      <c r="BK15" s="26">
        <f t="shared" si="1"/>
        <v>0.38458018760009149</v>
      </c>
      <c r="BL15" s="26" t="str">
        <f t="shared" si="0"/>
        <v>CUMPLE</v>
      </c>
      <c r="BM15" s="39"/>
      <c r="BP15">
        <v>2</v>
      </c>
    </row>
    <row r="16" spans="1:68" ht="20.25" customHeight="1" outlineLevel="1" x14ac:dyDescent="0.25">
      <c r="A16" s="13">
        <v>8</v>
      </c>
      <c r="B16" s="13" t="s">
        <v>63</v>
      </c>
      <c r="C16" s="102">
        <v>1</v>
      </c>
      <c r="D16" s="102" t="s">
        <v>64</v>
      </c>
      <c r="E16" s="13" t="s">
        <v>65</v>
      </c>
      <c r="F16" s="307" t="s">
        <v>66</v>
      </c>
      <c r="G16" s="307" t="s">
        <v>67</v>
      </c>
      <c r="H16" s="308" t="s">
        <v>68</v>
      </c>
      <c r="I16" s="290" t="s">
        <v>278</v>
      </c>
      <c r="J16" s="309" t="s">
        <v>70</v>
      </c>
      <c r="K16" s="308" t="s">
        <v>7</v>
      </c>
      <c r="L16" s="308" t="s">
        <v>279</v>
      </c>
      <c r="M16" s="300" t="s">
        <v>72</v>
      </c>
      <c r="N16" s="308" t="s">
        <v>73</v>
      </c>
      <c r="O16" s="308" t="s">
        <v>74</v>
      </c>
      <c r="P16" s="308" t="s">
        <v>280</v>
      </c>
      <c r="Q16" s="308" t="s">
        <v>96</v>
      </c>
      <c r="R16" s="308" t="s">
        <v>281</v>
      </c>
      <c r="S16" s="308" t="s">
        <v>98</v>
      </c>
      <c r="T16" s="310">
        <v>0.9</v>
      </c>
      <c r="U16" s="311">
        <v>0.75</v>
      </c>
      <c r="V16" s="308" t="s">
        <v>122</v>
      </c>
      <c r="W16" s="311">
        <v>0.8</v>
      </c>
      <c r="X16" s="311">
        <v>1</v>
      </c>
      <c r="Y16" s="308" t="s">
        <v>90</v>
      </c>
      <c r="Z16" s="19"/>
      <c r="AA16" s="1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105">
        <v>16</v>
      </c>
      <c r="AP16" s="105">
        <v>46</v>
      </c>
      <c r="AQ16" s="29">
        <f>AO16/AP16</f>
        <v>0.34782608695652173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6">
        <f t="shared" si="2"/>
        <v>0.34782608695652173</v>
      </c>
      <c r="BK16" s="26">
        <f t="shared" si="1"/>
        <v>0.38647342995169082</v>
      </c>
      <c r="BL16" s="26" t="str">
        <f t="shared" si="0"/>
        <v>NO CUMPLE</v>
      </c>
      <c r="BM16" s="1"/>
    </row>
    <row r="17" spans="1:68" ht="20.25" customHeight="1" outlineLevel="1" x14ac:dyDescent="0.25">
      <c r="A17" s="13">
        <v>9</v>
      </c>
      <c r="B17" s="13" t="s">
        <v>63</v>
      </c>
      <c r="C17" s="102">
        <v>1</v>
      </c>
      <c r="D17" s="102" t="s">
        <v>64</v>
      </c>
      <c r="E17" s="13" t="s">
        <v>65</v>
      </c>
      <c r="F17" s="307" t="s">
        <v>66</v>
      </c>
      <c r="G17" s="307" t="s">
        <v>67</v>
      </c>
      <c r="H17" s="308" t="s">
        <v>68</v>
      </c>
      <c r="I17" s="290" t="s">
        <v>282</v>
      </c>
      <c r="J17" s="309" t="s">
        <v>70</v>
      </c>
      <c r="K17" s="308" t="s">
        <v>7</v>
      </c>
      <c r="L17" s="308" t="s">
        <v>283</v>
      </c>
      <c r="M17" s="300" t="s">
        <v>72</v>
      </c>
      <c r="N17" s="308" t="s">
        <v>73</v>
      </c>
      <c r="O17" s="308" t="s">
        <v>74</v>
      </c>
      <c r="P17" s="308" t="s">
        <v>284</v>
      </c>
      <c r="Q17" s="308" t="s">
        <v>96</v>
      </c>
      <c r="R17" s="308" t="s">
        <v>285</v>
      </c>
      <c r="S17" s="308" t="s">
        <v>98</v>
      </c>
      <c r="T17" s="310">
        <v>0.9</v>
      </c>
      <c r="U17" s="311">
        <v>0.6</v>
      </c>
      <c r="V17" s="308" t="s">
        <v>122</v>
      </c>
      <c r="W17" s="311">
        <v>0.85</v>
      </c>
      <c r="X17" s="311">
        <v>1</v>
      </c>
      <c r="Y17" s="308" t="s">
        <v>83</v>
      </c>
      <c r="Z17" s="19"/>
      <c r="AA17" s="1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105">
        <v>12</v>
      </c>
      <c r="AP17" s="105">
        <v>35</v>
      </c>
      <c r="AQ17" s="29">
        <f>AO17/AP17</f>
        <v>0.34285714285714286</v>
      </c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6">
        <f t="shared" si="2"/>
        <v>0.34285714285714286</v>
      </c>
      <c r="BK17" s="26">
        <f t="shared" si="1"/>
        <v>0.38095238095238093</v>
      </c>
      <c r="BL17" s="26" t="str">
        <f t="shared" si="0"/>
        <v>NO CUMPLE</v>
      </c>
      <c r="BM17" s="1"/>
    </row>
    <row r="18" spans="1:68" ht="20.25" customHeight="1" outlineLevel="1" x14ac:dyDescent="0.25">
      <c r="A18" s="12">
        <v>10</v>
      </c>
      <c r="B18" s="13" t="s">
        <v>63</v>
      </c>
      <c r="C18" s="102">
        <v>1</v>
      </c>
      <c r="D18" s="102" t="s">
        <v>64</v>
      </c>
      <c r="E18" s="13" t="s">
        <v>65</v>
      </c>
      <c r="F18" s="14" t="s">
        <v>66</v>
      </c>
      <c r="G18" s="14" t="s">
        <v>67</v>
      </c>
      <c r="H18" s="15" t="s">
        <v>286</v>
      </c>
      <c r="I18" s="290" t="s">
        <v>287</v>
      </c>
      <c r="J18" s="34" t="s">
        <v>70</v>
      </c>
      <c r="K18" s="15" t="s">
        <v>7</v>
      </c>
      <c r="L18" s="15" t="s">
        <v>288</v>
      </c>
      <c r="M18" s="13" t="s">
        <v>72</v>
      </c>
      <c r="N18" s="15" t="s">
        <v>73</v>
      </c>
      <c r="O18" s="15" t="s">
        <v>74</v>
      </c>
      <c r="P18" s="15" t="s">
        <v>289</v>
      </c>
      <c r="Q18" s="15" t="s">
        <v>96</v>
      </c>
      <c r="R18" s="15" t="s">
        <v>290</v>
      </c>
      <c r="S18" s="15" t="s">
        <v>98</v>
      </c>
      <c r="T18" s="28">
        <v>0.9</v>
      </c>
      <c r="U18" s="15">
        <v>66.599999999999994</v>
      </c>
      <c r="V18" s="15" t="s">
        <v>122</v>
      </c>
      <c r="W18" s="18">
        <v>0.85</v>
      </c>
      <c r="X18" s="18">
        <v>1</v>
      </c>
      <c r="Y18" s="19" t="s">
        <v>291</v>
      </c>
      <c r="Z18" s="19"/>
      <c r="AA18" s="1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105">
        <v>21</v>
      </c>
      <c r="AP18" s="105">
        <v>52</v>
      </c>
      <c r="AQ18" s="29">
        <f>AO18/AP18</f>
        <v>0.40384615384615385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6">
        <f t="shared" si="2"/>
        <v>0.40384615384615385</v>
      </c>
      <c r="BK18" s="26">
        <f t="shared" si="1"/>
        <v>0.44871794871794873</v>
      </c>
      <c r="BL18" s="26" t="str">
        <f t="shared" si="0"/>
        <v>NO CUMPLE</v>
      </c>
      <c r="BM18" s="1"/>
    </row>
    <row r="19" spans="1:68" ht="20.25" customHeight="1" outlineLevel="1" x14ac:dyDescent="0.25">
      <c r="A19" s="13">
        <v>11</v>
      </c>
      <c r="B19" s="13" t="s">
        <v>63</v>
      </c>
      <c r="C19" s="102">
        <v>1</v>
      </c>
      <c r="D19" s="102" t="s">
        <v>64</v>
      </c>
      <c r="E19" s="13" t="s">
        <v>65</v>
      </c>
      <c r="F19" s="14" t="s">
        <v>66</v>
      </c>
      <c r="G19" s="14" t="s">
        <v>67</v>
      </c>
      <c r="H19" s="15" t="s">
        <v>286</v>
      </c>
      <c r="I19" s="290" t="s">
        <v>292</v>
      </c>
      <c r="J19" s="34" t="s">
        <v>70</v>
      </c>
      <c r="K19" s="15" t="s">
        <v>7</v>
      </c>
      <c r="L19" s="15" t="s">
        <v>293</v>
      </c>
      <c r="M19" s="13" t="s">
        <v>72</v>
      </c>
      <c r="N19" s="15" t="s">
        <v>73</v>
      </c>
      <c r="O19" s="15" t="s">
        <v>74</v>
      </c>
      <c r="P19" s="15" t="s">
        <v>294</v>
      </c>
      <c r="Q19" s="15" t="s">
        <v>96</v>
      </c>
      <c r="R19" s="15" t="s">
        <v>295</v>
      </c>
      <c r="S19" s="15" t="s">
        <v>98</v>
      </c>
      <c r="T19" s="28">
        <v>0.9</v>
      </c>
      <c r="U19" s="15">
        <v>81</v>
      </c>
      <c r="V19" s="15" t="s">
        <v>122</v>
      </c>
      <c r="W19" s="18">
        <v>0.85</v>
      </c>
      <c r="X19" s="18">
        <v>1</v>
      </c>
      <c r="Y19" s="19" t="s">
        <v>100</v>
      </c>
      <c r="Z19" s="19"/>
      <c r="AA19" s="1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105">
        <v>12</v>
      </c>
      <c r="AP19" s="105">
        <v>35</v>
      </c>
      <c r="AQ19" s="29">
        <f>AO19/AP19</f>
        <v>0.34285714285714286</v>
      </c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6">
        <f t="shared" si="2"/>
        <v>0.34285714285714286</v>
      </c>
      <c r="BK19" s="26">
        <f t="shared" si="1"/>
        <v>0.38095238095238093</v>
      </c>
      <c r="BL19" s="26" t="str">
        <f t="shared" si="0"/>
        <v>NO CUMPLE</v>
      </c>
      <c r="BM19" s="1"/>
    </row>
    <row r="20" spans="1:68" ht="21" customHeight="1" outlineLevel="1" x14ac:dyDescent="0.25">
      <c r="A20" s="13">
        <v>12</v>
      </c>
      <c r="B20" s="13" t="s">
        <v>133</v>
      </c>
      <c r="C20" s="102">
        <v>2</v>
      </c>
      <c r="D20" s="102" t="s">
        <v>134</v>
      </c>
      <c r="E20" s="13" t="s">
        <v>103</v>
      </c>
      <c r="F20" s="32" t="s">
        <v>296</v>
      </c>
      <c r="G20" s="32" t="s">
        <v>297</v>
      </c>
      <c r="H20" s="13" t="s">
        <v>298</v>
      </c>
      <c r="I20" s="290" t="s">
        <v>299</v>
      </c>
      <c r="J20" s="107" t="s">
        <v>114</v>
      </c>
      <c r="K20" s="13" t="s">
        <v>9</v>
      </c>
      <c r="L20" s="13" t="s">
        <v>300</v>
      </c>
      <c r="M20" s="13" t="s">
        <v>193</v>
      </c>
      <c r="N20" s="13" t="s">
        <v>301</v>
      </c>
      <c r="O20" s="13" t="s">
        <v>302</v>
      </c>
      <c r="P20" s="13" t="s">
        <v>303</v>
      </c>
      <c r="Q20" s="13" t="s">
        <v>96</v>
      </c>
      <c r="R20" s="13" t="s">
        <v>304</v>
      </c>
      <c r="S20" s="13" t="s">
        <v>305</v>
      </c>
      <c r="T20" s="35">
        <v>1</v>
      </c>
      <c r="U20" s="36" t="s">
        <v>242</v>
      </c>
      <c r="V20" s="13" t="s">
        <v>122</v>
      </c>
      <c r="W20" s="36">
        <v>0.95</v>
      </c>
      <c r="X20" s="36">
        <v>1</v>
      </c>
      <c r="Y20" s="13" t="s">
        <v>306</v>
      </c>
      <c r="Z20" s="13"/>
      <c r="AA20" s="13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6" t="str">
        <f t="shared" ref="BJ20:BJ27" si="3">IF(IF(SUM(AB20,AE20,AH20,AK20,AN20,AQ20,AT20,AW20,AZ20,BC20,BF20,BI20)=0,0,AVERAGE(AB20,AE20,AH20,AK20,AN20,AQ20,AT20,AW20,AZ20,BC20,BF20,BI20))=0," ",IF(SUM(AB20,AE20,AH20,AK20,AN20,AQ20,AT20,AW20,AZ20,BC20,BF20,BI20)=0,0,AVERAGE(AB20,AE20,AH20,AK20,AN20,AQ20,AT20,AW20,AZ20,BC20,BF20,BI20)))</f>
        <v xml:space="preserve"> </v>
      </c>
      <c r="BK20" s="26" t="str">
        <f t="shared" ref="BK20:BK27" si="4">IFERROR(IF(T20=0,BJ20,BJ20/T20)," ")</f>
        <v xml:space="preserve"> </v>
      </c>
      <c r="BL20" s="26" t="str">
        <f t="shared" si="0"/>
        <v>NO CUMPLE</v>
      </c>
      <c r="BM20" s="39"/>
    </row>
    <row r="21" spans="1:68" ht="21" customHeight="1" outlineLevel="1" x14ac:dyDescent="0.25">
      <c r="A21" s="12">
        <v>13</v>
      </c>
      <c r="B21" s="115" t="s">
        <v>133</v>
      </c>
      <c r="C21" s="102">
        <v>2</v>
      </c>
      <c r="D21" s="102" t="s">
        <v>134</v>
      </c>
      <c r="E21" s="13" t="s">
        <v>103</v>
      </c>
      <c r="F21" s="116" t="s">
        <v>296</v>
      </c>
      <c r="G21" s="116" t="s">
        <v>297</v>
      </c>
      <c r="H21" s="115" t="s">
        <v>307</v>
      </c>
      <c r="I21" s="291" t="s">
        <v>814</v>
      </c>
      <c r="J21" s="177" t="s">
        <v>114</v>
      </c>
      <c r="K21" s="115" t="s">
        <v>7</v>
      </c>
      <c r="L21" s="115" t="s">
        <v>308</v>
      </c>
      <c r="M21" s="115" t="s">
        <v>193</v>
      </c>
      <c r="N21" s="13" t="s">
        <v>301</v>
      </c>
      <c r="O21" s="115" t="s">
        <v>309</v>
      </c>
      <c r="P21" s="115" t="s">
        <v>310</v>
      </c>
      <c r="Q21" s="115" t="s">
        <v>96</v>
      </c>
      <c r="R21" s="115" t="s">
        <v>311</v>
      </c>
      <c r="S21" s="115" t="s">
        <v>98</v>
      </c>
      <c r="T21" s="118">
        <v>0.9</v>
      </c>
      <c r="U21" s="119" t="s">
        <v>242</v>
      </c>
      <c r="V21" s="115" t="s">
        <v>122</v>
      </c>
      <c r="W21" s="119">
        <v>0.85</v>
      </c>
      <c r="X21" s="119">
        <v>1</v>
      </c>
      <c r="Y21" s="13" t="s">
        <v>312</v>
      </c>
      <c r="Z21" s="115"/>
      <c r="AA21" s="115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6" t="str">
        <f t="shared" si="3"/>
        <v xml:space="preserve"> </v>
      </c>
      <c r="BK21" s="26" t="str">
        <f t="shared" si="4"/>
        <v xml:space="preserve"> </v>
      </c>
      <c r="BL21" s="26" t="str">
        <f t="shared" si="0"/>
        <v>NO CUMPLE</v>
      </c>
      <c r="BM21" s="39"/>
    </row>
    <row r="22" spans="1:68" ht="21" customHeight="1" outlineLevel="1" x14ac:dyDescent="0.25">
      <c r="A22" s="13">
        <v>15</v>
      </c>
      <c r="B22" s="13" t="s">
        <v>133</v>
      </c>
      <c r="C22" s="102">
        <v>2</v>
      </c>
      <c r="D22" s="102" t="s">
        <v>102</v>
      </c>
      <c r="E22" s="13" t="s">
        <v>103</v>
      </c>
      <c r="F22" s="32" t="s">
        <v>296</v>
      </c>
      <c r="G22" s="32" t="s">
        <v>297</v>
      </c>
      <c r="H22" s="13" t="s">
        <v>307</v>
      </c>
      <c r="I22" s="290" t="s">
        <v>318</v>
      </c>
      <c r="J22" s="107" t="s">
        <v>70</v>
      </c>
      <c r="K22" s="13" t="s">
        <v>3</v>
      </c>
      <c r="L22" s="13" t="s">
        <v>319</v>
      </c>
      <c r="M22" s="13" t="s">
        <v>193</v>
      </c>
      <c r="N22" s="13" t="s">
        <v>301</v>
      </c>
      <c r="O22" s="13" t="s">
        <v>309</v>
      </c>
      <c r="P22" s="13" t="s">
        <v>320</v>
      </c>
      <c r="Q22" s="13" t="s">
        <v>96</v>
      </c>
      <c r="R22" s="13" t="s">
        <v>321</v>
      </c>
      <c r="S22" s="13" t="s">
        <v>322</v>
      </c>
      <c r="T22" s="35">
        <v>0.85</v>
      </c>
      <c r="U22" s="13" t="s">
        <v>242</v>
      </c>
      <c r="V22" s="13" t="s">
        <v>122</v>
      </c>
      <c r="W22" s="36">
        <v>0.8</v>
      </c>
      <c r="X22" s="36">
        <v>1</v>
      </c>
      <c r="Y22" s="13" t="s">
        <v>312</v>
      </c>
      <c r="Z22" s="13"/>
      <c r="AA22" s="13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6" t="str">
        <f t="shared" si="3"/>
        <v xml:space="preserve"> </v>
      </c>
      <c r="BK22" s="26" t="str">
        <f t="shared" si="4"/>
        <v xml:space="preserve"> </v>
      </c>
      <c r="BL22" s="26" t="str">
        <f t="shared" si="0"/>
        <v>NO CUMPLE</v>
      </c>
      <c r="BM22" s="39"/>
    </row>
    <row r="23" spans="1:68" ht="21" customHeight="1" outlineLevel="1" x14ac:dyDescent="0.25">
      <c r="A23" s="12">
        <v>16</v>
      </c>
      <c r="B23" s="13" t="s">
        <v>133</v>
      </c>
      <c r="C23" s="102">
        <v>2</v>
      </c>
      <c r="D23" s="102" t="s">
        <v>102</v>
      </c>
      <c r="E23" s="13" t="s">
        <v>103</v>
      </c>
      <c r="F23" s="32" t="s">
        <v>296</v>
      </c>
      <c r="G23" s="32" t="s">
        <v>297</v>
      </c>
      <c r="H23" s="13" t="s">
        <v>307</v>
      </c>
      <c r="I23" s="290" t="s">
        <v>813</v>
      </c>
      <c r="J23" s="107" t="s">
        <v>70</v>
      </c>
      <c r="K23" s="13" t="s">
        <v>3</v>
      </c>
      <c r="L23" s="13" t="s">
        <v>323</v>
      </c>
      <c r="M23" s="13" t="s">
        <v>193</v>
      </c>
      <c r="N23" s="13" t="s">
        <v>301</v>
      </c>
      <c r="O23" s="13" t="s">
        <v>309</v>
      </c>
      <c r="P23" s="13" t="s">
        <v>324</v>
      </c>
      <c r="Q23" s="13" t="s">
        <v>96</v>
      </c>
      <c r="R23" s="13" t="s">
        <v>325</v>
      </c>
      <c r="S23" s="13" t="s">
        <v>305</v>
      </c>
      <c r="T23" s="35">
        <v>0.85</v>
      </c>
      <c r="U23" s="36" t="s">
        <v>242</v>
      </c>
      <c r="V23" s="13" t="s">
        <v>122</v>
      </c>
      <c r="W23" s="36">
        <v>0.8</v>
      </c>
      <c r="X23" s="36">
        <v>1</v>
      </c>
      <c r="Y23" s="13" t="s">
        <v>312</v>
      </c>
      <c r="Z23" s="13"/>
      <c r="AA23" s="13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6" t="str">
        <f t="shared" si="3"/>
        <v xml:space="preserve"> </v>
      </c>
      <c r="BK23" s="26" t="str">
        <f t="shared" si="4"/>
        <v xml:space="preserve"> </v>
      </c>
      <c r="BL23" s="26" t="str">
        <f t="shared" si="0"/>
        <v>NO CUMPLE</v>
      </c>
      <c r="BM23" s="39"/>
    </row>
    <row r="24" spans="1:68" ht="21" customHeight="1" outlineLevel="1" x14ac:dyDescent="0.25">
      <c r="A24" s="13">
        <v>17</v>
      </c>
      <c r="B24" s="13" t="s">
        <v>133</v>
      </c>
      <c r="C24" s="102">
        <v>2</v>
      </c>
      <c r="D24" s="102" t="s">
        <v>102</v>
      </c>
      <c r="E24" s="13" t="s">
        <v>103</v>
      </c>
      <c r="F24" s="32" t="s">
        <v>296</v>
      </c>
      <c r="G24" s="32" t="s">
        <v>297</v>
      </c>
      <c r="H24" s="13" t="s">
        <v>313</v>
      </c>
      <c r="I24" s="292" t="s">
        <v>326</v>
      </c>
      <c r="J24" s="107" t="s">
        <v>70</v>
      </c>
      <c r="K24" s="13" t="s">
        <v>9</v>
      </c>
      <c r="L24" s="13" t="s">
        <v>327</v>
      </c>
      <c r="M24" s="13" t="s">
        <v>193</v>
      </c>
      <c r="N24" s="13" t="s">
        <v>301</v>
      </c>
      <c r="O24" s="13" t="s">
        <v>302</v>
      </c>
      <c r="P24" s="13" t="s">
        <v>328</v>
      </c>
      <c r="Q24" s="13" t="s">
        <v>96</v>
      </c>
      <c r="R24" s="13" t="s">
        <v>304</v>
      </c>
      <c r="S24" s="13" t="s">
        <v>305</v>
      </c>
      <c r="T24" s="35">
        <v>1</v>
      </c>
      <c r="U24" s="36" t="s">
        <v>242</v>
      </c>
      <c r="V24" s="13" t="s">
        <v>122</v>
      </c>
      <c r="W24" s="36">
        <v>0.95</v>
      </c>
      <c r="X24" s="36">
        <v>1</v>
      </c>
      <c r="Y24" s="13" t="s">
        <v>329</v>
      </c>
      <c r="Z24" s="13"/>
      <c r="AA24" s="13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6" t="str">
        <f t="shared" si="3"/>
        <v xml:space="preserve"> </v>
      </c>
      <c r="BK24" s="26" t="str">
        <f t="shared" si="4"/>
        <v xml:space="preserve"> </v>
      </c>
      <c r="BL24" s="26" t="str">
        <f t="shared" si="0"/>
        <v>NO CUMPLE</v>
      </c>
      <c r="BM24" s="39"/>
    </row>
    <row r="25" spans="1:68" ht="21" customHeight="1" outlineLevel="1" x14ac:dyDescent="0.25">
      <c r="A25" s="13">
        <v>18</v>
      </c>
      <c r="B25" s="13" t="s">
        <v>133</v>
      </c>
      <c r="C25" s="102">
        <v>2</v>
      </c>
      <c r="D25" s="102" t="s">
        <v>102</v>
      </c>
      <c r="E25" s="13" t="s">
        <v>103</v>
      </c>
      <c r="F25" s="32" t="s">
        <v>296</v>
      </c>
      <c r="G25" s="32" t="s">
        <v>330</v>
      </c>
      <c r="H25" s="13" t="s">
        <v>313</v>
      </c>
      <c r="I25" s="292" t="s">
        <v>331</v>
      </c>
      <c r="J25" s="107" t="s">
        <v>70</v>
      </c>
      <c r="K25" s="13" t="s">
        <v>9</v>
      </c>
      <c r="L25" s="13" t="s">
        <v>332</v>
      </c>
      <c r="M25" s="13" t="s">
        <v>193</v>
      </c>
      <c r="N25" s="13" t="s">
        <v>301</v>
      </c>
      <c r="O25" s="13" t="s">
        <v>302</v>
      </c>
      <c r="P25" s="13" t="s">
        <v>333</v>
      </c>
      <c r="Q25" s="13" t="s">
        <v>96</v>
      </c>
      <c r="R25" s="13" t="s">
        <v>304</v>
      </c>
      <c r="S25" s="13" t="s">
        <v>305</v>
      </c>
      <c r="T25" s="35">
        <v>1</v>
      </c>
      <c r="U25" s="36" t="s">
        <v>242</v>
      </c>
      <c r="V25" s="13" t="s">
        <v>122</v>
      </c>
      <c r="W25" s="36">
        <v>0.95</v>
      </c>
      <c r="X25" s="36">
        <v>1</v>
      </c>
      <c r="Y25" s="13" t="s">
        <v>329</v>
      </c>
      <c r="Z25" s="13"/>
      <c r="AA25" s="13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6" t="str">
        <f t="shared" si="3"/>
        <v xml:space="preserve"> </v>
      </c>
      <c r="BK25" s="26" t="str">
        <f t="shared" si="4"/>
        <v xml:space="preserve"> </v>
      </c>
      <c r="BL25" s="26" t="str">
        <f t="shared" si="0"/>
        <v>NO CUMPLE</v>
      </c>
      <c r="BM25" s="39"/>
    </row>
    <row r="26" spans="1:68" ht="21" customHeight="1" outlineLevel="1" x14ac:dyDescent="0.25">
      <c r="A26" s="12">
        <v>19</v>
      </c>
      <c r="B26" s="13" t="s">
        <v>140</v>
      </c>
      <c r="C26" s="102">
        <v>3</v>
      </c>
      <c r="D26" s="102" t="s">
        <v>142</v>
      </c>
      <c r="E26" s="13" t="s">
        <v>141</v>
      </c>
      <c r="F26" s="32" t="s">
        <v>334</v>
      </c>
      <c r="G26" s="32" t="s">
        <v>335</v>
      </c>
      <c r="H26" s="13" t="s">
        <v>336</v>
      </c>
      <c r="I26" s="290" t="s">
        <v>337</v>
      </c>
      <c r="J26" s="107" t="s">
        <v>114</v>
      </c>
      <c r="K26" s="13" t="s">
        <v>7</v>
      </c>
      <c r="L26" s="13" t="s">
        <v>338</v>
      </c>
      <c r="M26" s="13" t="s">
        <v>72</v>
      </c>
      <c r="N26" s="13" t="s">
        <v>339</v>
      </c>
      <c r="O26" s="13" t="s">
        <v>340</v>
      </c>
      <c r="P26" s="13" t="s">
        <v>341</v>
      </c>
      <c r="Q26" s="13" t="s">
        <v>96</v>
      </c>
      <c r="R26" s="13" t="s">
        <v>342</v>
      </c>
      <c r="S26" s="114" t="s">
        <v>343</v>
      </c>
      <c r="T26" s="35">
        <v>0.9</v>
      </c>
      <c r="U26" s="36" t="s">
        <v>242</v>
      </c>
      <c r="V26" s="13" t="s">
        <v>122</v>
      </c>
      <c r="W26" s="36">
        <v>0.9</v>
      </c>
      <c r="X26" s="36">
        <v>1</v>
      </c>
      <c r="Y26" s="13" t="s">
        <v>344</v>
      </c>
      <c r="Z26" s="13"/>
      <c r="AA26" s="13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6" t="str">
        <f t="shared" si="3"/>
        <v xml:space="preserve"> </v>
      </c>
      <c r="BK26" s="26" t="str">
        <f t="shared" si="4"/>
        <v xml:space="preserve"> </v>
      </c>
      <c r="BL26" s="26" t="str">
        <f t="shared" si="0"/>
        <v>NO CUMPLE</v>
      </c>
      <c r="BM26" s="39"/>
      <c r="BP26">
        <v>2</v>
      </c>
    </row>
    <row r="27" spans="1:68" ht="21" customHeight="1" outlineLevel="1" x14ac:dyDescent="0.25">
      <c r="A27" s="13">
        <v>20</v>
      </c>
      <c r="B27" s="13" t="s">
        <v>148</v>
      </c>
      <c r="C27" s="102">
        <v>4</v>
      </c>
      <c r="D27" s="102" t="s">
        <v>150</v>
      </c>
      <c r="E27" s="13" t="s">
        <v>149</v>
      </c>
      <c r="F27" s="32" t="s">
        <v>244</v>
      </c>
      <c r="G27" s="32" t="s">
        <v>345</v>
      </c>
      <c r="H27" s="13" t="s">
        <v>346</v>
      </c>
      <c r="I27" s="290" t="s">
        <v>347</v>
      </c>
      <c r="J27" s="107" t="s">
        <v>114</v>
      </c>
      <c r="K27" s="13" t="s">
        <v>7</v>
      </c>
      <c r="L27" s="13" t="s">
        <v>348</v>
      </c>
      <c r="M27" s="13" t="s">
        <v>196</v>
      </c>
      <c r="N27" s="13" t="s">
        <v>349</v>
      </c>
      <c r="O27" s="13" t="s">
        <v>350</v>
      </c>
      <c r="P27" s="13" t="s">
        <v>351</v>
      </c>
      <c r="Q27" s="13" t="s">
        <v>76</v>
      </c>
      <c r="R27" s="13" t="s">
        <v>352</v>
      </c>
      <c r="S27" s="13" t="s">
        <v>353</v>
      </c>
      <c r="T27" s="35">
        <v>0.8</v>
      </c>
      <c r="U27" s="36">
        <v>0.72</v>
      </c>
      <c r="V27" s="13" t="s">
        <v>122</v>
      </c>
      <c r="W27" s="36">
        <v>0.72</v>
      </c>
      <c r="X27" s="36">
        <v>0.82</v>
      </c>
      <c r="Y27" s="13" t="s">
        <v>354</v>
      </c>
      <c r="Z27" s="13"/>
      <c r="AA27" s="13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6" t="str">
        <f t="shared" si="3"/>
        <v xml:space="preserve"> </v>
      </c>
      <c r="BK27" s="26" t="str">
        <f t="shared" si="4"/>
        <v xml:space="preserve"> </v>
      </c>
      <c r="BL27" s="26" t="str">
        <f t="shared" si="0"/>
        <v>NO CUMPLE</v>
      </c>
      <c r="BM27" s="39"/>
    </row>
    <row r="28" spans="1:68" ht="21" customHeight="1" outlineLevel="1" x14ac:dyDescent="0.25">
      <c r="A28" s="13">
        <v>21</v>
      </c>
      <c r="B28" s="13" t="s">
        <v>148</v>
      </c>
      <c r="C28" s="102">
        <v>4</v>
      </c>
      <c r="D28" s="102" t="s">
        <v>187</v>
      </c>
      <c r="E28" s="13" t="s">
        <v>149</v>
      </c>
      <c r="F28" s="32" t="s">
        <v>66</v>
      </c>
      <c r="G28" s="32" t="s">
        <v>355</v>
      </c>
      <c r="H28" s="13" t="s">
        <v>346</v>
      </c>
      <c r="I28" s="290" t="s">
        <v>356</v>
      </c>
      <c r="J28" s="177" t="s">
        <v>70</v>
      </c>
      <c r="K28" s="13" t="s">
        <v>7</v>
      </c>
      <c r="L28" s="13" t="s">
        <v>357</v>
      </c>
      <c r="M28" s="13" t="s">
        <v>196</v>
      </c>
      <c r="N28" s="13" t="s">
        <v>349</v>
      </c>
      <c r="O28" s="13" t="s">
        <v>358</v>
      </c>
      <c r="P28" s="13" t="s">
        <v>359</v>
      </c>
      <c r="Q28" s="13" t="s">
        <v>96</v>
      </c>
      <c r="R28" s="13" t="s">
        <v>360</v>
      </c>
      <c r="S28" s="13" t="s">
        <v>98</v>
      </c>
      <c r="T28" s="35">
        <v>0.15</v>
      </c>
      <c r="U28" s="36" t="s">
        <v>242</v>
      </c>
      <c r="V28" s="13" t="s">
        <v>122</v>
      </c>
      <c r="W28" s="36">
        <v>0.1</v>
      </c>
      <c r="X28" s="36">
        <v>0.3</v>
      </c>
      <c r="Y28" s="13" t="s">
        <v>361</v>
      </c>
      <c r="Z28" s="13"/>
      <c r="AA28" s="13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6">
        <f>IF(SUM(AB28,AE28,AH28,AK28,AN28,AQ28,AT28,AW28,AZ28,BC28,BF28,BI28)=0,0,AVERAGE(AB28,AE28,AH28,AK28,AN28,AQ28,AT28,AW28,AZ28,BC28,BF28,BI28))</f>
        <v>0</v>
      </c>
      <c r="BK28" s="26">
        <f>IF(T28=0,BJ28,BJ28/T28)</f>
        <v>0</v>
      </c>
      <c r="BL28" s="26" t="str">
        <f t="shared" si="0"/>
        <v>NO CUMPLE</v>
      </c>
      <c r="BM28" s="39"/>
    </row>
    <row r="29" spans="1:68" ht="21" customHeight="1" x14ac:dyDescent="0.25">
      <c r="A29" s="121"/>
      <c r="B29" s="122"/>
      <c r="C29" s="122"/>
      <c r="D29" s="122"/>
      <c r="E29" s="122"/>
      <c r="F29" s="123"/>
      <c r="G29" s="123"/>
      <c r="H29" s="122"/>
      <c r="I29" s="293"/>
      <c r="J29" s="124"/>
      <c r="K29" s="122"/>
      <c r="L29" s="122"/>
      <c r="M29" s="122"/>
      <c r="N29" s="122"/>
      <c r="O29" s="122"/>
      <c r="P29" s="122"/>
      <c r="Q29" s="122"/>
      <c r="R29" s="122"/>
      <c r="S29" s="122"/>
      <c r="T29" s="125"/>
      <c r="U29" s="126"/>
      <c r="V29" s="122"/>
      <c r="W29" s="126"/>
      <c r="X29" s="126"/>
      <c r="Y29" s="122"/>
      <c r="Z29" s="122"/>
      <c r="AA29" s="122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27"/>
      <c r="BL29" s="1"/>
      <c r="BM29" s="1"/>
    </row>
    <row r="30" spans="1:68" ht="37.5" customHeight="1" x14ac:dyDescent="0.25">
      <c r="A30" s="97" t="s">
        <v>205</v>
      </c>
      <c r="B30" s="98"/>
      <c r="C30" s="98"/>
      <c r="D30" s="98"/>
      <c r="E30" s="98"/>
      <c r="F30" s="99"/>
      <c r="G30" s="100"/>
      <c r="H30" s="100"/>
      <c r="I30" s="294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81"/>
      <c r="Z30" s="81"/>
      <c r="AA30" s="8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"/>
      <c r="BM30" s="1"/>
    </row>
    <row r="31" spans="1:68" ht="21" customHeight="1" outlineLevel="1" x14ac:dyDescent="0.25">
      <c r="A31" s="13">
        <v>1</v>
      </c>
      <c r="B31" s="13" t="s">
        <v>108</v>
      </c>
      <c r="C31" s="102">
        <v>5</v>
      </c>
      <c r="D31" s="102" t="s">
        <v>109</v>
      </c>
      <c r="E31" s="13" t="s">
        <v>110</v>
      </c>
      <c r="F31" s="32" t="s">
        <v>111</v>
      </c>
      <c r="G31" s="32" t="s">
        <v>362</v>
      </c>
      <c r="H31" s="13" t="s">
        <v>92</v>
      </c>
      <c r="I31" s="290" t="s">
        <v>363</v>
      </c>
      <c r="J31" s="198" t="s">
        <v>114</v>
      </c>
      <c r="K31" s="13" t="s">
        <v>9</v>
      </c>
      <c r="L31" s="13" t="s">
        <v>364</v>
      </c>
      <c r="M31" s="13" t="s">
        <v>117</v>
      </c>
      <c r="N31" s="13" t="s">
        <v>365</v>
      </c>
      <c r="O31" s="13" t="s">
        <v>118</v>
      </c>
      <c r="P31" s="13" t="s">
        <v>366</v>
      </c>
      <c r="Q31" s="13" t="s">
        <v>96</v>
      </c>
      <c r="R31" s="13" t="s">
        <v>367</v>
      </c>
      <c r="S31" s="13" t="s">
        <v>275</v>
      </c>
      <c r="T31" s="35">
        <v>1</v>
      </c>
      <c r="U31" s="36">
        <v>0.8</v>
      </c>
      <c r="V31" s="13" t="s">
        <v>122</v>
      </c>
      <c r="W31" s="36">
        <v>0.8</v>
      </c>
      <c r="X31" s="36">
        <v>1</v>
      </c>
      <c r="Y31" s="13" t="s">
        <v>368</v>
      </c>
      <c r="Z31" s="13"/>
      <c r="AA31" s="13"/>
      <c r="AB31" s="29"/>
      <c r="AC31" s="29"/>
      <c r="AD31" s="29"/>
      <c r="AE31" s="29"/>
      <c r="AF31" s="105">
        <v>3</v>
      </c>
      <c r="AG31" s="105">
        <v>3</v>
      </c>
      <c r="AH31" s="29">
        <f>+AF31/AG31</f>
        <v>1</v>
      </c>
      <c r="AI31" s="29"/>
      <c r="AJ31" s="29"/>
      <c r="AK31" s="29"/>
      <c r="AL31" s="29"/>
      <c r="AM31" s="29"/>
      <c r="AN31" s="29"/>
      <c r="AO31" s="105">
        <v>2</v>
      </c>
      <c r="AP31" s="105">
        <v>2</v>
      </c>
      <c r="AQ31" s="29">
        <f>+AO31/AP31</f>
        <v>1</v>
      </c>
      <c r="AR31" s="29"/>
      <c r="AS31" s="29"/>
      <c r="AT31" s="29"/>
      <c r="AU31" s="29"/>
      <c r="AV31" s="29"/>
      <c r="AW31" s="29"/>
      <c r="AX31" s="105">
        <v>3</v>
      </c>
      <c r="AY31" s="105">
        <v>3</v>
      </c>
      <c r="AZ31" s="29">
        <f>+AX31/AY31</f>
        <v>1</v>
      </c>
      <c r="BA31" s="29"/>
      <c r="BB31" s="29"/>
      <c r="BC31" s="29"/>
      <c r="BD31" s="29"/>
      <c r="BE31" s="29"/>
      <c r="BF31" s="29"/>
      <c r="BG31" s="29"/>
      <c r="BH31" s="29"/>
      <c r="BI31" s="29"/>
      <c r="BJ31" s="26">
        <f t="shared" ref="BJ31:BJ41" si="5">IF(SUM(AB31,AE31,AH31,AK31,AN31,AQ31,AT31,AW31,AZ31,BC31,BF31,BI31)=0,0,AVERAGE(AB31,AE31,AH31,AK31,AN31,AQ31,AT31,AW31,AZ31,BC31,BF31,BI31))</f>
        <v>1</v>
      </c>
      <c r="BK31" s="26">
        <f t="shared" ref="BK31:BK38" si="6">IF(T31=0,BJ31,BJ31/T31)</f>
        <v>1</v>
      </c>
      <c r="BL31" s="26" t="str">
        <f t="shared" ref="BL31:BL47" si="7">IF(AND(BJ31&gt;=W31,BJ31&lt;=X31),"CUMPLE","NO CUMPLE")</f>
        <v>CUMPLE</v>
      </c>
      <c r="BM31" s="39"/>
      <c r="BP31">
        <v>2</v>
      </c>
    </row>
    <row r="32" spans="1:68" ht="21" customHeight="1" outlineLevel="1" x14ac:dyDescent="0.25">
      <c r="A32" s="13">
        <v>2</v>
      </c>
      <c r="B32" s="13" t="s">
        <v>108</v>
      </c>
      <c r="C32" s="102">
        <v>5</v>
      </c>
      <c r="D32" s="102" t="s">
        <v>109</v>
      </c>
      <c r="E32" s="13" t="s">
        <v>110</v>
      </c>
      <c r="F32" s="32" t="s">
        <v>111</v>
      </c>
      <c r="G32" s="32" t="s">
        <v>112</v>
      </c>
      <c r="H32" s="13" t="s">
        <v>92</v>
      </c>
      <c r="I32" s="290" t="s">
        <v>369</v>
      </c>
      <c r="J32" s="198" t="s">
        <v>114</v>
      </c>
      <c r="K32" s="13" t="s">
        <v>7</v>
      </c>
      <c r="L32" s="13" t="s">
        <v>370</v>
      </c>
      <c r="M32" s="13" t="s">
        <v>117</v>
      </c>
      <c r="N32" s="13" t="s">
        <v>371</v>
      </c>
      <c r="O32" s="13" t="s">
        <v>118</v>
      </c>
      <c r="P32" s="13" t="s">
        <v>372</v>
      </c>
      <c r="Q32" s="13" t="s">
        <v>96</v>
      </c>
      <c r="R32" s="13" t="s">
        <v>373</v>
      </c>
      <c r="S32" s="13" t="s">
        <v>275</v>
      </c>
      <c r="T32" s="35">
        <v>1</v>
      </c>
      <c r="U32" s="36">
        <v>0.8</v>
      </c>
      <c r="V32" s="13" t="s">
        <v>122</v>
      </c>
      <c r="W32" s="36">
        <v>0.8</v>
      </c>
      <c r="X32" s="36">
        <v>1</v>
      </c>
      <c r="Y32" s="13" t="s">
        <v>374</v>
      </c>
      <c r="Z32" s="13"/>
      <c r="AA32" s="13"/>
      <c r="AB32" s="29"/>
      <c r="AC32" s="29"/>
      <c r="AD32" s="29"/>
      <c r="AE32" s="29"/>
      <c r="AF32" s="105">
        <v>4</v>
      </c>
      <c r="AG32" s="105">
        <v>4</v>
      </c>
      <c r="AH32" s="29">
        <v>1</v>
      </c>
      <c r="AI32" s="29"/>
      <c r="AJ32" s="29"/>
      <c r="AK32" s="29"/>
      <c r="AL32" s="29"/>
      <c r="AM32" s="29"/>
      <c r="AN32" s="29"/>
      <c r="AO32" s="105">
        <v>18</v>
      </c>
      <c r="AP32" s="105">
        <v>18</v>
      </c>
      <c r="AQ32" s="29">
        <v>1</v>
      </c>
      <c r="AR32" s="29"/>
      <c r="AS32" s="29"/>
      <c r="AT32" s="29"/>
      <c r="AU32" s="29"/>
      <c r="AV32" s="29"/>
      <c r="AW32" s="29"/>
      <c r="AX32" s="105">
        <v>17</v>
      </c>
      <c r="AY32" s="105">
        <v>17</v>
      </c>
      <c r="AZ32" s="29">
        <f>+AX32/AY32</f>
        <v>1</v>
      </c>
      <c r="BA32" s="29"/>
      <c r="BB32" s="29"/>
      <c r="BC32" s="29"/>
      <c r="BD32" s="29"/>
      <c r="BE32" s="29"/>
      <c r="BF32" s="29"/>
      <c r="BG32" s="29"/>
      <c r="BH32" s="29"/>
      <c r="BI32" s="29"/>
      <c r="BJ32" s="26">
        <f t="shared" si="5"/>
        <v>1</v>
      </c>
      <c r="BK32" s="26">
        <f t="shared" si="6"/>
        <v>1</v>
      </c>
      <c r="BL32" s="26" t="str">
        <f t="shared" si="7"/>
        <v>CUMPLE</v>
      </c>
      <c r="BM32" s="39"/>
      <c r="BP32">
        <v>2</v>
      </c>
    </row>
    <row r="33" spans="1:68" ht="21" customHeight="1" outlineLevel="1" x14ac:dyDescent="0.25">
      <c r="A33" s="13">
        <v>3</v>
      </c>
      <c r="B33" s="13" t="s">
        <v>108</v>
      </c>
      <c r="C33" s="102">
        <v>5</v>
      </c>
      <c r="D33" s="102" t="s">
        <v>109</v>
      </c>
      <c r="E33" s="13" t="s">
        <v>110</v>
      </c>
      <c r="F33" s="32" t="s">
        <v>111</v>
      </c>
      <c r="G33" s="32" t="s">
        <v>375</v>
      </c>
      <c r="H33" s="13" t="s">
        <v>92</v>
      </c>
      <c r="I33" s="290" t="s">
        <v>376</v>
      </c>
      <c r="J33" s="198" t="s">
        <v>114</v>
      </c>
      <c r="K33" s="13" t="s">
        <v>7</v>
      </c>
      <c r="L33" s="13" t="s">
        <v>377</v>
      </c>
      <c r="M33" s="13" t="s">
        <v>117</v>
      </c>
      <c r="N33" s="13" t="s">
        <v>378</v>
      </c>
      <c r="O33" s="13" t="s">
        <v>118</v>
      </c>
      <c r="P33" s="13" t="s">
        <v>379</v>
      </c>
      <c r="Q33" s="13" t="s">
        <v>96</v>
      </c>
      <c r="R33" s="13" t="s">
        <v>367</v>
      </c>
      <c r="S33" s="13" t="s">
        <v>275</v>
      </c>
      <c r="T33" s="35">
        <v>1</v>
      </c>
      <c r="U33" s="36">
        <v>0.8</v>
      </c>
      <c r="V33" s="13" t="s">
        <v>122</v>
      </c>
      <c r="W33" s="36">
        <v>0.8</v>
      </c>
      <c r="X33" s="36">
        <v>1</v>
      </c>
      <c r="Y33" s="13" t="s">
        <v>380</v>
      </c>
      <c r="Z33" s="13"/>
      <c r="AA33" s="13"/>
      <c r="AB33" s="29"/>
      <c r="AC33" s="29"/>
      <c r="AD33" s="29"/>
      <c r="AE33" s="29"/>
      <c r="AF33" s="105">
        <v>58</v>
      </c>
      <c r="AG33" s="105">
        <v>58</v>
      </c>
      <c r="AH33" s="29">
        <f>+AF33/AG33</f>
        <v>1</v>
      </c>
      <c r="AI33" s="29"/>
      <c r="AJ33" s="29"/>
      <c r="AK33" s="29"/>
      <c r="AL33" s="29"/>
      <c r="AM33" s="29"/>
      <c r="AN33" s="29"/>
      <c r="AO33" s="105">
        <v>210</v>
      </c>
      <c r="AP33" s="105">
        <v>210</v>
      </c>
      <c r="AQ33" s="29">
        <f>+AO33/AP33</f>
        <v>1</v>
      </c>
      <c r="AR33" s="29"/>
      <c r="AS33" s="29"/>
      <c r="AT33" s="29"/>
      <c r="AU33" s="29"/>
      <c r="AV33" s="29"/>
      <c r="AW33" s="29"/>
      <c r="AX33" s="105">
        <v>55</v>
      </c>
      <c r="AY33" s="105">
        <v>55</v>
      </c>
      <c r="AZ33" s="29">
        <f>+AX33/AY33</f>
        <v>1</v>
      </c>
      <c r="BA33" s="29"/>
      <c r="BB33" s="29"/>
      <c r="BC33" s="29"/>
      <c r="BD33" s="29"/>
      <c r="BE33" s="29"/>
      <c r="BF33" s="29"/>
      <c r="BG33" s="29"/>
      <c r="BH33" s="29"/>
      <c r="BI33" s="29"/>
      <c r="BJ33" s="26">
        <f t="shared" si="5"/>
        <v>1</v>
      </c>
      <c r="BK33" s="26">
        <f t="shared" si="6"/>
        <v>1</v>
      </c>
      <c r="BL33" s="26" t="str">
        <f t="shared" si="7"/>
        <v>CUMPLE</v>
      </c>
      <c r="BM33" s="39"/>
      <c r="BP33">
        <v>2</v>
      </c>
    </row>
    <row r="34" spans="1:68" ht="21" customHeight="1" outlineLevel="1" x14ac:dyDescent="0.25">
      <c r="A34" s="13">
        <v>4</v>
      </c>
      <c r="B34" s="13" t="s">
        <v>108</v>
      </c>
      <c r="C34" s="102">
        <v>5</v>
      </c>
      <c r="D34" s="102" t="s">
        <v>109</v>
      </c>
      <c r="E34" s="13" t="s">
        <v>110</v>
      </c>
      <c r="F34" s="32" t="s">
        <v>111</v>
      </c>
      <c r="G34" s="32" t="s">
        <v>112</v>
      </c>
      <c r="H34" s="13" t="s">
        <v>92</v>
      </c>
      <c r="I34" s="290" t="s">
        <v>381</v>
      </c>
      <c r="J34" s="198" t="s">
        <v>114</v>
      </c>
      <c r="K34" s="13" t="s">
        <v>9</v>
      </c>
      <c r="L34" s="13" t="s">
        <v>382</v>
      </c>
      <c r="M34" s="13" t="s">
        <v>117</v>
      </c>
      <c r="N34" s="13" t="s">
        <v>365</v>
      </c>
      <c r="O34" s="13" t="s">
        <v>118</v>
      </c>
      <c r="P34" s="13" t="s">
        <v>383</v>
      </c>
      <c r="Q34" s="13" t="s">
        <v>96</v>
      </c>
      <c r="R34" s="13" t="s">
        <v>367</v>
      </c>
      <c r="S34" s="13" t="s">
        <v>275</v>
      </c>
      <c r="T34" s="35">
        <v>1</v>
      </c>
      <c r="U34" s="36">
        <v>0.8</v>
      </c>
      <c r="V34" s="13" t="s">
        <v>122</v>
      </c>
      <c r="W34" s="36">
        <v>0.8</v>
      </c>
      <c r="X34" s="36">
        <v>1</v>
      </c>
      <c r="Y34" s="13" t="s">
        <v>380</v>
      </c>
      <c r="Z34" s="13"/>
      <c r="AA34" s="13"/>
      <c r="AB34" s="29"/>
      <c r="AC34" s="29"/>
      <c r="AD34" s="29"/>
      <c r="AE34" s="29"/>
      <c r="AF34" s="105">
        <v>71</v>
      </c>
      <c r="AG34" s="105">
        <v>71</v>
      </c>
      <c r="AH34" s="29">
        <f>+AF34/AG34</f>
        <v>1</v>
      </c>
      <c r="AI34" s="29"/>
      <c r="AJ34" s="29"/>
      <c r="AK34" s="29"/>
      <c r="AL34" s="29"/>
      <c r="AM34" s="29"/>
      <c r="AN34" s="29"/>
      <c r="AO34" s="105">
        <v>80</v>
      </c>
      <c r="AP34" s="105">
        <v>80</v>
      </c>
      <c r="AQ34" s="29">
        <f>+AO34/AP34</f>
        <v>1</v>
      </c>
      <c r="AR34" s="29"/>
      <c r="AS34" s="29"/>
      <c r="AT34" s="29"/>
      <c r="AU34" s="29"/>
      <c r="AV34" s="29"/>
      <c r="AW34" s="29"/>
      <c r="AX34" s="105">
        <v>173</v>
      </c>
      <c r="AY34" s="105">
        <v>173</v>
      </c>
      <c r="AZ34" s="29">
        <f>+AX34/AY34</f>
        <v>1</v>
      </c>
      <c r="BA34" s="29"/>
      <c r="BB34" s="29"/>
      <c r="BC34" s="29"/>
      <c r="BD34" s="29"/>
      <c r="BE34" s="29"/>
      <c r="BF34" s="29"/>
      <c r="BG34" s="29"/>
      <c r="BH34" s="29"/>
      <c r="BI34" s="29"/>
      <c r="BJ34" s="26">
        <f t="shared" si="5"/>
        <v>1</v>
      </c>
      <c r="BK34" s="26">
        <f t="shared" si="6"/>
        <v>1</v>
      </c>
      <c r="BL34" s="26" t="str">
        <f t="shared" si="7"/>
        <v>CUMPLE</v>
      </c>
      <c r="BM34" s="39"/>
      <c r="BP34">
        <v>2</v>
      </c>
    </row>
    <row r="35" spans="1:68" ht="21" customHeight="1" outlineLevel="1" x14ac:dyDescent="0.25">
      <c r="A35" s="13">
        <v>5</v>
      </c>
      <c r="B35" s="13" t="s">
        <v>108</v>
      </c>
      <c r="C35" s="102">
        <v>5</v>
      </c>
      <c r="D35" s="102" t="s">
        <v>109</v>
      </c>
      <c r="E35" s="13" t="s">
        <v>110</v>
      </c>
      <c r="F35" s="32" t="s">
        <v>111</v>
      </c>
      <c r="G35" s="32" t="s">
        <v>112</v>
      </c>
      <c r="H35" s="13" t="s">
        <v>92</v>
      </c>
      <c r="I35" s="290" t="s">
        <v>384</v>
      </c>
      <c r="J35" s="198" t="s">
        <v>114</v>
      </c>
      <c r="K35" s="13" t="s">
        <v>7</v>
      </c>
      <c r="L35" s="13" t="s">
        <v>385</v>
      </c>
      <c r="M35" s="13" t="s">
        <v>117</v>
      </c>
      <c r="N35" s="13" t="s">
        <v>386</v>
      </c>
      <c r="O35" s="13" t="s">
        <v>118</v>
      </c>
      <c r="P35" s="13" t="s">
        <v>387</v>
      </c>
      <c r="Q35" s="13" t="s">
        <v>96</v>
      </c>
      <c r="R35" s="13" t="s">
        <v>388</v>
      </c>
      <c r="S35" s="13" t="s">
        <v>275</v>
      </c>
      <c r="T35" s="35">
        <v>1</v>
      </c>
      <c r="U35" s="36">
        <v>0.8</v>
      </c>
      <c r="V35" s="13" t="s">
        <v>122</v>
      </c>
      <c r="W35" s="36">
        <v>0.8</v>
      </c>
      <c r="X35" s="36">
        <v>1</v>
      </c>
      <c r="Y35" s="13" t="s">
        <v>389</v>
      </c>
      <c r="Z35" s="13"/>
      <c r="AA35" s="13"/>
      <c r="AB35" s="29"/>
      <c r="AC35" s="29"/>
      <c r="AD35" s="29"/>
      <c r="AE35" s="29"/>
      <c r="AF35" s="105">
        <v>317</v>
      </c>
      <c r="AG35" s="105">
        <v>317</v>
      </c>
      <c r="AH35" s="29">
        <f>+AF35/AG35</f>
        <v>1</v>
      </c>
      <c r="AI35" s="29"/>
      <c r="AJ35" s="29"/>
      <c r="AK35" s="29"/>
      <c r="AL35" s="29"/>
      <c r="AM35" s="29"/>
      <c r="AN35" s="29"/>
      <c r="AO35" s="105">
        <v>394</v>
      </c>
      <c r="AP35" s="105">
        <v>394</v>
      </c>
      <c r="AQ35" s="29">
        <f>+AO35/AP35</f>
        <v>1</v>
      </c>
      <c r="AR35" s="29"/>
      <c r="AS35" s="29"/>
      <c r="AT35" s="29"/>
      <c r="AU35" s="29"/>
      <c r="AV35" s="29"/>
      <c r="AW35" s="29"/>
      <c r="AX35" s="105">
        <v>273</v>
      </c>
      <c r="AY35" s="105">
        <v>273</v>
      </c>
      <c r="AZ35" s="29">
        <f>+AX35/AY35</f>
        <v>1</v>
      </c>
      <c r="BA35" s="29"/>
      <c r="BB35" s="29"/>
      <c r="BC35" s="29"/>
      <c r="BD35" s="29"/>
      <c r="BE35" s="29"/>
      <c r="BF35" s="29"/>
      <c r="BG35" s="29"/>
      <c r="BH35" s="29"/>
      <c r="BI35" s="29"/>
      <c r="BJ35" s="26">
        <f t="shared" si="5"/>
        <v>1</v>
      </c>
      <c r="BK35" s="26">
        <f t="shared" si="6"/>
        <v>1</v>
      </c>
      <c r="BL35" s="26" t="str">
        <f t="shared" si="7"/>
        <v>CUMPLE</v>
      </c>
      <c r="BM35" s="39"/>
      <c r="BP35">
        <v>2</v>
      </c>
    </row>
    <row r="36" spans="1:68" ht="21" customHeight="1" outlineLevel="1" x14ac:dyDescent="0.25">
      <c r="A36" s="13">
        <v>6</v>
      </c>
      <c r="B36" s="13" t="s">
        <v>108</v>
      </c>
      <c r="C36" s="102">
        <v>5</v>
      </c>
      <c r="D36" s="102" t="s">
        <v>109</v>
      </c>
      <c r="E36" s="13" t="s">
        <v>110</v>
      </c>
      <c r="F36" s="32" t="s">
        <v>111</v>
      </c>
      <c r="G36" s="32" t="s">
        <v>112</v>
      </c>
      <c r="H36" s="13" t="s">
        <v>92</v>
      </c>
      <c r="I36" s="290" t="s">
        <v>390</v>
      </c>
      <c r="J36" s="34" t="s">
        <v>114</v>
      </c>
      <c r="K36" s="13" t="s">
        <v>9</v>
      </c>
      <c r="L36" s="13" t="s">
        <v>391</v>
      </c>
      <c r="M36" s="13" t="s">
        <v>117</v>
      </c>
      <c r="N36" s="13" t="s">
        <v>371</v>
      </c>
      <c r="O36" s="13" t="s">
        <v>118</v>
      </c>
      <c r="P36" s="13" t="s">
        <v>392</v>
      </c>
      <c r="Q36" s="13" t="s">
        <v>96</v>
      </c>
      <c r="R36" s="13" t="s">
        <v>393</v>
      </c>
      <c r="S36" s="13" t="s">
        <v>98</v>
      </c>
      <c r="T36" s="35">
        <v>1</v>
      </c>
      <c r="U36" s="36">
        <v>0.8</v>
      </c>
      <c r="V36" s="13" t="s">
        <v>122</v>
      </c>
      <c r="W36" s="36">
        <v>0.8</v>
      </c>
      <c r="X36" s="36">
        <v>1</v>
      </c>
      <c r="Y36" s="13" t="s">
        <v>374</v>
      </c>
      <c r="Z36" s="13"/>
      <c r="AA36" s="13"/>
      <c r="AB36" s="29"/>
      <c r="AC36" s="29"/>
      <c r="AD36" s="29"/>
      <c r="AE36" s="29"/>
      <c r="AF36" s="105"/>
      <c r="AG36" s="105"/>
      <c r="AH36" s="29"/>
      <c r="AI36" s="29"/>
      <c r="AJ36" s="29"/>
      <c r="AK36" s="29"/>
      <c r="AL36" s="29"/>
      <c r="AM36" s="29"/>
      <c r="AN36" s="29"/>
      <c r="AO36" s="105"/>
      <c r="AP36" s="105"/>
      <c r="AQ36" s="29">
        <v>1</v>
      </c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6">
        <f t="shared" si="5"/>
        <v>1</v>
      </c>
      <c r="BK36" s="26">
        <f t="shared" si="6"/>
        <v>1</v>
      </c>
      <c r="BL36" s="26" t="str">
        <f t="shared" si="7"/>
        <v>CUMPLE</v>
      </c>
      <c r="BM36" s="39"/>
    </row>
    <row r="37" spans="1:68" ht="21" customHeight="1" outlineLevel="1" x14ac:dyDescent="0.25">
      <c r="A37" s="13">
        <v>7</v>
      </c>
      <c r="B37" s="13" t="s">
        <v>108</v>
      </c>
      <c r="C37" s="102">
        <v>5</v>
      </c>
      <c r="D37" s="102" t="s">
        <v>109</v>
      </c>
      <c r="E37" s="13" t="s">
        <v>110</v>
      </c>
      <c r="F37" s="32" t="s">
        <v>111</v>
      </c>
      <c r="G37" s="32" t="s">
        <v>394</v>
      </c>
      <c r="H37" s="13" t="s">
        <v>92</v>
      </c>
      <c r="I37" s="290" t="s">
        <v>395</v>
      </c>
      <c r="J37" s="34" t="s">
        <v>114</v>
      </c>
      <c r="K37" s="13" t="s">
        <v>9</v>
      </c>
      <c r="L37" s="13" t="s">
        <v>396</v>
      </c>
      <c r="M37" s="13" t="s">
        <v>117</v>
      </c>
      <c r="N37" s="13" t="s">
        <v>371</v>
      </c>
      <c r="O37" s="13" t="s">
        <v>118</v>
      </c>
      <c r="P37" s="13" t="s">
        <v>397</v>
      </c>
      <c r="Q37" s="13" t="s">
        <v>96</v>
      </c>
      <c r="R37" s="13" t="s">
        <v>373</v>
      </c>
      <c r="S37" s="13" t="s">
        <v>98</v>
      </c>
      <c r="T37" s="35">
        <v>1</v>
      </c>
      <c r="U37" s="36">
        <v>0.8</v>
      </c>
      <c r="V37" s="13" t="s">
        <v>122</v>
      </c>
      <c r="W37" s="36">
        <v>0.8</v>
      </c>
      <c r="X37" s="36">
        <v>1</v>
      </c>
      <c r="Y37" s="13" t="s">
        <v>374</v>
      </c>
      <c r="Z37" s="13"/>
      <c r="AA37" s="13"/>
      <c r="AB37" s="29"/>
      <c r="AC37" s="29"/>
      <c r="AD37" s="29"/>
      <c r="AE37" s="29"/>
      <c r="AF37" s="105"/>
      <c r="AG37" s="105"/>
      <c r="AH37" s="29"/>
      <c r="AI37" s="29"/>
      <c r="AJ37" s="29"/>
      <c r="AK37" s="29"/>
      <c r="AL37" s="29"/>
      <c r="AM37" s="29"/>
      <c r="AN37" s="29"/>
      <c r="AO37" s="105"/>
      <c r="AP37" s="105"/>
      <c r="AQ37" s="29">
        <v>1</v>
      </c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6">
        <f t="shared" si="5"/>
        <v>1</v>
      </c>
      <c r="BK37" s="26">
        <f t="shared" si="6"/>
        <v>1</v>
      </c>
      <c r="BL37" s="26" t="str">
        <f t="shared" si="7"/>
        <v>CUMPLE</v>
      </c>
      <c r="BM37" s="39"/>
    </row>
    <row r="38" spans="1:68" ht="21" customHeight="1" outlineLevel="1" x14ac:dyDescent="0.25">
      <c r="A38" s="13">
        <v>8</v>
      </c>
      <c r="B38" s="13" t="s">
        <v>108</v>
      </c>
      <c r="C38" s="102">
        <v>5</v>
      </c>
      <c r="D38" s="102" t="s">
        <v>109</v>
      </c>
      <c r="E38" s="13" t="s">
        <v>110</v>
      </c>
      <c r="F38" s="32" t="s">
        <v>111</v>
      </c>
      <c r="G38" s="32" t="s">
        <v>398</v>
      </c>
      <c r="H38" s="13" t="s">
        <v>286</v>
      </c>
      <c r="I38" s="290" t="s">
        <v>399</v>
      </c>
      <c r="J38" s="178" t="s">
        <v>114</v>
      </c>
      <c r="K38" s="13" t="s">
        <v>7</v>
      </c>
      <c r="L38" s="13" t="s">
        <v>400</v>
      </c>
      <c r="M38" s="13" t="s">
        <v>192</v>
      </c>
      <c r="N38" s="128" t="s">
        <v>401</v>
      </c>
      <c r="O38" s="13" t="s">
        <v>402</v>
      </c>
      <c r="P38" s="13" t="s">
        <v>403</v>
      </c>
      <c r="Q38" s="13" t="s">
        <v>96</v>
      </c>
      <c r="R38" s="13" t="s">
        <v>404</v>
      </c>
      <c r="S38" s="13" t="s">
        <v>275</v>
      </c>
      <c r="T38" s="35">
        <v>1</v>
      </c>
      <c r="U38" s="36">
        <v>1</v>
      </c>
      <c r="V38" s="13" t="s">
        <v>122</v>
      </c>
      <c r="W38" s="36">
        <v>1</v>
      </c>
      <c r="X38" s="36">
        <v>1</v>
      </c>
      <c r="Y38" s="13" t="s">
        <v>374</v>
      </c>
      <c r="Z38" s="13"/>
      <c r="AA38" s="13"/>
      <c r="AB38" s="29"/>
      <c r="AC38" s="29"/>
      <c r="AD38" s="29"/>
      <c r="AE38" s="29"/>
      <c r="AF38" s="105"/>
      <c r="AG38" s="105"/>
      <c r="AH38" s="29"/>
      <c r="AI38" s="29"/>
      <c r="AJ38" s="29"/>
      <c r="AK38" s="29"/>
      <c r="AL38" s="29"/>
      <c r="AM38" s="29"/>
      <c r="AN38" s="29"/>
      <c r="AO38" s="105">
        <v>15</v>
      </c>
      <c r="AP38" s="105">
        <v>15</v>
      </c>
      <c r="AQ38" s="29">
        <f>+AO38/AP38</f>
        <v>1</v>
      </c>
      <c r="AR38" s="29"/>
      <c r="AS38" s="29"/>
      <c r="AT38" s="29"/>
      <c r="AU38" s="29"/>
      <c r="AV38" s="29"/>
      <c r="AW38" s="29"/>
      <c r="AX38" s="105">
        <v>10</v>
      </c>
      <c r="AY38" s="105">
        <v>10</v>
      </c>
      <c r="AZ38" s="29">
        <f>+AX38/AY38</f>
        <v>1</v>
      </c>
      <c r="BA38" s="29"/>
      <c r="BB38" s="29"/>
      <c r="BC38" s="29"/>
      <c r="BD38" s="29"/>
      <c r="BE38" s="29"/>
      <c r="BF38" s="29"/>
      <c r="BG38" s="29"/>
      <c r="BH38" s="29"/>
      <c r="BI38" s="29"/>
      <c r="BJ38" s="26">
        <f t="shared" si="5"/>
        <v>1</v>
      </c>
      <c r="BK38" s="26">
        <f t="shared" si="6"/>
        <v>1</v>
      </c>
      <c r="BL38" s="26" t="str">
        <f t="shared" si="7"/>
        <v>CUMPLE</v>
      </c>
      <c r="BM38" s="39"/>
      <c r="BP38">
        <v>2</v>
      </c>
    </row>
    <row r="39" spans="1:68" ht="21" customHeight="1" outlineLevel="1" x14ac:dyDescent="0.25">
      <c r="A39" s="13">
        <v>9</v>
      </c>
      <c r="B39" s="13" t="s">
        <v>108</v>
      </c>
      <c r="C39" s="102">
        <v>5</v>
      </c>
      <c r="D39" s="102" t="s">
        <v>109</v>
      </c>
      <c r="E39" s="13" t="s">
        <v>110</v>
      </c>
      <c r="F39" s="32" t="s">
        <v>111</v>
      </c>
      <c r="G39" s="32" t="s">
        <v>398</v>
      </c>
      <c r="H39" s="13" t="s">
        <v>286</v>
      </c>
      <c r="I39" s="290" t="s">
        <v>405</v>
      </c>
      <c r="J39" s="178" t="s">
        <v>114</v>
      </c>
      <c r="K39" s="13" t="s">
        <v>9</v>
      </c>
      <c r="L39" s="13" t="s">
        <v>406</v>
      </c>
      <c r="M39" s="13" t="s">
        <v>192</v>
      </c>
      <c r="N39" s="128" t="s">
        <v>401</v>
      </c>
      <c r="O39" s="13" t="s">
        <v>407</v>
      </c>
      <c r="P39" s="13" t="s">
        <v>408</v>
      </c>
      <c r="Q39" s="13" t="s">
        <v>409</v>
      </c>
      <c r="R39" s="13" t="s">
        <v>410</v>
      </c>
      <c r="S39" s="13" t="s">
        <v>275</v>
      </c>
      <c r="T39" s="34">
        <v>45</v>
      </c>
      <c r="U39" s="36">
        <v>1.35</v>
      </c>
      <c r="V39" s="13" t="s">
        <v>122</v>
      </c>
      <c r="W39" s="13">
        <v>45</v>
      </c>
      <c r="X39" s="13">
        <v>60</v>
      </c>
      <c r="Y39" s="13" t="s">
        <v>374</v>
      </c>
      <c r="Z39" s="13"/>
      <c r="AA39" s="13"/>
      <c r="AB39" s="29"/>
      <c r="AC39" s="29"/>
      <c r="AD39" s="29"/>
      <c r="AE39" s="29"/>
      <c r="AF39" s="105"/>
      <c r="AG39" s="105"/>
      <c r="AH39" s="20"/>
      <c r="AI39" s="20"/>
      <c r="AJ39" s="20"/>
      <c r="AK39" s="20"/>
      <c r="AL39" s="20"/>
      <c r="AM39" s="20"/>
      <c r="AN39" s="20"/>
      <c r="AO39" s="105">
        <v>201</v>
      </c>
      <c r="AP39" s="105">
        <v>7</v>
      </c>
      <c r="AQ39" s="20">
        <f>+AO39/AP39</f>
        <v>28.714285714285715</v>
      </c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129">
        <f t="shared" si="5"/>
        <v>28.714285714285715</v>
      </c>
      <c r="BK39" s="26">
        <f>IF(T39&lt;=45,100%,45/BJ39)</f>
        <v>1</v>
      </c>
      <c r="BL39" s="26" t="str">
        <f t="shared" si="7"/>
        <v>NO CUMPLE</v>
      </c>
      <c r="BM39" s="39"/>
      <c r="BP39">
        <v>2</v>
      </c>
    </row>
    <row r="40" spans="1:68" ht="21" customHeight="1" outlineLevel="1" x14ac:dyDescent="0.25">
      <c r="A40" s="13">
        <v>10</v>
      </c>
      <c r="B40" s="13" t="s">
        <v>108</v>
      </c>
      <c r="C40" s="102">
        <v>5</v>
      </c>
      <c r="D40" s="102" t="s">
        <v>109</v>
      </c>
      <c r="E40" s="13" t="s">
        <v>110</v>
      </c>
      <c r="F40" s="32" t="s">
        <v>111</v>
      </c>
      <c r="G40" s="32" t="s">
        <v>398</v>
      </c>
      <c r="H40" s="13" t="s">
        <v>286</v>
      </c>
      <c r="I40" s="290" t="s">
        <v>411</v>
      </c>
      <c r="J40" s="34" t="s">
        <v>114</v>
      </c>
      <c r="K40" s="13" t="s">
        <v>7</v>
      </c>
      <c r="L40" s="13" t="s">
        <v>412</v>
      </c>
      <c r="M40" s="13" t="s">
        <v>192</v>
      </c>
      <c r="N40" s="128" t="s">
        <v>401</v>
      </c>
      <c r="O40" s="13" t="s">
        <v>413</v>
      </c>
      <c r="P40" s="13" t="s">
        <v>414</v>
      </c>
      <c r="Q40" s="13" t="s">
        <v>96</v>
      </c>
      <c r="R40" s="13" t="s">
        <v>410</v>
      </c>
      <c r="S40" s="13" t="s">
        <v>305</v>
      </c>
      <c r="T40" s="35">
        <v>1</v>
      </c>
      <c r="U40" s="109">
        <v>0.61360000000000003</v>
      </c>
      <c r="V40" s="13" t="s">
        <v>122</v>
      </c>
      <c r="W40" s="36">
        <v>0.9</v>
      </c>
      <c r="X40" s="36">
        <v>1</v>
      </c>
      <c r="Y40" s="13" t="s">
        <v>415</v>
      </c>
      <c r="Z40" s="13"/>
      <c r="AA40" s="13"/>
      <c r="AB40" s="29"/>
      <c r="AC40" s="29"/>
      <c r="AD40" s="29"/>
      <c r="AE40" s="29"/>
      <c r="AF40" s="105"/>
      <c r="AG40" s="105"/>
      <c r="AH40" s="29"/>
      <c r="AI40" s="29"/>
      <c r="AJ40" s="29"/>
      <c r="AK40" s="29"/>
      <c r="AL40" s="29"/>
      <c r="AM40" s="29"/>
      <c r="AN40" s="29"/>
      <c r="AO40" s="105">
        <v>166</v>
      </c>
      <c r="AP40" s="105">
        <v>174</v>
      </c>
      <c r="AQ40" s="29">
        <v>1</v>
      </c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6">
        <f t="shared" si="5"/>
        <v>1</v>
      </c>
      <c r="BK40" s="26">
        <f>IF(T40=0,BJ40,BJ40/T40)</f>
        <v>1</v>
      </c>
      <c r="BL40" s="26" t="str">
        <f t="shared" si="7"/>
        <v>CUMPLE</v>
      </c>
      <c r="BM40" s="39"/>
    </row>
    <row r="41" spans="1:68" ht="21" customHeight="1" outlineLevel="1" x14ac:dyDescent="0.25">
      <c r="A41" s="13">
        <v>11</v>
      </c>
      <c r="B41" s="13" t="s">
        <v>108</v>
      </c>
      <c r="C41" s="102">
        <v>5</v>
      </c>
      <c r="D41" s="102" t="s">
        <v>109</v>
      </c>
      <c r="E41" s="13" t="s">
        <v>110</v>
      </c>
      <c r="F41" s="32" t="s">
        <v>111</v>
      </c>
      <c r="G41" s="32" t="s">
        <v>398</v>
      </c>
      <c r="H41" s="13" t="s">
        <v>286</v>
      </c>
      <c r="I41" s="290" t="s">
        <v>858</v>
      </c>
      <c r="J41" s="178" t="s">
        <v>114</v>
      </c>
      <c r="K41" s="13" t="s">
        <v>7</v>
      </c>
      <c r="L41" s="13" t="s">
        <v>417</v>
      </c>
      <c r="M41" s="13" t="s">
        <v>192</v>
      </c>
      <c r="N41" s="128" t="s">
        <v>401</v>
      </c>
      <c r="O41" s="13" t="s">
        <v>418</v>
      </c>
      <c r="P41" s="13" t="s">
        <v>419</v>
      </c>
      <c r="Q41" s="13" t="s">
        <v>96</v>
      </c>
      <c r="R41" s="13" t="s">
        <v>420</v>
      </c>
      <c r="S41" s="13" t="s">
        <v>421</v>
      </c>
      <c r="T41" s="35">
        <v>0.95</v>
      </c>
      <c r="U41" s="109">
        <v>0.92259999999999998</v>
      </c>
      <c r="V41" s="13" t="s">
        <v>122</v>
      </c>
      <c r="W41" s="36">
        <v>0.85</v>
      </c>
      <c r="X41" s="36">
        <v>1</v>
      </c>
      <c r="Y41" s="13" t="s">
        <v>422</v>
      </c>
      <c r="Z41" s="13"/>
      <c r="AA41" s="13"/>
      <c r="AB41" s="29"/>
      <c r="AC41" s="29"/>
      <c r="AD41" s="29"/>
      <c r="AE41" s="29"/>
      <c r="AF41" s="105"/>
      <c r="AG41" s="105"/>
      <c r="AH41" s="29"/>
      <c r="AI41" s="105">
        <v>164</v>
      </c>
      <c r="AJ41" s="105">
        <v>173</v>
      </c>
      <c r="AK41" s="29">
        <f>AI41/AJ41</f>
        <v>0.94797687861271673</v>
      </c>
      <c r="AL41" s="29"/>
      <c r="AM41" s="29"/>
      <c r="AN41" s="29"/>
      <c r="AO41" s="105"/>
      <c r="AP41" s="105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6">
        <f t="shared" si="5"/>
        <v>0.94797687861271673</v>
      </c>
      <c r="BK41" s="26">
        <f>IF(T41=0,BJ41,BJ41/T41)</f>
        <v>0.99787039853970183</v>
      </c>
      <c r="BL41" s="26" t="str">
        <f t="shared" si="7"/>
        <v>CUMPLE</v>
      </c>
      <c r="BM41" s="39"/>
    </row>
    <row r="42" spans="1:68" ht="21" customHeight="1" outlineLevel="1" x14ac:dyDescent="0.25">
      <c r="A42" s="13">
        <v>12</v>
      </c>
      <c r="B42" s="13" t="s">
        <v>108</v>
      </c>
      <c r="C42" s="102">
        <v>5</v>
      </c>
      <c r="D42" s="102" t="s">
        <v>109</v>
      </c>
      <c r="E42" s="13" t="s">
        <v>110</v>
      </c>
      <c r="F42" s="32" t="s">
        <v>111</v>
      </c>
      <c r="G42" s="32" t="s">
        <v>398</v>
      </c>
      <c r="H42" s="13" t="s">
        <v>286</v>
      </c>
      <c r="I42" s="290" t="s">
        <v>423</v>
      </c>
      <c r="J42" s="34" t="s">
        <v>114</v>
      </c>
      <c r="K42" s="13" t="s">
        <v>3</v>
      </c>
      <c r="L42" s="13" t="s">
        <v>424</v>
      </c>
      <c r="M42" s="13" t="s">
        <v>192</v>
      </c>
      <c r="N42" s="128" t="s">
        <v>401</v>
      </c>
      <c r="O42" s="13" t="s">
        <v>418</v>
      </c>
      <c r="P42" s="13" t="s">
        <v>425</v>
      </c>
      <c r="Q42" s="13" t="s">
        <v>96</v>
      </c>
      <c r="R42" s="13" t="s">
        <v>426</v>
      </c>
      <c r="S42" s="13" t="s">
        <v>427</v>
      </c>
      <c r="T42" s="35">
        <v>0.2</v>
      </c>
      <c r="U42" s="109">
        <v>0.2457</v>
      </c>
      <c r="V42" s="13" t="s">
        <v>122</v>
      </c>
      <c r="W42" s="36">
        <v>0.1</v>
      </c>
      <c r="X42" s="36">
        <v>1</v>
      </c>
      <c r="Y42" s="13" t="s">
        <v>428</v>
      </c>
      <c r="Z42" s="13"/>
      <c r="AA42" s="13"/>
      <c r="AB42" s="29"/>
      <c r="AC42" s="29"/>
      <c r="AD42" s="29"/>
      <c r="AE42" s="29"/>
      <c r="AF42" s="105"/>
      <c r="AG42" s="105"/>
      <c r="AH42" s="29"/>
      <c r="AI42" s="29"/>
      <c r="AJ42" s="29"/>
      <c r="AK42" s="29"/>
      <c r="AL42" s="29"/>
      <c r="AM42" s="29"/>
      <c r="AN42" s="29"/>
      <c r="AO42" s="105"/>
      <c r="AP42" s="105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6" t="str">
        <f>IF(IF(SUM(AB42,AE42,AH42,AK42,AN42,AQ42,AT42,AW42,AZ42,BC42,BF42,BI42)=0,0,AVERAGE(AB42,AE42,AH42,AK42,AN42,AQ42,AT42,AW42,AZ42,BC42,BF42,BI42))=0," ",IF(SUM(AB42,AE42,AH42,AK42,AN42,AQ42,AT42,AW42,AZ42,BC42,BF42,BI42)=0,0,AVERAGE(AB42,AE42,AH42,AK42,AN42,AQ42,AT42,AW42,AZ42,BC42,BF42,BI42)))</f>
        <v xml:space="preserve"> </v>
      </c>
      <c r="BK42" s="26" t="str">
        <f>IFERROR(IF(T42=0,BJ42,BJ42/T42)," ")</f>
        <v xml:space="preserve"> </v>
      </c>
      <c r="BL42" s="26" t="str">
        <f t="shared" si="7"/>
        <v>NO CUMPLE</v>
      </c>
      <c r="BM42" s="39"/>
    </row>
    <row r="43" spans="1:68" ht="21" customHeight="1" outlineLevel="1" x14ac:dyDescent="0.25">
      <c r="A43" s="13">
        <v>13</v>
      </c>
      <c r="B43" s="13" t="s">
        <v>108</v>
      </c>
      <c r="C43" s="102">
        <v>5</v>
      </c>
      <c r="D43" s="102" t="s">
        <v>188</v>
      </c>
      <c r="E43" s="13" t="s">
        <v>110</v>
      </c>
      <c r="F43" s="32" t="s">
        <v>111</v>
      </c>
      <c r="G43" s="32" t="s">
        <v>112</v>
      </c>
      <c r="H43" s="13" t="s">
        <v>92</v>
      </c>
      <c r="I43" s="290" t="s">
        <v>429</v>
      </c>
      <c r="J43" s="34" t="s">
        <v>70</v>
      </c>
      <c r="K43" s="13" t="s">
        <v>7</v>
      </c>
      <c r="L43" s="13" t="s">
        <v>430</v>
      </c>
      <c r="M43" s="13" t="s">
        <v>117</v>
      </c>
      <c r="N43" s="13" t="s">
        <v>431</v>
      </c>
      <c r="O43" s="13" t="s">
        <v>118</v>
      </c>
      <c r="P43" s="13" t="s">
        <v>432</v>
      </c>
      <c r="Q43" s="13" t="s">
        <v>96</v>
      </c>
      <c r="R43" s="13" t="s">
        <v>367</v>
      </c>
      <c r="S43" s="13" t="s">
        <v>98</v>
      </c>
      <c r="T43" s="35">
        <v>1</v>
      </c>
      <c r="U43" s="36">
        <v>1</v>
      </c>
      <c r="V43" s="13" t="s">
        <v>122</v>
      </c>
      <c r="W43" s="36">
        <v>0.9</v>
      </c>
      <c r="X43" s="36">
        <v>1</v>
      </c>
      <c r="Y43" s="13" t="s">
        <v>433</v>
      </c>
      <c r="Z43" s="13"/>
      <c r="AA43" s="13"/>
      <c r="AB43" s="29"/>
      <c r="AC43" s="29"/>
      <c r="AD43" s="29"/>
      <c r="AE43" s="29"/>
      <c r="AF43" s="105"/>
      <c r="AG43" s="105"/>
      <c r="AH43" s="29"/>
      <c r="AI43" s="29"/>
      <c r="AJ43" s="29"/>
      <c r="AK43" s="29"/>
      <c r="AL43" s="29"/>
      <c r="AM43" s="29"/>
      <c r="AN43" s="29"/>
      <c r="AO43" s="105">
        <v>627</v>
      </c>
      <c r="AP43" s="105">
        <v>627</v>
      </c>
      <c r="AQ43" s="29">
        <v>1</v>
      </c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6">
        <f>IF(SUM(AB43,AE43,AH43,AK43,AN43,AQ43,AT43,AW43,AZ43,BC43,BF43,BI43)=0,0,AVERAGE(AB43,AE43,AH43,AK43,AN43,AQ43,AT43,AW43,AZ43,BC43,BF43,BI43))</f>
        <v>1</v>
      </c>
      <c r="BK43" s="26">
        <f>IF(T43=0,BJ43,BJ43/T43)</f>
        <v>1</v>
      </c>
      <c r="BL43" s="26" t="str">
        <f t="shared" si="7"/>
        <v>CUMPLE</v>
      </c>
      <c r="BM43" s="39"/>
    </row>
    <row r="44" spans="1:68" ht="21" customHeight="1" outlineLevel="1" x14ac:dyDescent="0.25">
      <c r="A44" s="13">
        <v>14</v>
      </c>
      <c r="B44" s="13" t="s">
        <v>108</v>
      </c>
      <c r="C44" s="102">
        <v>5</v>
      </c>
      <c r="D44" s="102" t="s">
        <v>188</v>
      </c>
      <c r="E44" s="13" t="s">
        <v>110</v>
      </c>
      <c r="F44" s="32" t="s">
        <v>111</v>
      </c>
      <c r="G44" s="32" t="s">
        <v>112</v>
      </c>
      <c r="H44" s="13" t="s">
        <v>92</v>
      </c>
      <c r="I44" s="290" t="s">
        <v>434</v>
      </c>
      <c r="J44" s="198" t="s">
        <v>70</v>
      </c>
      <c r="K44" s="13" t="s">
        <v>435</v>
      </c>
      <c r="L44" s="13" t="s">
        <v>436</v>
      </c>
      <c r="M44" s="13" t="s">
        <v>117</v>
      </c>
      <c r="N44" s="13" t="s">
        <v>378</v>
      </c>
      <c r="O44" s="13" t="s">
        <v>418</v>
      </c>
      <c r="P44" s="13" t="s">
        <v>437</v>
      </c>
      <c r="Q44" s="13" t="s">
        <v>96</v>
      </c>
      <c r="R44" s="13" t="s">
        <v>367</v>
      </c>
      <c r="S44" s="13" t="s">
        <v>275</v>
      </c>
      <c r="T44" s="35">
        <v>1</v>
      </c>
      <c r="U44" s="36">
        <v>0.8</v>
      </c>
      <c r="V44" s="13" t="s">
        <v>122</v>
      </c>
      <c r="W44" s="36">
        <v>0.8</v>
      </c>
      <c r="X44" s="36">
        <v>1</v>
      </c>
      <c r="Y44" s="13" t="s">
        <v>438</v>
      </c>
      <c r="Z44" s="13"/>
      <c r="AA44" s="13"/>
      <c r="AB44" s="29"/>
      <c r="AC44" s="29"/>
      <c r="AD44" s="29"/>
      <c r="AE44" s="29"/>
      <c r="AF44" s="105">
        <v>142</v>
      </c>
      <c r="AG44" s="105">
        <v>142</v>
      </c>
      <c r="AH44" s="29">
        <f>+AF44/AG44</f>
        <v>1</v>
      </c>
      <c r="AI44" s="29"/>
      <c r="AJ44" s="29"/>
      <c r="AK44" s="29"/>
      <c r="AL44" s="29"/>
      <c r="AM44" s="29"/>
      <c r="AN44" s="29"/>
      <c r="AO44" s="105">
        <v>129</v>
      </c>
      <c r="AP44" s="105">
        <v>129</v>
      </c>
      <c r="AQ44" s="29">
        <f>+AO44/AP44</f>
        <v>1</v>
      </c>
      <c r="AR44" s="29"/>
      <c r="AS44" s="29"/>
      <c r="AT44" s="29"/>
      <c r="AU44" s="29"/>
      <c r="AV44" s="29"/>
      <c r="AW44" s="29"/>
      <c r="AX44" s="105">
        <v>99</v>
      </c>
      <c r="AY44" s="105">
        <v>99</v>
      </c>
      <c r="AZ44" s="29">
        <f>+AX44/AY44</f>
        <v>1</v>
      </c>
      <c r="BA44" s="29"/>
      <c r="BB44" s="29"/>
      <c r="BC44" s="29"/>
      <c r="BD44" s="29"/>
      <c r="BE44" s="29"/>
      <c r="BF44" s="29"/>
      <c r="BG44" s="29"/>
      <c r="BH44" s="29"/>
      <c r="BI44" s="29"/>
      <c r="BJ44" s="26">
        <f>IF(SUM(AB44,AE44,AH44,AK44,AN44,AQ44,AT44,AW44,AZ44,BC44,BF44,BI44)=0,0,AVERAGE(AB44,AE44,AH44,AK44,AN44,AQ44,AT44,AW44,AZ44,BC44,BF44,BI44))</f>
        <v>1</v>
      </c>
      <c r="BK44" s="26">
        <f>IF(T44=0,BJ44,BJ44/T44)</f>
        <v>1</v>
      </c>
      <c r="BL44" s="26" t="str">
        <f t="shared" si="7"/>
        <v>CUMPLE</v>
      </c>
      <c r="BM44" s="39"/>
      <c r="BP44">
        <v>2</v>
      </c>
    </row>
    <row r="45" spans="1:68" ht="21" customHeight="1" outlineLevel="1" x14ac:dyDescent="0.25">
      <c r="A45" s="13">
        <v>15</v>
      </c>
      <c r="B45" s="13" t="s">
        <v>108</v>
      </c>
      <c r="C45" s="102">
        <v>5</v>
      </c>
      <c r="D45" s="102" t="s">
        <v>188</v>
      </c>
      <c r="E45" s="13" t="s">
        <v>110</v>
      </c>
      <c r="F45" s="32" t="s">
        <v>111</v>
      </c>
      <c r="G45" s="32" t="s">
        <v>398</v>
      </c>
      <c r="H45" s="13" t="s">
        <v>286</v>
      </c>
      <c r="I45" s="290" t="s">
        <v>439</v>
      </c>
      <c r="J45" s="34" t="s">
        <v>70</v>
      </c>
      <c r="K45" s="13" t="s">
        <v>9</v>
      </c>
      <c r="L45" s="13" t="s">
        <v>440</v>
      </c>
      <c r="M45" s="13" t="s">
        <v>192</v>
      </c>
      <c r="N45" s="128" t="s">
        <v>401</v>
      </c>
      <c r="O45" s="13" t="s">
        <v>441</v>
      </c>
      <c r="P45" s="13" t="s">
        <v>442</v>
      </c>
      <c r="Q45" s="13" t="s">
        <v>409</v>
      </c>
      <c r="R45" s="13" t="s">
        <v>443</v>
      </c>
      <c r="S45" s="13" t="s">
        <v>98</v>
      </c>
      <c r="T45" s="34">
        <v>30</v>
      </c>
      <c r="U45" s="13" t="s">
        <v>444</v>
      </c>
      <c r="V45" s="13" t="s">
        <v>122</v>
      </c>
      <c r="W45" s="13">
        <v>25</v>
      </c>
      <c r="X45" s="13">
        <v>30</v>
      </c>
      <c r="Y45" s="13" t="s">
        <v>438</v>
      </c>
      <c r="Z45" s="13"/>
      <c r="AA45" s="13"/>
      <c r="AB45" s="29"/>
      <c r="AC45" s="29"/>
      <c r="AD45" s="29"/>
      <c r="AE45" s="29"/>
      <c r="AF45" s="105"/>
      <c r="AG45" s="105"/>
      <c r="AH45" s="105"/>
      <c r="AI45" s="29"/>
      <c r="AJ45" s="29"/>
      <c r="AK45" s="29"/>
      <c r="AL45" s="29"/>
      <c r="AM45" s="29"/>
      <c r="AN45" s="29"/>
      <c r="AO45" s="105">
        <v>201</v>
      </c>
      <c r="AP45" s="105">
        <v>7</v>
      </c>
      <c r="AQ45" s="105">
        <f>AO45/AP45</f>
        <v>28.714285714285715</v>
      </c>
      <c r="AR45" s="130"/>
      <c r="AS45" s="130"/>
      <c r="AT45" s="130"/>
      <c r="AU45" s="130"/>
      <c r="AV45" s="130"/>
      <c r="AW45" s="130"/>
      <c r="AX45" s="130"/>
      <c r="AY45" s="130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29">
        <f>IF(SUM(AB45,AE45,AH45,AK45,AN45,AQ45,AT45,AW45,AZ45,BC45,BF45,BI45)=0,0,AVERAGE(AB45,AE45,AH45,AK45,AN45,AQ45,AT45,AW45,AZ45,BC45,BF45,BI45))</f>
        <v>28.714285714285715</v>
      </c>
      <c r="BK45" s="26">
        <f>IF(T45&lt;=30,100%,30/BJ45)</f>
        <v>1</v>
      </c>
      <c r="BL45" s="26" t="str">
        <f t="shared" si="7"/>
        <v>CUMPLE</v>
      </c>
      <c r="BM45" s="39"/>
    </row>
    <row r="46" spans="1:68" ht="21" customHeight="1" outlineLevel="1" x14ac:dyDescent="0.25">
      <c r="A46" s="13">
        <v>16</v>
      </c>
      <c r="B46" s="13" t="s">
        <v>108</v>
      </c>
      <c r="C46" s="102">
        <v>5</v>
      </c>
      <c r="D46" s="102" t="s">
        <v>188</v>
      </c>
      <c r="E46" s="13" t="s">
        <v>110</v>
      </c>
      <c r="F46" s="32" t="s">
        <v>111</v>
      </c>
      <c r="G46" s="32" t="s">
        <v>398</v>
      </c>
      <c r="H46" s="13" t="s">
        <v>286</v>
      </c>
      <c r="I46" s="290" t="s">
        <v>445</v>
      </c>
      <c r="J46" s="178" t="s">
        <v>70</v>
      </c>
      <c r="K46" s="13" t="s">
        <v>7</v>
      </c>
      <c r="L46" s="13" t="s">
        <v>446</v>
      </c>
      <c r="M46" s="13" t="s">
        <v>192</v>
      </c>
      <c r="N46" s="128" t="s">
        <v>401</v>
      </c>
      <c r="O46" s="13" t="s">
        <v>441</v>
      </c>
      <c r="P46" s="13" t="s">
        <v>447</v>
      </c>
      <c r="Q46" s="13" t="s">
        <v>96</v>
      </c>
      <c r="R46" s="13" t="s">
        <v>448</v>
      </c>
      <c r="S46" s="13" t="s">
        <v>449</v>
      </c>
      <c r="T46" s="35">
        <v>0.95</v>
      </c>
      <c r="U46" s="109">
        <v>0.84899999999999998</v>
      </c>
      <c r="V46" s="13" t="s">
        <v>122</v>
      </c>
      <c r="W46" s="36">
        <v>0.9</v>
      </c>
      <c r="X46" s="36">
        <v>1</v>
      </c>
      <c r="Y46" s="13" t="s">
        <v>450</v>
      </c>
      <c r="Z46" s="13"/>
      <c r="AA46" s="13"/>
      <c r="AB46" s="29"/>
      <c r="AC46" s="29"/>
      <c r="AD46" s="29"/>
      <c r="AE46" s="29"/>
      <c r="AF46" s="105">
        <v>1</v>
      </c>
      <c r="AG46" s="105">
        <v>4</v>
      </c>
      <c r="AH46" s="29">
        <f>+AF46/AG46</f>
        <v>0.25</v>
      </c>
      <c r="AI46" s="29"/>
      <c r="AJ46" s="29"/>
      <c r="AK46" s="29"/>
      <c r="AL46" s="29"/>
      <c r="AM46" s="29"/>
      <c r="AN46" s="29"/>
      <c r="AO46" s="105"/>
      <c r="AP46" s="105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6">
        <f>IF(SUM(AB46,AE46,AH46,AK46,AN46,AQ46,AT46,AW46,AZ46,BC46,BF46,BI46)=0,0,AVERAGE(AB46,AE46,AH46,AK46,AN46,AQ46,AT46,AW46,AZ46,BC46,BF46,BI46))</f>
        <v>0.25</v>
      </c>
      <c r="BK46" s="26">
        <f>IF(T46=0,BJ46,BJ46/T46)</f>
        <v>0.26315789473684209</v>
      </c>
      <c r="BL46" s="26" t="str">
        <f t="shared" si="7"/>
        <v>NO CUMPLE</v>
      </c>
      <c r="BM46" s="39"/>
      <c r="BP46">
        <v>2</v>
      </c>
    </row>
    <row r="47" spans="1:68" ht="21" customHeight="1" outlineLevel="1" x14ac:dyDescent="0.25">
      <c r="A47" s="13">
        <v>17</v>
      </c>
      <c r="B47" s="13" t="s">
        <v>108</v>
      </c>
      <c r="C47" s="102">
        <v>5</v>
      </c>
      <c r="D47" s="102" t="s">
        <v>188</v>
      </c>
      <c r="E47" s="13" t="s">
        <v>110</v>
      </c>
      <c r="F47" s="32" t="s">
        <v>111</v>
      </c>
      <c r="G47" s="32" t="s">
        <v>398</v>
      </c>
      <c r="H47" s="13" t="s">
        <v>286</v>
      </c>
      <c r="I47" s="290" t="s">
        <v>451</v>
      </c>
      <c r="J47" s="34" t="s">
        <v>70</v>
      </c>
      <c r="K47" s="13" t="s">
        <v>7</v>
      </c>
      <c r="L47" s="13" t="s">
        <v>446</v>
      </c>
      <c r="M47" s="13" t="s">
        <v>192</v>
      </c>
      <c r="N47" s="128" t="s">
        <v>401</v>
      </c>
      <c r="O47" s="13" t="s">
        <v>441</v>
      </c>
      <c r="P47" s="13" t="s">
        <v>447</v>
      </c>
      <c r="Q47" s="13" t="s">
        <v>96</v>
      </c>
      <c r="R47" s="13" t="s">
        <v>448</v>
      </c>
      <c r="S47" s="13" t="s">
        <v>98</v>
      </c>
      <c r="T47" s="35">
        <v>0.95</v>
      </c>
      <c r="U47" s="109">
        <v>0.84899999999999998</v>
      </c>
      <c r="V47" s="13" t="s">
        <v>122</v>
      </c>
      <c r="W47" s="36">
        <v>0.9</v>
      </c>
      <c r="X47" s="36">
        <v>1</v>
      </c>
      <c r="Y47" s="13" t="s">
        <v>450</v>
      </c>
      <c r="Z47" s="13"/>
      <c r="AA47" s="13"/>
      <c r="AB47" s="29"/>
      <c r="AC47" s="29"/>
      <c r="AD47" s="29"/>
      <c r="AE47" s="29"/>
      <c r="AF47" s="105"/>
      <c r="AG47" s="105"/>
      <c r="AH47" s="29"/>
      <c r="AI47" s="29"/>
      <c r="AJ47" s="29"/>
      <c r="AK47" s="29"/>
      <c r="AL47" s="29"/>
      <c r="AM47" s="29"/>
      <c r="AN47" s="29"/>
      <c r="AO47" s="105">
        <v>278</v>
      </c>
      <c r="AP47" s="105">
        <v>295</v>
      </c>
      <c r="AQ47" s="29">
        <f>+AO47/AP47</f>
        <v>0.94237288135593222</v>
      </c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6">
        <f>IF(SUM(AB47,AE47,AH47,AK47,AN47,AQ47,AT47,AW47,AZ47,BC47,BF47,BI47)=0,0,AVERAGE(AB47,AE47,AH47,AK47,AN47,AQ47,AT47,AW47,AZ47,BC47,BF47,BI47))</f>
        <v>0.94237288135593222</v>
      </c>
      <c r="BK47" s="26">
        <f>IF(T47=0,BJ47,BJ47/T47)</f>
        <v>0.9919714540588761</v>
      </c>
      <c r="BL47" s="26" t="str">
        <f t="shared" si="7"/>
        <v>CUMPLE</v>
      </c>
      <c r="BM47" s="39"/>
    </row>
    <row r="48" spans="1:68" ht="21" customHeight="1" x14ac:dyDescent="0.25">
      <c r="A48" s="121"/>
      <c r="B48" s="122"/>
      <c r="C48" s="122"/>
      <c r="D48" s="122"/>
      <c r="E48" s="122"/>
      <c r="F48" s="123"/>
      <c r="G48" s="123"/>
      <c r="H48" s="122"/>
      <c r="I48" s="293"/>
      <c r="J48" s="124"/>
      <c r="K48" s="122"/>
      <c r="L48" s="122"/>
      <c r="M48" s="122"/>
      <c r="N48" s="122"/>
      <c r="O48" s="122"/>
      <c r="P48" s="122"/>
      <c r="Q48" s="122"/>
      <c r="R48" s="122"/>
      <c r="S48" s="122"/>
      <c r="T48" s="125"/>
      <c r="U48" s="126"/>
      <c r="V48" s="122"/>
      <c r="W48" s="126"/>
      <c r="X48" s="126"/>
      <c r="Y48" s="122"/>
      <c r="Z48" s="122"/>
      <c r="AA48" s="122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27"/>
      <c r="BL48" s="1"/>
      <c r="BM48" s="1"/>
    </row>
    <row r="49" spans="1:68" ht="44.25" customHeight="1" x14ac:dyDescent="0.25">
      <c r="A49" s="97" t="s">
        <v>206</v>
      </c>
      <c r="B49" s="98"/>
      <c r="C49" s="98"/>
      <c r="D49" s="98"/>
      <c r="E49" s="98"/>
      <c r="F49" s="99"/>
      <c r="G49" s="100"/>
      <c r="H49" s="100"/>
      <c r="I49" s="294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81"/>
      <c r="Z49" s="81"/>
      <c r="AA49" s="8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"/>
      <c r="BM49" s="1"/>
    </row>
    <row r="50" spans="1:68" ht="21" customHeight="1" outlineLevel="1" x14ac:dyDescent="0.25">
      <c r="A50" s="132">
        <v>1</v>
      </c>
      <c r="B50" s="15" t="s">
        <v>161</v>
      </c>
      <c r="C50" s="133">
        <v>6</v>
      </c>
      <c r="D50" s="133" t="s">
        <v>163</v>
      </c>
      <c r="E50" s="15" t="s">
        <v>162</v>
      </c>
      <c r="F50" s="14" t="s">
        <v>66</v>
      </c>
      <c r="G50" s="14" t="s">
        <v>452</v>
      </c>
      <c r="H50" s="15" t="s">
        <v>453</v>
      </c>
      <c r="I50" s="292" t="s">
        <v>824</v>
      </c>
      <c r="J50" s="17" t="s">
        <v>114</v>
      </c>
      <c r="K50" s="15" t="s">
        <v>3</v>
      </c>
      <c r="L50" s="134" t="s">
        <v>454</v>
      </c>
      <c r="M50" s="15" t="s">
        <v>196</v>
      </c>
      <c r="N50" s="15" t="s">
        <v>455</v>
      </c>
      <c r="O50" s="15" t="s">
        <v>456</v>
      </c>
      <c r="P50" s="15" t="s">
        <v>457</v>
      </c>
      <c r="Q50" s="15" t="s">
        <v>96</v>
      </c>
      <c r="R50" s="15" t="s">
        <v>458</v>
      </c>
      <c r="S50" s="15" t="s">
        <v>271</v>
      </c>
      <c r="T50" s="135">
        <v>4.0000000000000001E-3</v>
      </c>
      <c r="U50" s="136">
        <v>4.8999999999999998E-3</v>
      </c>
      <c r="V50" s="15" t="s">
        <v>80</v>
      </c>
      <c r="W50" s="136">
        <v>0</v>
      </c>
      <c r="X50" s="136">
        <v>5.0000000000000001E-3</v>
      </c>
      <c r="Y50" s="15" t="s">
        <v>459</v>
      </c>
      <c r="Z50" s="15">
        <v>14</v>
      </c>
      <c r="AA50" s="15">
        <v>3863</v>
      </c>
      <c r="AB50" s="29">
        <f>+Z50/AA50</f>
        <v>3.6241263266891016E-3</v>
      </c>
      <c r="AC50" s="20">
        <v>15</v>
      </c>
      <c r="AD50" s="20">
        <v>3539</v>
      </c>
      <c r="AE50" s="29">
        <f>+AC50/AD50</f>
        <v>4.2384854478666294E-3</v>
      </c>
      <c r="AF50" s="20">
        <v>5</v>
      </c>
      <c r="AG50" s="20">
        <v>2571</v>
      </c>
      <c r="AH50" s="29">
        <f>+AF50/AG50</f>
        <v>1.9447685725398677E-3</v>
      </c>
      <c r="AI50" s="20">
        <v>19</v>
      </c>
      <c r="AJ50" s="20">
        <v>5211</v>
      </c>
      <c r="AK50" s="29">
        <f>+AI50/AJ50</f>
        <v>3.6461331798119364E-3</v>
      </c>
      <c r="AL50" s="20">
        <v>29</v>
      </c>
      <c r="AM50" s="20">
        <v>3596</v>
      </c>
      <c r="AN50" s="29">
        <f>+AL50/AM50</f>
        <v>8.0645161290322578E-3</v>
      </c>
      <c r="AO50" s="20">
        <v>7</v>
      </c>
      <c r="AP50" s="20">
        <v>3169</v>
      </c>
      <c r="AQ50" s="29">
        <f>+AO50/AP50</f>
        <v>2.208898706216472E-3</v>
      </c>
      <c r="AR50" s="20">
        <v>3</v>
      </c>
      <c r="AS50" s="20">
        <v>3272</v>
      </c>
      <c r="AT50" s="29">
        <f>+AR50/AS50</f>
        <v>9.1687041564792176E-4</v>
      </c>
      <c r="AU50" s="20">
        <v>17</v>
      </c>
      <c r="AV50" s="20">
        <v>3272</v>
      </c>
      <c r="AW50" s="29">
        <f>+AU50/AV50</f>
        <v>5.1955990220048896E-3</v>
      </c>
      <c r="AX50" s="20">
        <v>1</v>
      </c>
      <c r="AY50" s="20">
        <v>3976</v>
      </c>
      <c r="AZ50" s="29">
        <f>+AX50/AY50</f>
        <v>2.5150905432595576E-4</v>
      </c>
      <c r="BA50" s="29"/>
      <c r="BB50" s="29"/>
      <c r="BC50" s="29"/>
      <c r="BD50" s="29"/>
      <c r="BE50" s="29"/>
      <c r="BF50" s="29"/>
      <c r="BG50" s="29"/>
      <c r="BH50" s="29"/>
      <c r="BI50" s="29"/>
      <c r="BJ50" s="26">
        <f>AVERAGE(AB50,AE50,AH50,AK50,AN50,AQ50,AT50,AW50,AZ50,BC50,BF50,BI50)</f>
        <v>3.3434340949038926E-3</v>
      </c>
      <c r="BK50" s="26">
        <f>IF(T50=0,BJ50,BJ50/T50)</f>
        <v>0.83585852372597313</v>
      </c>
      <c r="BL50" s="26" t="str">
        <f t="shared" ref="BL50:BL86" si="8">IF(AND(BJ50&gt;=W50,BJ50&lt;=X50),"CUMPLE","NO CUMPLE")</f>
        <v>CUMPLE</v>
      </c>
      <c r="BM50" s="1"/>
      <c r="BN50" t="s">
        <v>822</v>
      </c>
      <c r="BO50" t="s">
        <v>823</v>
      </c>
      <c r="BP50">
        <v>2</v>
      </c>
    </row>
    <row r="51" spans="1:68" ht="21" customHeight="1" outlineLevel="1" x14ac:dyDescent="0.25">
      <c r="A51" s="132">
        <v>2</v>
      </c>
      <c r="B51" s="15" t="s">
        <v>161</v>
      </c>
      <c r="C51" s="133">
        <v>6</v>
      </c>
      <c r="D51" s="133" t="s">
        <v>163</v>
      </c>
      <c r="E51" s="15" t="s">
        <v>162</v>
      </c>
      <c r="F51" s="14" t="s">
        <v>818</v>
      </c>
      <c r="G51" s="14" t="s">
        <v>452</v>
      </c>
      <c r="H51" s="15" t="s">
        <v>453</v>
      </c>
      <c r="I51" s="290" t="s">
        <v>826</v>
      </c>
      <c r="J51" s="17" t="s">
        <v>114</v>
      </c>
      <c r="K51" s="15" t="s">
        <v>3</v>
      </c>
      <c r="L51" s="134" t="s">
        <v>454</v>
      </c>
      <c r="M51" s="15" t="s">
        <v>196</v>
      </c>
      <c r="N51" s="15" t="s">
        <v>455</v>
      </c>
      <c r="O51" s="15" t="s">
        <v>456</v>
      </c>
      <c r="P51" s="15" t="s">
        <v>827</v>
      </c>
      <c r="Q51" s="15" t="s">
        <v>409</v>
      </c>
      <c r="R51" s="15" t="s">
        <v>460</v>
      </c>
      <c r="S51" s="15" t="s">
        <v>271</v>
      </c>
      <c r="T51" s="181">
        <v>5</v>
      </c>
      <c r="U51" s="15">
        <v>5</v>
      </c>
      <c r="V51" s="15" t="s">
        <v>122</v>
      </c>
      <c r="W51" s="181">
        <v>5</v>
      </c>
      <c r="X51" s="181">
        <v>7</v>
      </c>
      <c r="Y51" s="15" t="s">
        <v>461</v>
      </c>
      <c r="Z51" s="15">
        <v>13</v>
      </c>
      <c r="AA51" s="15">
        <v>13</v>
      </c>
      <c r="AB51" s="29">
        <f>+Z51/AA51</f>
        <v>1</v>
      </c>
      <c r="AC51" s="15">
        <v>20</v>
      </c>
      <c r="AD51" s="15">
        <v>20</v>
      </c>
      <c r="AE51" s="29">
        <f>+AC51/AD51</f>
        <v>1</v>
      </c>
      <c r="AF51" s="15">
        <v>8</v>
      </c>
      <c r="AG51" s="15">
        <v>8</v>
      </c>
      <c r="AH51" s="29">
        <f>+AF51/AG51</f>
        <v>1</v>
      </c>
      <c r="AI51" s="15">
        <v>27</v>
      </c>
      <c r="AJ51" s="15">
        <v>27</v>
      </c>
      <c r="AK51" s="29">
        <f>+AI51/AJ51</f>
        <v>1</v>
      </c>
      <c r="AL51" s="15">
        <v>10</v>
      </c>
      <c r="AM51" s="15">
        <v>10</v>
      </c>
      <c r="AN51" s="29">
        <f>AL51/AM51</f>
        <v>1</v>
      </c>
      <c r="AO51" s="15">
        <v>20</v>
      </c>
      <c r="AP51" s="15">
        <v>20</v>
      </c>
      <c r="AQ51" s="29">
        <f>AO51/AP51</f>
        <v>1</v>
      </c>
      <c r="AR51" s="15">
        <v>5</v>
      </c>
      <c r="AS51" s="15">
        <v>5</v>
      </c>
      <c r="AT51" s="29">
        <f>AR51/AS51</f>
        <v>1</v>
      </c>
      <c r="AU51" s="15">
        <v>2</v>
      </c>
      <c r="AV51" s="15">
        <v>5</v>
      </c>
      <c r="AW51" s="29">
        <f>AU51/AV51</f>
        <v>0.4</v>
      </c>
      <c r="AX51" s="15">
        <v>3</v>
      </c>
      <c r="AY51" s="15">
        <v>5</v>
      </c>
      <c r="AZ51" s="29">
        <f>AX51/AY51</f>
        <v>0.6</v>
      </c>
      <c r="BA51" s="29"/>
      <c r="BB51" s="29"/>
      <c r="BC51" s="29"/>
      <c r="BD51" s="29"/>
      <c r="BE51" s="29"/>
      <c r="BF51" s="29"/>
      <c r="BG51" s="29"/>
      <c r="BH51" s="29"/>
      <c r="BI51" s="29"/>
      <c r="BJ51" s="26">
        <f t="shared" ref="BJ51:BJ62" si="9">IF(SUM(AB51,AE51,AH51,AK51,AN51,AQ51,AT51,AW51,AZ51,BC51,BF51,BI51)=0,0,AVERAGE(AB51,AE51,AH51,AK51,AN51,AQ51,AT51,AW51,AZ51,BC51,BF51,BI51))</f>
        <v>0.88888888888888884</v>
      </c>
      <c r="BK51" s="26">
        <f>IF(T51=0,BJ51,BJ51/(T51+20%))</f>
        <v>0.17094017094017092</v>
      </c>
      <c r="BL51" s="26" t="str">
        <f t="shared" si="8"/>
        <v>NO CUMPLE</v>
      </c>
      <c r="BM51" s="1"/>
      <c r="BN51" t="s">
        <v>825</v>
      </c>
      <c r="BO51" t="s">
        <v>823</v>
      </c>
      <c r="BP51">
        <v>1</v>
      </c>
    </row>
    <row r="52" spans="1:68" ht="21" customHeight="1" outlineLevel="1" x14ac:dyDescent="0.25">
      <c r="A52" s="132">
        <v>3</v>
      </c>
      <c r="B52" s="15" t="s">
        <v>161</v>
      </c>
      <c r="C52" s="133">
        <v>6</v>
      </c>
      <c r="D52" s="133" t="s">
        <v>189</v>
      </c>
      <c r="E52" s="15" t="s">
        <v>162</v>
      </c>
      <c r="F52" s="14" t="s">
        <v>66</v>
      </c>
      <c r="G52" s="14" t="s">
        <v>462</v>
      </c>
      <c r="H52" s="15" t="s">
        <v>453</v>
      </c>
      <c r="I52" s="292" t="s">
        <v>816</v>
      </c>
      <c r="J52" s="17" t="s">
        <v>70</v>
      </c>
      <c r="K52" s="15" t="s">
        <v>115</v>
      </c>
      <c r="L52" s="134" t="s">
        <v>463</v>
      </c>
      <c r="M52" s="15" t="s">
        <v>196</v>
      </c>
      <c r="N52" s="15" t="s">
        <v>455</v>
      </c>
      <c r="O52" s="15" t="s">
        <v>456</v>
      </c>
      <c r="P52" s="15" t="s">
        <v>464</v>
      </c>
      <c r="Q52" s="15" t="s">
        <v>96</v>
      </c>
      <c r="R52" s="15" t="s">
        <v>465</v>
      </c>
      <c r="S52" s="15" t="s">
        <v>271</v>
      </c>
      <c r="T52" s="28">
        <v>1</v>
      </c>
      <c r="U52" s="15" t="s">
        <v>242</v>
      </c>
      <c r="V52" s="15" t="s">
        <v>122</v>
      </c>
      <c r="W52" s="18">
        <v>0.9</v>
      </c>
      <c r="X52" s="18">
        <v>1</v>
      </c>
      <c r="Y52" s="15" t="s">
        <v>466</v>
      </c>
      <c r="Z52" s="15">
        <v>0.1</v>
      </c>
      <c r="AA52" s="15">
        <v>0.1</v>
      </c>
      <c r="AB52" s="29">
        <f>+Z52/AA52</f>
        <v>1</v>
      </c>
      <c r="AC52" s="15">
        <v>0.1</v>
      </c>
      <c r="AD52" s="15">
        <v>0.1</v>
      </c>
      <c r="AE52" s="29">
        <f>+AC52/AD52</f>
        <v>1</v>
      </c>
      <c r="AF52" s="15">
        <v>0</v>
      </c>
      <c r="AG52" s="15">
        <v>1</v>
      </c>
      <c r="AH52" s="29">
        <f>+AF52/AG52</f>
        <v>0</v>
      </c>
      <c r="AI52" s="15">
        <v>2</v>
      </c>
      <c r="AJ52" s="15">
        <v>3</v>
      </c>
      <c r="AK52" s="29">
        <f>+AI52/AJ52</f>
        <v>0.66666666666666663</v>
      </c>
      <c r="AL52" s="15">
        <v>1</v>
      </c>
      <c r="AM52" s="15">
        <v>1</v>
      </c>
      <c r="AN52" s="29">
        <f>+AL52/AM52</f>
        <v>1</v>
      </c>
      <c r="AO52" s="15">
        <v>0.1</v>
      </c>
      <c r="AP52" s="15">
        <v>0.1</v>
      </c>
      <c r="AQ52" s="29">
        <f>+AO52/AP52</f>
        <v>1</v>
      </c>
      <c r="AR52" s="15">
        <v>0.1</v>
      </c>
      <c r="AS52" s="15">
        <v>0.1</v>
      </c>
      <c r="AT52" s="29">
        <f>+AR52/AS52</f>
        <v>1</v>
      </c>
      <c r="AU52" s="15">
        <v>0</v>
      </c>
      <c r="AV52" s="15">
        <v>2</v>
      </c>
      <c r="AW52" s="29">
        <f>+AU52/AV52</f>
        <v>0</v>
      </c>
      <c r="AX52" s="15">
        <v>1</v>
      </c>
      <c r="AY52" s="15">
        <v>3</v>
      </c>
      <c r="AZ52" s="29">
        <f>+AX52/AY52</f>
        <v>0.33333333333333331</v>
      </c>
      <c r="BA52" s="29"/>
      <c r="BB52" s="29"/>
      <c r="BC52" s="29"/>
      <c r="BD52" s="29"/>
      <c r="BE52" s="29"/>
      <c r="BF52" s="29"/>
      <c r="BG52" s="29"/>
      <c r="BH52" s="29"/>
      <c r="BI52" s="29"/>
      <c r="BJ52" s="26">
        <f t="shared" si="9"/>
        <v>0.66666666666666652</v>
      </c>
      <c r="BK52" s="26">
        <f>IF(T52=0,BJ52,BJ52/T52)</f>
        <v>0.66666666666666652</v>
      </c>
      <c r="BL52" s="26" t="str">
        <f t="shared" si="8"/>
        <v>NO CUMPLE</v>
      </c>
      <c r="BM52" s="1"/>
      <c r="BN52" t="s">
        <v>828</v>
      </c>
      <c r="BO52" t="s">
        <v>823</v>
      </c>
      <c r="BP52">
        <v>1</v>
      </c>
    </row>
    <row r="53" spans="1:68" ht="21" customHeight="1" outlineLevel="1" x14ac:dyDescent="0.25">
      <c r="A53" s="132">
        <v>4</v>
      </c>
      <c r="B53" s="15" t="s">
        <v>161</v>
      </c>
      <c r="C53" s="133">
        <v>6</v>
      </c>
      <c r="D53" s="133" t="s">
        <v>189</v>
      </c>
      <c r="E53" s="15" t="s">
        <v>162</v>
      </c>
      <c r="F53" s="42" t="s">
        <v>467</v>
      </c>
      <c r="G53" s="15" t="s">
        <v>468</v>
      </c>
      <c r="H53" s="15" t="s">
        <v>453</v>
      </c>
      <c r="I53" s="290" t="s">
        <v>817</v>
      </c>
      <c r="J53" s="199" t="s">
        <v>70</v>
      </c>
      <c r="K53" s="15" t="s">
        <v>7</v>
      </c>
      <c r="L53" s="15" t="s">
        <v>469</v>
      </c>
      <c r="M53" s="15" t="s">
        <v>196</v>
      </c>
      <c r="N53" s="15" t="s">
        <v>470</v>
      </c>
      <c r="O53" s="15" t="s">
        <v>456</v>
      </c>
      <c r="P53" s="15" t="s">
        <v>471</v>
      </c>
      <c r="Q53" s="15" t="s">
        <v>96</v>
      </c>
      <c r="R53" s="15" t="s">
        <v>472</v>
      </c>
      <c r="S53" s="15" t="s">
        <v>271</v>
      </c>
      <c r="T53" s="28">
        <v>1</v>
      </c>
      <c r="U53" s="18">
        <v>1</v>
      </c>
      <c r="V53" s="15" t="s">
        <v>122</v>
      </c>
      <c r="W53" s="18">
        <v>1</v>
      </c>
      <c r="X53" s="18">
        <v>1</v>
      </c>
      <c r="Y53" s="15" t="s">
        <v>473</v>
      </c>
      <c r="Z53" s="15">
        <v>164</v>
      </c>
      <c r="AA53" s="15">
        <v>164</v>
      </c>
      <c r="AB53" s="29">
        <f>+Z53/AA53</f>
        <v>1</v>
      </c>
      <c r="AC53" s="15">
        <v>241</v>
      </c>
      <c r="AD53" s="15">
        <v>241</v>
      </c>
      <c r="AE53" s="29">
        <f>+AC53/AD53</f>
        <v>1</v>
      </c>
      <c r="AF53" s="15">
        <v>188</v>
      </c>
      <c r="AG53" s="15">
        <v>188</v>
      </c>
      <c r="AH53" s="29">
        <f>+AF53/AG53</f>
        <v>1</v>
      </c>
      <c r="AI53" s="15">
        <v>540</v>
      </c>
      <c r="AJ53" s="15">
        <v>540</v>
      </c>
      <c r="AK53" s="29">
        <f>+AI53/AJ53</f>
        <v>1</v>
      </c>
      <c r="AL53" s="15">
        <v>393</v>
      </c>
      <c r="AM53" s="15">
        <v>393</v>
      </c>
      <c r="AN53" s="29">
        <f>+AL53/AM53</f>
        <v>1</v>
      </c>
      <c r="AO53" s="15">
        <v>98</v>
      </c>
      <c r="AP53" s="15">
        <v>98</v>
      </c>
      <c r="AQ53" s="29">
        <f>+AO53/AP53</f>
        <v>1</v>
      </c>
      <c r="AR53" s="15">
        <v>125</v>
      </c>
      <c r="AS53" s="15">
        <v>125</v>
      </c>
      <c r="AT53" s="29">
        <f>+AR53/AS53</f>
        <v>1</v>
      </c>
      <c r="AU53" s="15">
        <v>208</v>
      </c>
      <c r="AV53" s="15">
        <v>208</v>
      </c>
      <c r="AW53" s="29">
        <f>+AU53/AV53</f>
        <v>1</v>
      </c>
      <c r="AX53" s="15">
        <v>761</v>
      </c>
      <c r="AY53" s="15">
        <v>761</v>
      </c>
      <c r="AZ53" s="29">
        <f>+AX53/AY53</f>
        <v>1</v>
      </c>
      <c r="BA53" s="29"/>
      <c r="BB53" s="29"/>
      <c r="BC53" s="29" t="str">
        <f>IFERROR(BA53/BB53," ")</f>
        <v xml:space="preserve"> </v>
      </c>
      <c r="BD53" s="29"/>
      <c r="BE53" s="29"/>
      <c r="BF53" s="29" t="str">
        <f>IFERROR(BD53/BE53," ")</f>
        <v xml:space="preserve"> </v>
      </c>
      <c r="BG53" s="29"/>
      <c r="BH53" s="29"/>
      <c r="BI53" s="29" t="str">
        <f>IFERROR(BG53/BH53," ")</f>
        <v xml:space="preserve"> </v>
      </c>
      <c r="BJ53" s="26">
        <f t="shared" si="9"/>
        <v>1</v>
      </c>
      <c r="BK53" s="26">
        <f>IF(T53=0,BJ53,BJ53/T53)</f>
        <v>1</v>
      </c>
      <c r="BL53" s="26" t="str">
        <f t="shared" si="8"/>
        <v>CUMPLE</v>
      </c>
      <c r="BM53" s="1"/>
      <c r="BN53" t="s">
        <v>830</v>
      </c>
      <c r="BO53" t="s">
        <v>823</v>
      </c>
      <c r="BP53">
        <v>2</v>
      </c>
    </row>
    <row r="54" spans="1:68" ht="21" customHeight="1" outlineLevel="1" x14ac:dyDescent="0.25">
      <c r="A54" s="132">
        <v>5</v>
      </c>
      <c r="B54" s="15" t="s">
        <v>161</v>
      </c>
      <c r="C54" s="133">
        <v>6</v>
      </c>
      <c r="D54" s="133" t="s">
        <v>189</v>
      </c>
      <c r="E54" s="15" t="s">
        <v>162</v>
      </c>
      <c r="F54" s="42" t="s">
        <v>818</v>
      </c>
      <c r="G54" s="15" t="s">
        <v>468</v>
      </c>
      <c r="H54" s="15" t="s">
        <v>453</v>
      </c>
      <c r="I54" s="290" t="s">
        <v>474</v>
      </c>
      <c r="J54" s="17" t="s">
        <v>70</v>
      </c>
      <c r="K54" s="15" t="s">
        <v>7</v>
      </c>
      <c r="L54" s="15" t="s">
        <v>475</v>
      </c>
      <c r="M54" s="15" t="s">
        <v>196</v>
      </c>
      <c r="N54" s="15" t="s">
        <v>819</v>
      </c>
      <c r="O54" s="15" t="s">
        <v>456</v>
      </c>
      <c r="P54" s="15" t="s">
        <v>476</v>
      </c>
      <c r="Q54" s="15" t="s">
        <v>96</v>
      </c>
      <c r="R54" s="15" t="s">
        <v>477</v>
      </c>
      <c r="S54" s="15" t="s">
        <v>275</v>
      </c>
      <c r="T54" s="28">
        <v>0</v>
      </c>
      <c r="U54" s="18">
        <v>2.0000000000000001E-4</v>
      </c>
      <c r="V54" s="15" t="s">
        <v>80</v>
      </c>
      <c r="W54" s="18">
        <v>0</v>
      </c>
      <c r="X54" s="18">
        <v>0</v>
      </c>
      <c r="Y54" s="15"/>
      <c r="Z54" s="15"/>
      <c r="AA54" s="15"/>
      <c r="AB54" s="29"/>
      <c r="AC54" s="20"/>
      <c r="AD54" s="20"/>
      <c r="AE54" s="29"/>
      <c r="AF54" s="20"/>
      <c r="AG54" s="20"/>
      <c r="AH54" s="29"/>
      <c r="AI54" s="20"/>
      <c r="AJ54" s="20"/>
      <c r="AK54" s="29"/>
      <c r="AL54" s="20"/>
      <c r="AM54" s="20"/>
      <c r="AN54" s="29"/>
      <c r="AO54" s="20"/>
      <c r="AP54" s="20"/>
      <c r="AQ54" s="29">
        <v>9.4562599999999993E-3</v>
      </c>
      <c r="AR54" s="105"/>
      <c r="AS54" s="10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6">
        <f t="shared" si="9"/>
        <v>9.4562599999999993E-3</v>
      </c>
      <c r="BK54" s="26">
        <f>1-BJ54</f>
        <v>0.99054374000000001</v>
      </c>
      <c r="BL54" s="26" t="str">
        <f t="shared" si="8"/>
        <v>NO CUMPLE</v>
      </c>
      <c r="BM54" s="1"/>
      <c r="BN54" t="s">
        <v>829</v>
      </c>
      <c r="BO54" t="s">
        <v>823</v>
      </c>
      <c r="BP54">
        <v>1</v>
      </c>
    </row>
    <row r="55" spans="1:68" ht="21" customHeight="1" outlineLevel="1" x14ac:dyDescent="0.25">
      <c r="A55" s="132">
        <v>6</v>
      </c>
      <c r="B55" s="15" t="s">
        <v>169</v>
      </c>
      <c r="C55" s="102">
        <v>7</v>
      </c>
      <c r="D55" s="102" t="s">
        <v>171</v>
      </c>
      <c r="E55" s="15" t="s">
        <v>170</v>
      </c>
      <c r="F55" s="14" t="s">
        <v>66</v>
      </c>
      <c r="G55" s="14" t="s">
        <v>479</v>
      </c>
      <c r="H55" s="15" t="s">
        <v>92</v>
      </c>
      <c r="I55" s="290" t="s">
        <v>480</v>
      </c>
      <c r="J55" s="17" t="s">
        <v>114</v>
      </c>
      <c r="K55" s="15" t="s">
        <v>9</v>
      </c>
      <c r="L55" s="15" t="s">
        <v>481</v>
      </c>
      <c r="M55" s="15" t="s">
        <v>196</v>
      </c>
      <c r="N55" s="15" t="s">
        <v>482</v>
      </c>
      <c r="O55" s="15" t="s">
        <v>483</v>
      </c>
      <c r="P55" s="15" t="s">
        <v>484</v>
      </c>
      <c r="Q55" s="15" t="s">
        <v>96</v>
      </c>
      <c r="R55" s="15" t="s">
        <v>485</v>
      </c>
      <c r="S55" s="15" t="s">
        <v>275</v>
      </c>
      <c r="T55" s="28">
        <v>0.75</v>
      </c>
      <c r="U55" s="18">
        <v>0.8</v>
      </c>
      <c r="V55" s="15" t="s">
        <v>122</v>
      </c>
      <c r="W55" s="18">
        <v>0.7</v>
      </c>
      <c r="X55" s="18">
        <v>1</v>
      </c>
      <c r="Y55" s="15" t="s">
        <v>486</v>
      </c>
      <c r="Z55" s="15"/>
      <c r="AA55" s="15"/>
      <c r="AB55" s="29"/>
      <c r="AC55" s="29"/>
      <c r="AD55" s="29"/>
      <c r="AE55" s="29"/>
      <c r="AF55" s="20">
        <v>317</v>
      </c>
      <c r="AG55" s="20">
        <v>317</v>
      </c>
      <c r="AH55" s="29">
        <f>+AF55/AG55</f>
        <v>1</v>
      </c>
      <c r="AI55" s="29"/>
      <c r="AJ55" s="29"/>
      <c r="AK55" s="29"/>
      <c r="AL55" s="29"/>
      <c r="AM55" s="29"/>
      <c r="AN55" s="29"/>
      <c r="AO55" s="20"/>
      <c r="AP55" s="20"/>
      <c r="AQ55" s="29"/>
      <c r="AR55" s="29"/>
      <c r="AS55" s="29"/>
      <c r="AT55" s="29"/>
      <c r="AU55" s="29"/>
      <c r="AV55" s="29"/>
      <c r="AW55" s="29"/>
      <c r="AX55" s="20">
        <v>650</v>
      </c>
      <c r="AY55" s="20">
        <v>650</v>
      </c>
      <c r="AZ55" s="29">
        <f>+AX55/AY55</f>
        <v>1</v>
      </c>
      <c r="BA55" s="29"/>
      <c r="BB55" s="29"/>
      <c r="BC55" s="29"/>
      <c r="BD55" s="29"/>
      <c r="BE55" s="29"/>
      <c r="BF55" s="29"/>
      <c r="BG55" s="29"/>
      <c r="BH55" s="29"/>
      <c r="BI55" s="29"/>
      <c r="BJ55" s="26">
        <f t="shared" si="9"/>
        <v>1</v>
      </c>
      <c r="BK55" s="26">
        <f>IF(T55=0,BJ55,BJ55/(T55+25%))</f>
        <v>1</v>
      </c>
      <c r="BL55" s="26" t="str">
        <f t="shared" si="8"/>
        <v>CUMPLE</v>
      </c>
      <c r="BM55" s="1"/>
      <c r="BP55">
        <v>1</v>
      </c>
    </row>
    <row r="56" spans="1:68" ht="21" customHeight="1" outlineLevel="1" x14ac:dyDescent="0.25">
      <c r="A56" s="132">
        <v>7</v>
      </c>
      <c r="B56" s="15" t="s">
        <v>169</v>
      </c>
      <c r="C56" s="102">
        <v>7</v>
      </c>
      <c r="D56" s="102" t="s">
        <v>190</v>
      </c>
      <c r="E56" s="15" t="s">
        <v>170</v>
      </c>
      <c r="F56" s="14" t="s">
        <v>487</v>
      </c>
      <c r="G56" s="14" t="s">
        <v>488</v>
      </c>
      <c r="H56" s="15" t="s">
        <v>68</v>
      </c>
      <c r="I56" s="290" t="s">
        <v>489</v>
      </c>
      <c r="J56" s="17" t="s">
        <v>70</v>
      </c>
      <c r="K56" s="15" t="s">
        <v>7</v>
      </c>
      <c r="L56" s="137" t="s">
        <v>490</v>
      </c>
      <c r="M56" s="15" t="s">
        <v>196</v>
      </c>
      <c r="N56" s="15" t="s">
        <v>482</v>
      </c>
      <c r="O56" s="15" t="s">
        <v>483</v>
      </c>
      <c r="P56" s="15" t="s">
        <v>491</v>
      </c>
      <c r="Q56" s="15" t="s">
        <v>96</v>
      </c>
      <c r="R56" s="15" t="s">
        <v>492</v>
      </c>
      <c r="S56" s="15" t="s">
        <v>478</v>
      </c>
      <c r="T56" s="28">
        <v>0.6</v>
      </c>
      <c r="U56" s="15" t="s">
        <v>263</v>
      </c>
      <c r="V56" s="15" t="s">
        <v>122</v>
      </c>
      <c r="W56" s="18">
        <v>0.5</v>
      </c>
      <c r="X56" s="18">
        <v>1</v>
      </c>
      <c r="Y56" s="19"/>
      <c r="Z56" s="19"/>
      <c r="AA56" s="1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0">
        <v>28</v>
      </c>
      <c r="AP56" s="20">
        <v>28</v>
      </c>
      <c r="AQ56" s="29">
        <f>+AO56/AP56</f>
        <v>1</v>
      </c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6">
        <f t="shared" si="9"/>
        <v>1</v>
      </c>
      <c r="BK56" s="26">
        <f>IF(T56=0,BJ56,BJ56/(T56+40%))</f>
        <v>1</v>
      </c>
      <c r="BL56" s="26" t="str">
        <f t="shared" si="8"/>
        <v>CUMPLE</v>
      </c>
      <c r="BM56" s="1"/>
    </row>
    <row r="57" spans="1:68" ht="21" customHeight="1" outlineLevel="1" x14ac:dyDescent="0.25">
      <c r="A57" s="132">
        <v>8</v>
      </c>
      <c r="B57" s="15" t="s">
        <v>169</v>
      </c>
      <c r="C57" s="102">
        <v>7</v>
      </c>
      <c r="D57" s="102" t="s">
        <v>190</v>
      </c>
      <c r="E57" s="15" t="s">
        <v>170</v>
      </c>
      <c r="F57" s="14" t="s">
        <v>487</v>
      </c>
      <c r="G57" s="14" t="s">
        <v>488</v>
      </c>
      <c r="H57" s="15" t="s">
        <v>68</v>
      </c>
      <c r="I57" s="290" t="s">
        <v>493</v>
      </c>
      <c r="J57" s="17" t="s">
        <v>70</v>
      </c>
      <c r="K57" s="15" t="s">
        <v>7</v>
      </c>
      <c r="L57" s="137" t="s">
        <v>494</v>
      </c>
      <c r="M57" s="15" t="s">
        <v>196</v>
      </c>
      <c r="N57" s="15" t="s">
        <v>482</v>
      </c>
      <c r="O57" s="15" t="s">
        <v>483</v>
      </c>
      <c r="P57" s="15" t="s">
        <v>495</v>
      </c>
      <c r="Q57" s="15" t="s">
        <v>96</v>
      </c>
      <c r="R57" s="15" t="s">
        <v>496</v>
      </c>
      <c r="S57" s="15" t="s">
        <v>478</v>
      </c>
      <c r="T57" s="28">
        <v>0.65</v>
      </c>
      <c r="U57" s="15" t="s">
        <v>263</v>
      </c>
      <c r="V57" s="15" t="s">
        <v>122</v>
      </c>
      <c r="W57" s="18">
        <v>0.5</v>
      </c>
      <c r="X57" s="18">
        <v>1</v>
      </c>
      <c r="Y57" s="19"/>
      <c r="Z57" s="19"/>
      <c r="AA57" s="1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0">
        <v>177</v>
      </c>
      <c r="AP57" s="20">
        <v>203</v>
      </c>
      <c r="AQ57" s="29">
        <f>+AO57/AP57</f>
        <v>0.8719211822660099</v>
      </c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6">
        <f t="shared" si="9"/>
        <v>0.8719211822660099</v>
      </c>
      <c r="BK57" s="26">
        <f>IF(T57=0,BJ57,BJ57/(T57+35%))</f>
        <v>0.8719211822660099</v>
      </c>
      <c r="BL57" s="26" t="str">
        <f t="shared" si="8"/>
        <v>CUMPLE</v>
      </c>
      <c r="BM57" s="1"/>
    </row>
    <row r="58" spans="1:68" ht="21" customHeight="1" outlineLevel="1" x14ac:dyDescent="0.25">
      <c r="A58" s="132">
        <v>9</v>
      </c>
      <c r="B58" s="15" t="s">
        <v>169</v>
      </c>
      <c r="C58" s="102">
        <v>7</v>
      </c>
      <c r="D58" s="102" t="s">
        <v>190</v>
      </c>
      <c r="E58" s="15" t="s">
        <v>170</v>
      </c>
      <c r="F58" s="14" t="s">
        <v>487</v>
      </c>
      <c r="G58" s="14" t="s">
        <v>488</v>
      </c>
      <c r="H58" s="15" t="s">
        <v>68</v>
      </c>
      <c r="I58" s="290" t="s">
        <v>497</v>
      </c>
      <c r="J58" s="17" t="s">
        <v>70</v>
      </c>
      <c r="K58" s="15" t="s">
        <v>7</v>
      </c>
      <c r="L58" s="137" t="s">
        <v>498</v>
      </c>
      <c r="M58" s="15" t="s">
        <v>196</v>
      </c>
      <c r="N58" s="15" t="s">
        <v>482</v>
      </c>
      <c r="O58" s="15" t="s">
        <v>483</v>
      </c>
      <c r="P58" s="15" t="s">
        <v>499</v>
      </c>
      <c r="Q58" s="15" t="s">
        <v>96</v>
      </c>
      <c r="R58" s="15" t="s">
        <v>500</v>
      </c>
      <c r="S58" s="15" t="s">
        <v>478</v>
      </c>
      <c r="T58" s="28">
        <v>0.8</v>
      </c>
      <c r="U58" s="15" t="s">
        <v>263</v>
      </c>
      <c r="V58" s="15" t="s">
        <v>122</v>
      </c>
      <c r="W58" s="18">
        <v>0.7</v>
      </c>
      <c r="X58" s="18">
        <v>1</v>
      </c>
      <c r="Y58" s="19"/>
      <c r="Z58" s="19"/>
      <c r="AA58" s="1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0">
        <v>4</v>
      </c>
      <c r="AP58" s="20">
        <v>4</v>
      </c>
      <c r="AQ58" s="29">
        <f>+AO58/AP58</f>
        <v>1</v>
      </c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6">
        <f t="shared" si="9"/>
        <v>1</v>
      </c>
      <c r="BK58" s="26">
        <f>IF(T58=0,BJ58,BJ58/(T58+20%))</f>
        <v>1</v>
      </c>
      <c r="BL58" s="26" t="str">
        <f t="shared" si="8"/>
        <v>CUMPLE</v>
      </c>
      <c r="BM58" s="1"/>
    </row>
    <row r="59" spans="1:68" ht="21" customHeight="1" outlineLevel="1" x14ac:dyDescent="0.25">
      <c r="A59" s="132">
        <v>10</v>
      </c>
      <c r="B59" s="15" t="s">
        <v>173</v>
      </c>
      <c r="C59" s="102">
        <v>8</v>
      </c>
      <c r="D59" s="102" t="s">
        <v>175</v>
      </c>
      <c r="E59" s="15" t="s">
        <v>174</v>
      </c>
      <c r="F59" s="14" t="s">
        <v>334</v>
      </c>
      <c r="G59" s="14" t="s">
        <v>501</v>
      </c>
      <c r="H59" s="15" t="s">
        <v>502</v>
      </c>
      <c r="I59" s="290" t="s">
        <v>503</v>
      </c>
      <c r="J59" s="206" t="s">
        <v>114</v>
      </c>
      <c r="K59" s="15" t="s">
        <v>3</v>
      </c>
      <c r="L59" s="137" t="s">
        <v>504</v>
      </c>
      <c r="M59" s="15" t="s">
        <v>72</v>
      </c>
      <c r="N59" s="15" t="s">
        <v>339</v>
      </c>
      <c r="O59" s="15" t="s">
        <v>505</v>
      </c>
      <c r="P59" s="15" t="s">
        <v>506</v>
      </c>
      <c r="Q59" s="15" t="s">
        <v>96</v>
      </c>
      <c r="R59" s="15" t="s">
        <v>507</v>
      </c>
      <c r="S59" s="15" t="s">
        <v>275</v>
      </c>
      <c r="T59" s="28">
        <v>1</v>
      </c>
      <c r="U59" s="15" t="s">
        <v>242</v>
      </c>
      <c r="V59" s="15" t="s">
        <v>122</v>
      </c>
      <c r="W59" s="18">
        <v>0.9</v>
      </c>
      <c r="X59" s="18">
        <v>1</v>
      </c>
      <c r="Y59" s="19" t="s">
        <v>508</v>
      </c>
      <c r="Z59" s="19"/>
      <c r="AA59" s="19"/>
      <c r="AB59" s="29"/>
      <c r="AC59" s="29"/>
      <c r="AD59" s="29"/>
      <c r="AE59" s="29"/>
      <c r="AF59" s="15">
        <v>90</v>
      </c>
      <c r="AG59" s="15">
        <v>90</v>
      </c>
      <c r="AH59" s="29">
        <f>AF59/AG59</f>
        <v>1</v>
      </c>
      <c r="AI59" s="29"/>
      <c r="AJ59" s="29"/>
      <c r="AK59" s="29"/>
      <c r="AL59" s="29"/>
      <c r="AM59" s="29"/>
      <c r="AN59" s="29"/>
      <c r="AO59" s="15">
        <v>90</v>
      </c>
      <c r="AP59" s="15">
        <v>90</v>
      </c>
      <c r="AQ59" s="29">
        <f>AO59/AP59</f>
        <v>1</v>
      </c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6">
        <f t="shared" si="9"/>
        <v>1</v>
      </c>
      <c r="BK59" s="26">
        <f>IF(T59=0,BJ59,BJ59/T59)</f>
        <v>1</v>
      </c>
      <c r="BL59" s="26" t="str">
        <f t="shared" si="8"/>
        <v>CUMPLE</v>
      </c>
      <c r="BM59" s="1"/>
      <c r="BP59">
        <v>2</v>
      </c>
    </row>
    <row r="60" spans="1:68" ht="21" customHeight="1" outlineLevel="1" x14ac:dyDescent="0.25">
      <c r="A60" s="132">
        <v>11</v>
      </c>
      <c r="B60" s="15" t="s">
        <v>173</v>
      </c>
      <c r="C60" s="102">
        <v>8</v>
      </c>
      <c r="D60" s="102" t="s">
        <v>175</v>
      </c>
      <c r="E60" s="15" t="s">
        <v>174</v>
      </c>
      <c r="F60" s="14" t="s">
        <v>334</v>
      </c>
      <c r="G60" s="14" t="s">
        <v>501</v>
      </c>
      <c r="H60" s="15" t="s">
        <v>502</v>
      </c>
      <c r="I60" s="290" t="s">
        <v>831</v>
      </c>
      <c r="J60" s="206" t="s">
        <v>114</v>
      </c>
      <c r="K60" s="15" t="s">
        <v>3</v>
      </c>
      <c r="L60" s="137" t="s">
        <v>504</v>
      </c>
      <c r="M60" s="15" t="s">
        <v>72</v>
      </c>
      <c r="N60" s="15" t="s">
        <v>339</v>
      </c>
      <c r="O60" s="15" t="s">
        <v>505</v>
      </c>
      <c r="P60" s="182" t="s">
        <v>832</v>
      </c>
      <c r="Q60" s="15" t="s">
        <v>96</v>
      </c>
      <c r="R60" s="15" t="s">
        <v>507</v>
      </c>
      <c r="S60" s="15" t="s">
        <v>275</v>
      </c>
      <c r="T60" s="28">
        <v>1</v>
      </c>
      <c r="U60" s="15" t="s">
        <v>242</v>
      </c>
      <c r="V60" s="15" t="s">
        <v>122</v>
      </c>
      <c r="W60" s="18">
        <v>0.9</v>
      </c>
      <c r="X60" s="18">
        <v>1</v>
      </c>
      <c r="Y60" s="19" t="s">
        <v>508</v>
      </c>
      <c r="Z60" s="19"/>
      <c r="AA60" s="19"/>
      <c r="AB60" s="29"/>
      <c r="AC60" s="29"/>
      <c r="AD60" s="29"/>
      <c r="AE60" s="29"/>
      <c r="AF60" s="15">
        <v>2</v>
      </c>
      <c r="AG60" s="15">
        <v>2</v>
      </c>
      <c r="AH60" s="29">
        <f>AF60/AG60</f>
        <v>1</v>
      </c>
      <c r="AI60" s="29"/>
      <c r="AJ60" s="29"/>
      <c r="AK60" s="29"/>
      <c r="AL60" s="29"/>
      <c r="AM60" s="29"/>
      <c r="AN60" s="29"/>
      <c r="AO60" s="15">
        <v>2</v>
      </c>
      <c r="AP60" s="15">
        <v>2</v>
      </c>
      <c r="AQ60" s="29">
        <f>AO60/AP60</f>
        <v>1</v>
      </c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6">
        <f t="shared" si="9"/>
        <v>1</v>
      </c>
      <c r="BK60" s="26">
        <f>IF(T60=0,BJ60,BJ60/T60)</f>
        <v>1</v>
      </c>
      <c r="BL60" s="26" t="str">
        <f t="shared" si="8"/>
        <v>CUMPLE</v>
      </c>
      <c r="BM60" s="1"/>
      <c r="BP60">
        <v>2</v>
      </c>
    </row>
    <row r="61" spans="1:68" ht="21" customHeight="1" outlineLevel="1" x14ac:dyDescent="0.25">
      <c r="A61" s="132">
        <v>12</v>
      </c>
      <c r="B61" s="15" t="s">
        <v>173</v>
      </c>
      <c r="C61" s="102">
        <v>8</v>
      </c>
      <c r="D61" s="102" t="s">
        <v>175</v>
      </c>
      <c r="E61" s="15" t="s">
        <v>174</v>
      </c>
      <c r="F61" s="14" t="s">
        <v>334</v>
      </c>
      <c r="G61" s="14" t="s">
        <v>501</v>
      </c>
      <c r="H61" s="15" t="s">
        <v>502</v>
      </c>
      <c r="I61" s="290" t="s">
        <v>509</v>
      </c>
      <c r="J61" s="206" t="s">
        <v>114</v>
      </c>
      <c r="K61" s="15" t="s">
        <v>7</v>
      </c>
      <c r="L61" s="137" t="s">
        <v>510</v>
      </c>
      <c r="M61" s="15" t="s">
        <v>72</v>
      </c>
      <c r="N61" s="15" t="s">
        <v>339</v>
      </c>
      <c r="O61" s="15" t="s">
        <v>505</v>
      </c>
      <c r="P61" s="15" t="s">
        <v>511</v>
      </c>
      <c r="Q61" s="15" t="s">
        <v>96</v>
      </c>
      <c r="R61" s="15" t="s">
        <v>512</v>
      </c>
      <c r="S61" s="15" t="s">
        <v>275</v>
      </c>
      <c r="T61" s="28">
        <v>0.6</v>
      </c>
      <c r="U61" s="15" t="s">
        <v>242</v>
      </c>
      <c r="V61" s="15" t="s">
        <v>80</v>
      </c>
      <c r="W61" s="18">
        <v>0.7</v>
      </c>
      <c r="X61" s="18">
        <v>0.5</v>
      </c>
      <c r="Y61" s="15" t="s">
        <v>513</v>
      </c>
      <c r="Z61" s="15"/>
      <c r="AA61" s="15"/>
      <c r="AB61" s="29"/>
      <c r="AC61" s="29"/>
      <c r="AD61" s="29"/>
      <c r="AE61" s="29"/>
      <c r="AF61" s="15">
        <v>48.9</v>
      </c>
      <c r="AG61" s="15">
        <v>82</v>
      </c>
      <c r="AH61" s="29">
        <v>0.59634145999999999</v>
      </c>
      <c r="AI61" s="29"/>
      <c r="AJ61" s="29"/>
      <c r="AK61" s="29"/>
      <c r="AL61" s="29"/>
      <c r="AM61" s="29"/>
      <c r="AN61" s="29"/>
      <c r="AO61" s="15">
        <v>16</v>
      </c>
      <c r="AP61" s="15">
        <v>54</v>
      </c>
      <c r="AQ61" s="29">
        <f>AO61/AP61</f>
        <v>0.29629629629629628</v>
      </c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6">
        <f t="shared" si="9"/>
        <v>0.44631887814814813</v>
      </c>
      <c r="BK61" s="26">
        <f>IF(T61=0,BJ61,BJ61/T61)</f>
        <v>0.74386479691358021</v>
      </c>
      <c r="BL61" s="26" t="str">
        <f t="shared" si="8"/>
        <v>NO CUMPLE</v>
      </c>
      <c r="BM61" s="1"/>
      <c r="BP61">
        <v>2</v>
      </c>
    </row>
    <row r="62" spans="1:68" ht="21" customHeight="1" outlineLevel="1" x14ac:dyDescent="0.25">
      <c r="A62" s="132">
        <v>13</v>
      </c>
      <c r="B62" s="15" t="s">
        <v>173</v>
      </c>
      <c r="C62" s="102">
        <v>8</v>
      </c>
      <c r="D62" s="102" t="s">
        <v>191</v>
      </c>
      <c r="E62" s="15" t="s">
        <v>174</v>
      </c>
      <c r="F62" s="14" t="s">
        <v>334</v>
      </c>
      <c r="G62" s="14" t="s">
        <v>501</v>
      </c>
      <c r="H62" s="15" t="s">
        <v>502</v>
      </c>
      <c r="I62" s="291" t="s">
        <v>514</v>
      </c>
      <c r="J62" s="207" t="s">
        <v>70</v>
      </c>
      <c r="K62" s="15" t="s">
        <v>7</v>
      </c>
      <c r="L62" s="137" t="s">
        <v>515</v>
      </c>
      <c r="M62" s="15" t="s">
        <v>72</v>
      </c>
      <c r="N62" s="15" t="s">
        <v>516</v>
      </c>
      <c r="O62" s="15" t="s">
        <v>505</v>
      </c>
      <c r="P62" s="15" t="s">
        <v>517</v>
      </c>
      <c r="Q62" s="15" t="s">
        <v>96</v>
      </c>
      <c r="R62" s="15" t="s">
        <v>518</v>
      </c>
      <c r="S62" s="15" t="s">
        <v>275</v>
      </c>
      <c r="T62" s="28">
        <v>1</v>
      </c>
      <c r="U62" s="18">
        <v>0.95</v>
      </c>
      <c r="V62" s="15" t="s">
        <v>122</v>
      </c>
      <c r="W62" s="18">
        <v>0.9</v>
      </c>
      <c r="X62" s="18">
        <v>1</v>
      </c>
      <c r="Y62" s="15" t="s">
        <v>519</v>
      </c>
      <c r="Z62" s="15"/>
      <c r="AA62" s="15"/>
      <c r="AB62" s="29"/>
      <c r="AC62" s="29"/>
      <c r="AD62" s="29"/>
      <c r="AE62" s="29"/>
      <c r="AF62" s="29"/>
      <c r="AG62" s="29"/>
      <c r="AH62" s="29">
        <v>1</v>
      </c>
      <c r="AI62" s="29"/>
      <c r="AJ62" s="29"/>
      <c r="AK62" s="29"/>
      <c r="AL62" s="29"/>
      <c r="AM62" s="29"/>
      <c r="AN62" s="29"/>
      <c r="AO62" s="29"/>
      <c r="AP62" s="29"/>
      <c r="AQ62" s="29">
        <v>1</v>
      </c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6">
        <f t="shared" si="9"/>
        <v>1</v>
      </c>
      <c r="BK62" s="26">
        <f>IF(T62=0,BJ62,BJ62/T62)</f>
        <v>1</v>
      </c>
      <c r="BL62" s="26" t="str">
        <f t="shared" si="8"/>
        <v>CUMPLE</v>
      </c>
      <c r="BM62" s="1"/>
      <c r="BP62">
        <v>2</v>
      </c>
    </row>
    <row r="63" spans="1:68" ht="21" customHeight="1" outlineLevel="1" x14ac:dyDescent="0.25">
      <c r="A63" s="132">
        <v>14</v>
      </c>
      <c r="B63" s="15" t="s">
        <v>177</v>
      </c>
      <c r="C63" s="102">
        <v>9</v>
      </c>
      <c r="D63" s="102" t="s">
        <v>179</v>
      </c>
      <c r="E63" s="15" t="s">
        <v>178</v>
      </c>
      <c r="F63" s="14" t="s">
        <v>244</v>
      </c>
      <c r="G63" s="14" t="s">
        <v>520</v>
      </c>
      <c r="H63" s="15" t="s">
        <v>521</v>
      </c>
      <c r="I63" s="290" t="s">
        <v>522</v>
      </c>
      <c r="J63" s="17" t="s">
        <v>114</v>
      </c>
      <c r="K63" s="15" t="s">
        <v>9</v>
      </c>
      <c r="L63" s="134" t="s">
        <v>523</v>
      </c>
      <c r="M63" s="15" t="s">
        <v>196</v>
      </c>
      <c r="N63" s="15" t="s">
        <v>524</v>
      </c>
      <c r="O63" s="15" t="s">
        <v>456</v>
      </c>
      <c r="P63" s="15" t="s">
        <v>525</v>
      </c>
      <c r="Q63" s="15" t="s">
        <v>96</v>
      </c>
      <c r="R63" s="15" t="s">
        <v>526</v>
      </c>
      <c r="S63" s="15" t="s">
        <v>305</v>
      </c>
      <c r="T63" s="28">
        <v>0.95</v>
      </c>
      <c r="U63" s="18">
        <v>0.87</v>
      </c>
      <c r="V63" s="15" t="s">
        <v>122</v>
      </c>
      <c r="W63" s="18">
        <v>0.87</v>
      </c>
      <c r="X63" s="18">
        <v>1</v>
      </c>
      <c r="Y63" s="15" t="s">
        <v>527</v>
      </c>
      <c r="Z63" s="15"/>
      <c r="AA63" s="15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6" t="str">
        <f>IF(IF(SUM(AB63,AE63,AH63,AK63,AN63,AQ63,AT63,AW63,AZ63,BC63,BF63,BI63)=0,0,AVERAGE(AB63,AE63,AH63,AK63,AN63,AQ63,AT63,AW63,AZ63,BC63,BF63,BI63))=0," ",IF(SUM(AB63,AE63,AH63,AK63,AN63,AQ63,AT63,AW63,AZ63,BC63,BF63,BI63)=0,0,AVERAGE(AB63,AE63,AH63,AK63,AN63,AQ63,AT63,AW63,AZ63,BC63,BF63,BI63)))</f>
        <v xml:space="preserve"> </v>
      </c>
      <c r="BK63" s="26" t="str">
        <f>IFERROR(IF(T63=0,BJ63,BJ63/T63)," ")</f>
        <v xml:space="preserve"> </v>
      </c>
      <c r="BL63" s="26" t="str">
        <f t="shared" si="8"/>
        <v>NO CUMPLE</v>
      </c>
      <c r="BM63" s="1"/>
    </row>
    <row r="64" spans="1:68" ht="21" customHeight="1" outlineLevel="1" x14ac:dyDescent="0.25">
      <c r="A64" s="132">
        <v>15</v>
      </c>
      <c r="B64" s="15" t="s">
        <v>177</v>
      </c>
      <c r="C64" s="102">
        <v>9</v>
      </c>
      <c r="D64" s="102" t="s">
        <v>183</v>
      </c>
      <c r="E64" s="15" t="s">
        <v>178</v>
      </c>
      <c r="F64" s="14" t="s">
        <v>244</v>
      </c>
      <c r="G64" s="14" t="s">
        <v>528</v>
      </c>
      <c r="H64" s="15" t="s">
        <v>521</v>
      </c>
      <c r="I64" s="290" t="s">
        <v>529</v>
      </c>
      <c r="J64" s="17" t="s">
        <v>70</v>
      </c>
      <c r="K64" s="15" t="s">
        <v>7</v>
      </c>
      <c r="L64" s="134" t="s">
        <v>530</v>
      </c>
      <c r="M64" s="15" t="s">
        <v>196</v>
      </c>
      <c r="N64" s="15" t="s">
        <v>524</v>
      </c>
      <c r="O64" s="15" t="s">
        <v>531</v>
      </c>
      <c r="P64" s="15" t="s">
        <v>532</v>
      </c>
      <c r="Q64" s="15" t="s">
        <v>96</v>
      </c>
      <c r="R64" s="15" t="s">
        <v>533</v>
      </c>
      <c r="S64" s="15" t="s">
        <v>275</v>
      </c>
      <c r="T64" s="28">
        <v>0.95</v>
      </c>
      <c r="U64" s="18">
        <v>1</v>
      </c>
      <c r="V64" s="15" t="s">
        <v>122</v>
      </c>
      <c r="W64" s="18">
        <v>0.9</v>
      </c>
      <c r="X64" s="18">
        <v>1</v>
      </c>
      <c r="Y64" s="15" t="s">
        <v>534</v>
      </c>
      <c r="Z64" s="15"/>
      <c r="AA64" s="15"/>
      <c r="AB64" s="29"/>
      <c r="AC64" s="29"/>
      <c r="AD64" s="29"/>
      <c r="AE64" s="29"/>
      <c r="AF64" s="15">
        <v>17</v>
      </c>
      <c r="AG64" s="15">
        <v>17</v>
      </c>
      <c r="AH64" s="29">
        <f>AF64/AG64</f>
        <v>1</v>
      </c>
      <c r="AI64" s="29"/>
      <c r="AJ64" s="29"/>
      <c r="AK64" s="29"/>
      <c r="AL64" s="29"/>
      <c r="AM64" s="29"/>
      <c r="AN64" s="29"/>
      <c r="AO64" s="15">
        <v>16</v>
      </c>
      <c r="AP64" s="15">
        <v>16</v>
      </c>
      <c r="AQ64" s="29">
        <f>AO64/AP64</f>
        <v>1</v>
      </c>
      <c r="AR64" s="29"/>
      <c r="AS64" s="29"/>
      <c r="AT64" s="29"/>
      <c r="AU64" s="29"/>
      <c r="AV64" s="29"/>
      <c r="AW64" s="29"/>
      <c r="AX64" s="15">
        <v>17</v>
      </c>
      <c r="AY64" s="15">
        <v>17</v>
      </c>
      <c r="AZ64" s="29">
        <f>AX64/AY64</f>
        <v>1</v>
      </c>
      <c r="BA64" s="29"/>
      <c r="BB64" s="29"/>
      <c r="BC64" s="29"/>
      <c r="BD64" s="29"/>
      <c r="BE64" s="29"/>
      <c r="BF64" s="29"/>
      <c r="BG64" s="29"/>
      <c r="BH64" s="29"/>
      <c r="BI64" s="29"/>
      <c r="BJ64" s="26">
        <f>IF(SUM(AB64,AE64,AH64,AK64,AN64,AQ64,AT64,AW64,AZ64,BC64,BF64,BI64)=0,0,AVERAGE(AB64,AE64,AH64,AK64,AN64,AQ64,AT64,AW64,AZ64,BC64,BF64,BI64))</f>
        <v>1</v>
      </c>
      <c r="BK64" s="26">
        <f>BJ64</f>
        <v>1</v>
      </c>
      <c r="BL64" s="26" t="str">
        <f t="shared" si="8"/>
        <v>CUMPLE</v>
      </c>
      <c r="BM64" s="1"/>
      <c r="BP64">
        <v>1</v>
      </c>
    </row>
    <row r="65" spans="1:68" ht="21" customHeight="1" outlineLevel="1" x14ac:dyDescent="0.25">
      <c r="A65" s="132">
        <v>16</v>
      </c>
      <c r="B65" s="15" t="s">
        <v>177</v>
      </c>
      <c r="C65" s="102">
        <v>9</v>
      </c>
      <c r="D65" s="102" t="s">
        <v>183</v>
      </c>
      <c r="E65" s="15" t="s">
        <v>178</v>
      </c>
      <c r="F65" s="14" t="s">
        <v>244</v>
      </c>
      <c r="G65" s="14" t="s">
        <v>535</v>
      </c>
      <c r="H65" s="15" t="s">
        <v>521</v>
      </c>
      <c r="I65" s="290" t="s">
        <v>536</v>
      </c>
      <c r="J65" s="17" t="s">
        <v>70</v>
      </c>
      <c r="K65" s="15" t="s">
        <v>7</v>
      </c>
      <c r="L65" s="134" t="s">
        <v>537</v>
      </c>
      <c r="M65" s="15" t="s">
        <v>196</v>
      </c>
      <c r="N65" s="15" t="s">
        <v>524</v>
      </c>
      <c r="O65" s="15" t="s">
        <v>531</v>
      </c>
      <c r="P65" s="15" t="s">
        <v>538</v>
      </c>
      <c r="Q65" s="15" t="s">
        <v>96</v>
      </c>
      <c r="R65" s="15" t="s">
        <v>539</v>
      </c>
      <c r="S65" s="15" t="s">
        <v>98</v>
      </c>
      <c r="T65" s="28">
        <v>1</v>
      </c>
      <c r="U65" s="18">
        <v>1</v>
      </c>
      <c r="V65" s="15" t="s">
        <v>122</v>
      </c>
      <c r="W65" s="18">
        <v>0.9</v>
      </c>
      <c r="X65" s="18">
        <v>1</v>
      </c>
      <c r="Y65" s="19" t="s">
        <v>540</v>
      </c>
      <c r="Z65" s="19"/>
      <c r="AA65" s="1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15">
        <v>19</v>
      </c>
      <c r="AP65" s="15">
        <v>19</v>
      </c>
      <c r="AQ65" s="29">
        <f>AO65/AP65</f>
        <v>1</v>
      </c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6">
        <f>IF(SUM(AB65,AE65,AH65,AK65,AN65,AQ65,AT65,AW65,AZ65,BC65,BF65,BI65)=0,0,AVERAGE(AB65,AE65,AH65,AK65,AN65,AQ65,AT65,AW65,AZ65,BC65,BF65,BI65))</f>
        <v>1</v>
      </c>
      <c r="BK65" s="26">
        <f>IF(T65=0,BJ65,BJ65/T65)</f>
        <v>1</v>
      </c>
      <c r="BL65" s="26" t="str">
        <f t="shared" si="8"/>
        <v>CUMPLE</v>
      </c>
      <c r="BM65" s="1"/>
    </row>
    <row r="66" spans="1:68" ht="21" customHeight="1" outlineLevel="1" x14ac:dyDescent="0.25">
      <c r="A66" s="132">
        <v>17</v>
      </c>
      <c r="B66" s="15" t="s">
        <v>177</v>
      </c>
      <c r="C66" s="102">
        <v>9</v>
      </c>
      <c r="D66" s="102" t="s">
        <v>183</v>
      </c>
      <c r="E66" s="15" t="s">
        <v>178</v>
      </c>
      <c r="F66" s="14" t="s">
        <v>244</v>
      </c>
      <c r="G66" s="14" t="s">
        <v>541</v>
      </c>
      <c r="H66" s="15" t="s">
        <v>521</v>
      </c>
      <c r="I66" s="290" t="s">
        <v>542</v>
      </c>
      <c r="J66" s="17" t="s">
        <v>70</v>
      </c>
      <c r="K66" s="15" t="s">
        <v>115</v>
      </c>
      <c r="L66" s="15" t="s">
        <v>543</v>
      </c>
      <c r="M66" s="15" t="s">
        <v>196</v>
      </c>
      <c r="N66" s="15" t="s">
        <v>544</v>
      </c>
      <c r="O66" s="15" t="s">
        <v>545</v>
      </c>
      <c r="P66" s="15" t="s">
        <v>546</v>
      </c>
      <c r="Q66" s="15" t="s">
        <v>96</v>
      </c>
      <c r="R66" s="15" t="s">
        <v>547</v>
      </c>
      <c r="S66" s="15" t="s">
        <v>271</v>
      </c>
      <c r="T66" s="28">
        <v>0.02</v>
      </c>
      <c r="U66" s="18">
        <v>0.02</v>
      </c>
      <c r="V66" s="15" t="s">
        <v>80</v>
      </c>
      <c r="W66" s="18">
        <v>0.01</v>
      </c>
      <c r="X66" s="18">
        <v>0.04</v>
      </c>
      <c r="Y66" s="15" t="s">
        <v>548</v>
      </c>
      <c r="Z66" s="15">
        <v>50</v>
      </c>
      <c r="AA66" s="15">
        <v>2877</v>
      </c>
      <c r="AB66" s="29">
        <f>Z66/AA66</f>
        <v>1.737921445950643E-2</v>
      </c>
      <c r="AC66" s="15">
        <v>93</v>
      </c>
      <c r="AD66" s="15">
        <v>2877</v>
      </c>
      <c r="AE66" s="29">
        <f>AC66/AD66</f>
        <v>3.2325338894681963E-2</v>
      </c>
      <c r="AF66" s="15">
        <v>73</v>
      </c>
      <c r="AG66" s="15">
        <v>2358</v>
      </c>
      <c r="AH66" s="29">
        <f>AF66/AG66</f>
        <v>3.0958439355385919E-2</v>
      </c>
      <c r="AI66" s="15">
        <v>37</v>
      </c>
      <c r="AJ66" s="15">
        <v>2793</v>
      </c>
      <c r="AK66" s="29">
        <f>AI66/AJ66</f>
        <v>1.3247404224847834E-2</v>
      </c>
      <c r="AL66" s="15">
        <v>70</v>
      </c>
      <c r="AM66" s="15">
        <v>2814</v>
      </c>
      <c r="AN66" s="29">
        <f>AL66/AM66</f>
        <v>2.4875621890547265E-2</v>
      </c>
      <c r="AO66" s="15">
        <v>74</v>
      </c>
      <c r="AP66" s="15">
        <v>2448</v>
      </c>
      <c r="AQ66" s="29">
        <f>AO66/AP66</f>
        <v>3.0228758169934641E-2</v>
      </c>
      <c r="AR66" s="15">
        <v>72</v>
      </c>
      <c r="AS66" s="15">
        <v>2970</v>
      </c>
      <c r="AT66" s="29">
        <f>AR66/AS66</f>
        <v>2.4242424242424242E-2</v>
      </c>
      <c r="AU66" s="15">
        <v>92</v>
      </c>
      <c r="AV66" s="15">
        <v>2680</v>
      </c>
      <c r="AW66" s="29">
        <f>AU66/AV66</f>
        <v>3.4328358208955224E-2</v>
      </c>
      <c r="AX66" s="15">
        <v>83</v>
      </c>
      <c r="AY66" s="15">
        <v>2814</v>
      </c>
      <c r="AZ66" s="29">
        <f>AX66/AY66</f>
        <v>2.9495380241648897E-2</v>
      </c>
      <c r="BA66" s="29"/>
      <c r="BB66" s="29"/>
      <c r="BC66" s="29"/>
      <c r="BD66" s="29"/>
      <c r="BE66" s="29"/>
      <c r="BF66" s="29"/>
      <c r="BG66" s="29"/>
      <c r="BH66" s="29"/>
      <c r="BI66" s="29"/>
      <c r="BJ66" s="26">
        <f>IF(SUM(AB66,AE66,AH66,AK66,AN66,AQ66,AT66,AW66,AZ66,BC66,BF66,BI66)=0,0,AVERAGE(AB66,AE66,AH66,AK66,AN66,AQ66,AT66,AW66,AZ66,BC66,BF66,BI66))</f>
        <v>2.6342326631992485E-2</v>
      </c>
      <c r="BK66" s="26">
        <f>IF(BJ66&lt;=X66,100%,BJ66)</f>
        <v>1</v>
      </c>
      <c r="BL66" s="26" t="str">
        <f t="shared" si="8"/>
        <v>CUMPLE</v>
      </c>
      <c r="BM66" s="1"/>
      <c r="BP66">
        <v>1</v>
      </c>
    </row>
    <row r="67" spans="1:68" ht="21" customHeight="1" outlineLevel="1" x14ac:dyDescent="0.25">
      <c r="A67" s="132">
        <v>18</v>
      </c>
      <c r="B67" s="15" t="s">
        <v>177</v>
      </c>
      <c r="C67" s="102">
        <v>9</v>
      </c>
      <c r="D67" s="102" t="s">
        <v>183</v>
      </c>
      <c r="E67" s="15" t="s">
        <v>178</v>
      </c>
      <c r="F67" s="14" t="s">
        <v>244</v>
      </c>
      <c r="G67" s="14" t="s">
        <v>541</v>
      </c>
      <c r="H67" s="15" t="s">
        <v>521</v>
      </c>
      <c r="I67" s="290" t="s">
        <v>549</v>
      </c>
      <c r="J67" s="17" t="s">
        <v>70</v>
      </c>
      <c r="K67" s="15" t="s">
        <v>7</v>
      </c>
      <c r="L67" s="15" t="s">
        <v>550</v>
      </c>
      <c r="M67" s="15" t="s">
        <v>196</v>
      </c>
      <c r="N67" s="15" t="s">
        <v>544</v>
      </c>
      <c r="O67" s="15" t="s">
        <v>545</v>
      </c>
      <c r="P67" s="15" t="s">
        <v>551</v>
      </c>
      <c r="Q67" s="15" t="s">
        <v>96</v>
      </c>
      <c r="R67" s="15" t="s">
        <v>552</v>
      </c>
      <c r="S67" s="15" t="s">
        <v>98</v>
      </c>
      <c r="T67" s="28">
        <v>1</v>
      </c>
      <c r="U67" s="18">
        <v>0.98</v>
      </c>
      <c r="V67" s="15" t="s">
        <v>122</v>
      </c>
      <c r="W67" s="18">
        <v>0.98</v>
      </c>
      <c r="X67" s="18">
        <v>1</v>
      </c>
      <c r="Y67" s="15" t="s">
        <v>553</v>
      </c>
      <c r="Z67" s="15"/>
      <c r="AA67" s="15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15">
        <v>23</v>
      </c>
      <c r="AP67" s="15">
        <v>23</v>
      </c>
      <c r="AQ67" s="29">
        <f>AO67/AP67</f>
        <v>1</v>
      </c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6">
        <f>IF(SUM(AB67,AE67,AH67,AK67,AN67,AQ67,AT67,AW67,AZ67,BC67,BF67,BI67)=0,0,AVERAGE(AB67,AE67,AH67,AK67,AN67,AQ67,AT67,AW67,AZ67,BC67,BF67,BI67))</f>
        <v>1</v>
      </c>
      <c r="BK67" s="26">
        <f>IF(T67=0,BJ67,BJ67/T67)</f>
        <v>1</v>
      </c>
      <c r="BL67" s="26" t="str">
        <f t="shared" si="8"/>
        <v>CUMPLE</v>
      </c>
      <c r="BM67" s="1"/>
    </row>
    <row r="68" spans="1:68" ht="21" customHeight="1" outlineLevel="1" x14ac:dyDescent="0.25">
      <c r="A68" s="132">
        <v>19</v>
      </c>
      <c r="B68" s="15" t="s">
        <v>177</v>
      </c>
      <c r="C68" s="102">
        <v>9</v>
      </c>
      <c r="D68" s="102" t="s">
        <v>183</v>
      </c>
      <c r="E68" s="15" t="s">
        <v>178</v>
      </c>
      <c r="F68" s="14" t="s">
        <v>244</v>
      </c>
      <c r="G68" s="14" t="s">
        <v>541</v>
      </c>
      <c r="H68" s="15" t="s">
        <v>554</v>
      </c>
      <c r="I68" s="290" t="s">
        <v>555</v>
      </c>
      <c r="J68" s="17" t="s">
        <v>70</v>
      </c>
      <c r="K68" s="15" t="s">
        <v>556</v>
      </c>
      <c r="L68" s="15" t="s">
        <v>557</v>
      </c>
      <c r="M68" s="15" t="s">
        <v>196</v>
      </c>
      <c r="N68" s="15" t="s">
        <v>544</v>
      </c>
      <c r="O68" s="15" t="s">
        <v>558</v>
      </c>
      <c r="P68" s="15" t="s">
        <v>559</v>
      </c>
      <c r="Q68" s="15" t="s">
        <v>269</v>
      </c>
      <c r="R68" s="15" t="s">
        <v>560</v>
      </c>
      <c r="S68" s="15" t="s">
        <v>275</v>
      </c>
      <c r="T68" s="28">
        <v>0.9</v>
      </c>
      <c r="U68" s="15" t="s">
        <v>263</v>
      </c>
      <c r="V68" s="15" t="s">
        <v>122</v>
      </c>
      <c r="W68" s="18">
        <v>0.8</v>
      </c>
      <c r="X68" s="18">
        <v>1</v>
      </c>
      <c r="Y68" s="15"/>
      <c r="Z68" s="15"/>
      <c r="AA68" s="15"/>
      <c r="AB68" s="29"/>
      <c r="AC68" s="29"/>
      <c r="AD68" s="29"/>
      <c r="AE68" s="29"/>
      <c r="AF68" s="15">
        <v>62</v>
      </c>
      <c r="AG68" s="15">
        <v>69</v>
      </c>
      <c r="AH68" s="29">
        <f>AF68/AG68</f>
        <v>0.89855072463768115</v>
      </c>
      <c r="AI68" s="29"/>
      <c r="AJ68" s="29"/>
      <c r="AK68" s="29"/>
      <c r="AL68" s="29"/>
      <c r="AM68" s="29"/>
      <c r="AN68" s="29"/>
      <c r="AO68" s="15">
        <v>67</v>
      </c>
      <c r="AP68" s="15">
        <v>74</v>
      </c>
      <c r="AQ68" s="29">
        <f>AO68/AP68</f>
        <v>0.90540540540540537</v>
      </c>
      <c r="AR68" s="29"/>
      <c r="AS68" s="29"/>
      <c r="AT68" s="29"/>
      <c r="AU68" s="29"/>
      <c r="AV68" s="29"/>
      <c r="AW68" s="29"/>
      <c r="AX68" s="15">
        <v>76</v>
      </c>
      <c r="AY68" s="15">
        <v>84</v>
      </c>
      <c r="AZ68" s="29">
        <f>AX68/AY68</f>
        <v>0.90476190476190477</v>
      </c>
      <c r="BA68" s="29"/>
      <c r="BB68" s="29"/>
      <c r="BC68" s="29"/>
      <c r="BD68" s="29"/>
      <c r="BE68" s="29"/>
      <c r="BF68" s="29"/>
      <c r="BG68" s="29"/>
      <c r="BH68" s="29"/>
      <c r="BI68" s="29"/>
      <c r="BJ68" s="26">
        <f>IF(SUM(AB68,AE68,AH68,AK68,AN68,AQ68,AT68,AW68,AZ68,BC68,BF68,BI68)=0,0,AVERAGE(AB68,AE68,AH68,AK68,AN68,AQ68,AT68,AW68,AZ68,BC68,BF68,BI68))</f>
        <v>0.90290601160166373</v>
      </c>
      <c r="BK68" s="26">
        <f>IF(T68=0,BJ68,BJ68/T68)</f>
        <v>1.0032289017796263</v>
      </c>
      <c r="BL68" s="26" t="str">
        <f t="shared" si="8"/>
        <v>CUMPLE</v>
      </c>
      <c r="BM68" s="1"/>
      <c r="BP68">
        <v>1</v>
      </c>
    </row>
    <row r="69" spans="1:68" ht="21" customHeight="1" outlineLevel="1" x14ac:dyDescent="0.25">
      <c r="A69" s="132">
        <v>20</v>
      </c>
      <c r="B69" s="15" t="s">
        <v>177</v>
      </c>
      <c r="C69" s="102">
        <v>9</v>
      </c>
      <c r="D69" s="102" t="s">
        <v>183</v>
      </c>
      <c r="E69" s="15" t="s">
        <v>178</v>
      </c>
      <c r="F69" s="14" t="s">
        <v>244</v>
      </c>
      <c r="G69" s="14" t="s">
        <v>541</v>
      </c>
      <c r="H69" s="15" t="s">
        <v>554</v>
      </c>
      <c r="I69" s="290" t="s">
        <v>561</v>
      </c>
      <c r="J69" s="17" t="s">
        <v>70</v>
      </c>
      <c r="K69" s="15" t="s">
        <v>7</v>
      </c>
      <c r="L69" s="15" t="s">
        <v>562</v>
      </c>
      <c r="M69" s="15" t="s">
        <v>196</v>
      </c>
      <c r="N69" s="15" t="s">
        <v>544</v>
      </c>
      <c r="O69" s="15" t="s">
        <v>545</v>
      </c>
      <c r="P69" s="15" t="s">
        <v>563</v>
      </c>
      <c r="Q69" s="15" t="s">
        <v>96</v>
      </c>
      <c r="R69" s="15" t="s">
        <v>564</v>
      </c>
      <c r="S69" s="15" t="s">
        <v>305</v>
      </c>
      <c r="T69" s="28">
        <v>1</v>
      </c>
      <c r="U69" s="18">
        <v>0.9</v>
      </c>
      <c r="V69" s="15" t="s">
        <v>122</v>
      </c>
      <c r="W69" s="18">
        <v>0.9</v>
      </c>
      <c r="X69" s="18">
        <v>1</v>
      </c>
      <c r="Y69" s="15" t="s">
        <v>565</v>
      </c>
      <c r="Z69" s="15"/>
      <c r="AA69" s="15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6" t="str">
        <f>IF(IF(SUM(AB69,AE69,AH69,AK69,AN69,AQ69,AT69,AW69,AZ69,BC69,BF69,BI69)=0,0,AVERAGE(AB69,AE69,AH69,AK69,AN69,AQ69,AT69,AW69,AZ69,BC69,BF69,BI69))=0," ",IF(SUM(AB69,AE69,AH69,AK69,AN69,AQ69,AT69,AW69,AZ69,BC69,BF69,BI69)=0,0,AVERAGE(AB69,AE69,AH69,AK69,AN69,AQ69,AT69,AW69,AZ69,BC69,BF69,BI69)))</f>
        <v xml:space="preserve"> </v>
      </c>
      <c r="BK69" s="26" t="str">
        <f>IFERROR(IF(T69=0,BJ69,BJ69/T69)," ")</f>
        <v xml:space="preserve"> </v>
      </c>
      <c r="BL69" s="26" t="str">
        <f t="shared" si="8"/>
        <v>NO CUMPLE</v>
      </c>
      <c r="BM69" s="1"/>
    </row>
    <row r="70" spans="1:68" ht="21" customHeight="1" outlineLevel="1" x14ac:dyDescent="0.25">
      <c r="A70" s="132">
        <v>21</v>
      </c>
      <c r="B70" s="15" t="s">
        <v>177</v>
      </c>
      <c r="C70" s="102">
        <v>9</v>
      </c>
      <c r="D70" s="102" t="s">
        <v>183</v>
      </c>
      <c r="E70" s="15" t="s">
        <v>178</v>
      </c>
      <c r="F70" s="14" t="s">
        <v>244</v>
      </c>
      <c r="G70" s="14" t="s">
        <v>541</v>
      </c>
      <c r="H70" s="15" t="s">
        <v>566</v>
      </c>
      <c r="I70" s="290" t="s">
        <v>567</v>
      </c>
      <c r="J70" s="17" t="s">
        <v>70</v>
      </c>
      <c r="K70" s="15" t="s">
        <v>7</v>
      </c>
      <c r="L70" s="15" t="s">
        <v>568</v>
      </c>
      <c r="M70" s="15" t="s">
        <v>196</v>
      </c>
      <c r="N70" s="15" t="s">
        <v>544</v>
      </c>
      <c r="O70" s="15" t="s">
        <v>545</v>
      </c>
      <c r="P70" s="15" t="s">
        <v>569</v>
      </c>
      <c r="Q70" s="15" t="s">
        <v>96</v>
      </c>
      <c r="R70" s="15" t="s">
        <v>570</v>
      </c>
      <c r="S70" s="15" t="s">
        <v>305</v>
      </c>
      <c r="T70" s="28">
        <v>1</v>
      </c>
      <c r="U70" s="18">
        <v>0.85</v>
      </c>
      <c r="V70" s="15" t="s">
        <v>122</v>
      </c>
      <c r="W70" s="18">
        <v>0.85</v>
      </c>
      <c r="X70" s="18">
        <v>1</v>
      </c>
      <c r="Y70" s="15" t="s">
        <v>571</v>
      </c>
      <c r="Z70" s="15"/>
      <c r="AA70" s="15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6" t="str">
        <f>IF(IF(SUM(AB70,AE70,AH70,AK70,AN70,AQ70,AT70,AW70,AZ70,BC70,BF70,BI70)=0,0,AVERAGE(AB70,AE70,AH70,AK70,AN70,AQ70,AT70,AW70,AZ70,BC70,BF70,BI70))=0," ",IF(SUM(AB70,AE70,AH70,AK70,AN70,AQ70,AT70,AW70,AZ70,BC70,BF70,BI70)=0,0,AVERAGE(AB70,AE70,AH70,AK70,AN70,AQ70,AT70,AW70,AZ70,BC70,BF70,BI70)))</f>
        <v xml:space="preserve"> </v>
      </c>
      <c r="BK70" s="26" t="str">
        <f>IFERROR(IF(T70=0,BJ70,BJ70/T70)," ")</f>
        <v xml:space="preserve"> </v>
      </c>
      <c r="BL70" s="26" t="str">
        <f t="shared" si="8"/>
        <v>NO CUMPLE</v>
      </c>
      <c r="BM70" s="1"/>
    </row>
    <row r="71" spans="1:68" ht="21" customHeight="1" outlineLevel="1" x14ac:dyDescent="0.25">
      <c r="A71" s="132">
        <v>22</v>
      </c>
      <c r="B71" s="15" t="s">
        <v>177</v>
      </c>
      <c r="C71" s="102">
        <v>9</v>
      </c>
      <c r="D71" s="102" t="s">
        <v>183</v>
      </c>
      <c r="E71" s="15" t="s">
        <v>178</v>
      </c>
      <c r="F71" s="14" t="s">
        <v>244</v>
      </c>
      <c r="G71" s="14" t="s">
        <v>541</v>
      </c>
      <c r="H71" s="15" t="s">
        <v>521</v>
      </c>
      <c r="I71" s="290" t="s">
        <v>572</v>
      </c>
      <c r="J71" s="17" t="s">
        <v>70</v>
      </c>
      <c r="K71" s="15" t="s">
        <v>7</v>
      </c>
      <c r="L71" s="15" t="s">
        <v>573</v>
      </c>
      <c r="M71" s="15" t="s">
        <v>196</v>
      </c>
      <c r="N71" s="15" t="s">
        <v>544</v>
      </c>
      <c r="O71" s="15" t="s">
        <v>545</v>
      </c>
      <c r="P71" s="15" t="s">
        <v>574</v>
      </c>
      <c r="Q71" s="15" t="s">
        <v>76</v>
      </c>
      <c r="R71" s="15" t="s">
        <v>575</v>
      </c>
      <c r="S71" s="15" t="s">
        <v>305</v>
      </c>
      <c r="T71" s="28">
        <v>1</v>
      </c>
      <c r="U71" s="18">
        <v>1</v>
      </c>
      <c r="V71" s="15" t="s">
        <v>122</v>
      </c>
      <c r="W71" s="18">
        <v>1</v>
      </c>
      <c r="X71" s="18">
        <v>1</v>
      </c>
      <c r="Y71" s="15" t="s">
        <v>576</v>
      </c>
      <c r="Z71" s="15"/>
      <c r="AA71" s="15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6" t="str">
        <f>IF(IF(SUM(AB71,AE71,AH71,AK71,AN71,AQ71,AT71,AW71,AZ71,BC71,BF71,BI71)=0,0,AVERAGE(AB71,AE71,AH71,AK71,AN71,AQ71,AT71,AW71,AZ71,BC71,BF71,BI71))=0," ",IF(SUM(AB71,AE71,AH71,AK71,AN71,AQ71,AT71,AW71,AZ71,BC71,BF71,BI71)=0,0,AVERAGE(AB71,AE71,AH71,AK71,AN71,AQ71,AT71,AW71,AZ71,BC71,BF71,BI71)))</f>
        <v xml:space="preserve"> </v>
      </c>
      <c r="BK71" s="26" t="str">
        <f>IFERROR(IF(T71=0,BJ71,BJ71/T71)," ")</f>
        <v xml:space="preserve"> </v>
      </c>
      <c r="BL71" s="26" t="str">
        <f t="shared" si="8"/>
        <v>NO CUMPLE</v>
      </c>
      <c r="BM71" s="1"/>
    </row>
    <row r="72" spans="1:68" ht="21" customHeight="1" outlineLevel="1" x14ac:dyDescent="0.25">
      <c r="A72" s="132">
        <v>23</v>
      </c>
      <c r="B72" s="15" t="s">
        <v>177</v>
      </c>
      <c r="C72" s="102">
        <v>9</v>
      </c>
      <c r="D72" s="102" t="s">
        <v>183</v>
      </c>
      <c r="E72" s="15" t="s">
        <v>178</v>
      </c>
      <c r="F72" s="14" t="s">
        <v>244</v>
      </c>
      <c r="G72" s="14" t="s">
        <v>541</v>
      </c>
      <c r="H72" s="15" t="s">
        <v>554</v>
      </c>
      <c r="I72" s="290" t="s">
        <v>577</v>
      </c>
      <c r="J72" s="17" t="s">
        <v>578</v>
      </c>
      <c r="K72" s="15" t="s">
        <v>7</v>
      </c>
      <c r="L72" s="15" t="s">
        <v>579</v>
      </c>
      <c r="M72" s="15" t="s">
        <v>196</v>
      </c>
      <c r="N72" s="15" t="s">
        <v>544</v>
      </c>
      <c r="O72" s="15" t="s">
        <v>558</v>
      </c>
      <c r="P72" s="15" t="s">
        <v>580</v>
      </c>
      <c r="Q72" s="15" t="s">
        <v>269</v>
      </c>
      <c r="R72" s="15" t="s">
        <v>581</v>
      </c>
      <c r="S72" s="15" t="s">
        <v>275</v>
      </c>
      <c r="T72" s="28">
        <v>0.8</v>
      </c>
      <c r="U72" s="15" t="s">
        <v>263</v>
      </c>
      <c r="V72" s="15" t="s">
        <v>122</v>
      </c>
      <c r="W72" s="18">
        <v>1</v>
      </c>
      <c r="X72" s="18">
        <v>0.7</v>
      </c>
      <c r="Y72" s="15"/>
      <c r="Z72" s="15"/>
      <c r="AA72" s="15"/>
      <c r="AB72" s="29"/>
      <c r="AC72" s="29"/>
      <c r="AD72" s="29"/>
      <c r="AE72" s="29"/>
      <c r="AF72" s="15">
        <v>4</v>
      </c>
      <c r="AG72" s="15">
        <v>4</v>
      </c>
      <c r="AH72" s="29">
        <f>AF72/AG72</f>
        <v>1</v>
      </c>
      <c r="AI72" s="29"/>
      <c r="AJ72" s="29"/>
      <c r="AK72" s="29"/>
      <c r="AL72" s="29"/>
      <c r="AM72" s="29"/>
      <c r="AN72" s="29"/>
      <c r="AO72" s="15">
        <v>6</v>
      </c>
      <c r="AP72" s="15">
        <v>6</v>
      </c>
      <c r="AQ72" s="29">
        <f>AO72/AP72</f>
        <v>1</v>
      </c>
      <c r="AR72" s="29"/>
      <c r="AS72" s="29"/>
      <c r="AT72" s="29"/>
      <c r="AU72" s="29"/>
      <c r="AV72" s="29"/>
      <c r="AW72" s="29"/>
      <c r="AX72" s="15">
        <v>4</v>
      </c>
      <c r="AY72" s="15">
        <v>4</v>
      </c>
      <c r="AZ72" s="29">
        <f>AX72/AY72</f>
        <v>1</v>
      </c>
      <c r="BA72" s="29"/>
      <c r="BB72" s="29"/>
      <c r="BC72" s="29"/>
      <c r="BD72" s="29"/>
      <c r="BE72" s="29"/>
      <c r="BF72" s="29"/>
      <c r="BG72" s="29"/>
      <c r="BH72" s="29"/>
      <c r="BI72" s="29"/>
      <c r="BJ72" s="26">
        <f>IF(SUM(AB72,AE72,AH72,AK72,AN72,AQ72,AT72,AW72,AZ72,BC72,BF72,BI72)=0,0,AVERAGE(AB72,AE72,AH72,AK72,AN72,AQ72,AT72,AW72,AZ72,BC72,BF72,BI72))</f>
        <v>1</v>
      </c>
      <c r="BK72" s="26">
        <f>IF(T72=0,BJ72,BJ72/(T72+20%))</f>
        <v>1</v>
      </c>
      <c r="BL72" s="26" t="str">
        <f t="shared" si="8"/>
        <v>NO CUMPLE</v>
      </c>
      <c r="BM72" s="1"/>
      <c r="BP72">
        <v>1</v>
      </c>
    </row>
    <row r="73" spans="1:68" ht="21" customHeight="1" outlineLevel="1" x14ac:dyDescent="0.25">
      <c r="A73" s="132">
        <v>24</v>
      </c>
      <c r="B73" s="15" t="s">
        <v>177</v>
      </c>
      <c r="C73" s="102">
        <v>9</v>
      </c>
      <c r="D73" s="102" t="s">
        <v>183</v>
      </c>
      <c r="E73" s="15" t="s">
        <v>178</v>
      </c>
      <c r="F73" s="14" t="s">
        <v>244</v>
      </c>
      <c r="G73" s="14" t="s">
        <v>541</v>
      </c>
      <c r="H73" s="15" t="s">
        <v>554</v>
      </c>
      <c r="I73" s="290" t="s">
        <v>582</v>
      </c>
      <c r="J73" s="17" t="s">
        <v>70</v>
      </c>
      <c r="K73" s="15" t="s">
        <v>556</v>
      </c>
      <c r="L73" s="15" t="s">
        <v>583</v>
      </c>
      <c r="M73" s="15" t="s">
        <v>196</v>
      </c>
      <c r="N73" s="15" t="s">
        <v>544</v>
      </c>
      <c r="O73" s="15" t="s">
        <v>456</v>
      </c>
      <c r="P73" s="15" t="s">
        <v>584</v>
      </c>
      <c r="Q73" s="15" t="s">
        <v>96</v>
      </c>
      <c r="R73" s="15" t="s">
        <v>585</v>
      </c>
      <c r="S73" s="15" t="s">
        <v>98</v>
      </c>
      <c r="T73" s="28">
        <v>0.8</v>
      </c>
      <c r="U73" s="15" t="s">
        <v>263</v>
      </c>
      <c r="V73" s="15" t="s">
        <v>122</v>
      </c>
      <c r="W73" s="18">
        <v>0.7</v>
      </c>
      <c r="X73" s="18">
        <v>0.9</v>
      </c>
      <c r="Y73" s="15"/>
      <c r="Z73" s="15"/>
      <c r="AA73" s="15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15">
        <v>2</v>
      </c>
      <c r="AP73" s="15">
        <v>2</v>
      </c>
      <c r="AQ73" s="29">
        <f>AO73/AP73</f>
        <v>1</v>
      </c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6">
        <f>IF(SUM(AB73,AE73,AH73,AK73,AN73,AQ73,AT73,AW73,AZ73,BC73,BF73,BI73)=0,0,AVERAGE(AB73,AE73,AH73,AK73,AN73,AQ73,AT73,AW73,AZ73,BC73,BF73,BI73))</f>
        <v>1</v>
      </c>
      <c r="BK73" s="26">
        <f>IF(T73=0,BJ73,BJ73/(T73+20%))</f>
        <v>1</v>
      </c>
      <c r="BL73" s="26" t="str">
        <f t="shared" si="8"/>
        <v>NO CUMPLE</v>
      </c>
      <c r="BM73" s="1"/>
    </row>
    <row r="74" spans="1:68" ht="21" customHeight="1" outlineLevel="1" x14ac:dyDescent="0.25">
      <c r="A74" s="132">
        <v>25</v>
      </c>
      <c r="B74" s="15" t="s">
        <v>177</v>
      </c>
      <c r="C74" s="102">
        <v>9</v>
      </c>
      <c r="D74" s="102" t="s">
        <v>183</v>
      </c>
      <c r="E74" s="15" t="s">
        <v>178</v>
      </c>
      <c r="F74" s="14" t="s">
        <v>244</v>
      </c>
      <c r="G74" s="14" t="s">
        <v>541</v>
      </c>
      <c r="H74" s="15" t="s">
        <v>554</v>
      </c>
      <c r="I74" s="290" t="s">
        <v>586</v>
      </c>
      <c r="J74" s="17" t="s">
        <v>578</v>
      </c>
      <c r="K74" s="15" t="s">
        <v>556</v>
      </c>
      <c r="L74" s="15" t="s">
        <v>587</v>
      </c>
      <c r="M74" s="15" t="s">
        <v>196</v>
      </c>
      <c r="N74" s="15" t="s">
        <v>544</v>
      </c>
      <c r="O74" s="15" t="s">
        <v>558</v>
      </c>
      <c r="P74" s="15" t="s">
        <v>588</v>
      </c>
      <c r="Q74" s="15" t="s">
        <v>269</v>
      </c>
      <c r="R74" s="15" t="s">
        <v>589</v>
      </c>
      <c r="S74" s="15" t="s">
        <v>98</v>
      </c>
      <c r="T74" s="28">
        <v>0.8</v>
      </c>
      <c r="U74" s="15" t="s">
        <v>263</v>
      </c>
      <c r="V74" s="15" t="s">
        <v>122</v>
      </c>
      <c r="W74" s="18">
        <v>0.7</v>
      </c>
      <c r="X74" s="18">
        <v>0.9</v>
      </c>
      <c r="Y74" s="15"/>
      <c r="Z74" s="15"/>
      <c r="AA74" s="15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15">
        <v>10</v>
      </c>
      <c r="AP74" s="15">
        <v>10</v>
      </c>
      <c r="AQ74" s="29">
        <f>AO74/AP74</f>
        <v>1</v>
      </c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6">
        <f>IF(SUM(AB74,AE74,AH74,AK74,AN74,AQ74,AT74,AW74,AZ74,BC74,BF74,BI74)=0,0,AVERAGE(AB74,AE74,AH74,AK74,AN74,AQ74,AT74,AW74,AZ74,BC74,BF74,BI74))</f>
        <v>1</v>
      </c>
      <c r="BK74" s="26">
        <f>IF(T74=0,BJ74,BJ74/(T74+20%))</f>
        <v>1</v>
      </c>
      <c r="BL74" s="26" t="str">
        <f t="shared" si="8"/>
        <v>NO CUMPLE</v>
      </c>
      <c r="BM74" s="1"/>
    </row>
    <row r="75" spans="1:68" ht="21" customHeight="1" outlineLevel="1" x14ac:dyDescent="0.25">
      <c r="A75" s="132">
        <v>26</v>
      </c>
      <c r="B75" s="15" t="s">
        <v>177</v>
      </c>
      <c r="C75" s="102">
        <v>9</v>
      </c>
      <c r="D75" s="102" t="s">
        <v>183</v>
      </c>
      <c r="E75" s="15" t="s">
        <v>178</v>
      </c>
      <c r="F75" s="14" t="s">
        <v>244</v>
      </c>
      <c r="G75" s="14" t="s">
        <v>541</v>
      </c>
      <c r="H75" s="15" t="s">
        <v>554</v>
      </c>
      <c r="I75" s="290" t="s">
        <v>590</v>
      </c>
      <c r="J75" s="17" t="s">
        <v>70</v>
      </c>
      <c r="K75" s="15" t="s">
        <v>7</v>
      </c>
      <c r="L75" s="15" t="s">
        <v>591</v>
      </c>
      <c r="M75" s="15" t="s">
        <v>196</v>
      </c>
      <c r="N75" s="15" t="s">
        <v>544</v>
      </c>
      <c r="O75" s="15" t="s">
        <v>558</v>
      </c>
      <c r="P75" s="15" t="s">
        <v>580</v>
      </c>
      <c r="Q75" s="15" t="s">
        <v>269</v>
      </c>
      <c r="R75" s="15" t="s">
        <v>592</v>
      </c>
      <c r="S75" s="15" t="s">
        <v>593</v>
      </c>
      <c r="T75" s="28">
        <v>0.8</v>
      </c>
      <c r="U75" s="15" t="s">
        <v>594</v>
      </c>
      <c r="V75" s="15" t="s">
        <v>122</v>
      </c>
      <c r="W75" s="18">
        <v>0.7</v>
      </c>
      <c r="X75" s="18">
        <v>1</v>
      </c>
      <c r="Y75" s="15"/>
      <c r="Z75" s="15"/>
      <c r="AA75" s="15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6" t="str">
        <f>IF(IF(SUM(AB75,AE75,AH75,AK75,AN75,AQ75,AT75,AW75,AZ75,BC75,BF75,BI75)=0,0,AVERAGE(AB75,AE75,AH75,AK75,AN75,AQ75,AT75,AW75,AZ75,BC75,BF75,BI75))=0," ",IF(SUM(AB75,AE75,AH75,AK75,AN75,AQ75,AT75,AW75,AZ75,BC75,BF75,BI75)=0,0,AVERAGE(AB75,AE75,AH75,AK75,AN75,AQ75,AT75,AW75,AZ75,BC75,BF75,BI75)))</f>
        <v xml:space="preserve"> </v>
      </c>
      <c r="BK75" s="26" t="str">
        <f>IFERROR(IF(T75=0,BJ75,BJ75/T75)," ")</f>
        <v xml:space="preserve"> </v>
      </c>
      <c r="BL75" s="26" t="str">
        <f t="shared" si="8"/>
        <v>NO CUMPLE</v>
      </c>
      <c r="BM75" s="1"/>
    </row>
    <row r="76" spans="1:68" ht="21" customHeight="1" outlineLevel="1" x14ac:dyDescent="0.25">
      <c r="A76" s="132">
        <v>27</v>
      </c>
      <c r="B76" s="15" t="s">
        <v>177</v>
      </c>
      <c r="C76" s="102">
        <v>9</v>
      </c>
      <c r="D76" s="102" t="s">
        <v>183</v>
      </c>
      <c r="E76" s="15" t="s">
        <v>178</v>
      </c>
      <c r="F76" s="14" t="s">
        <v>244</v>
      </c>
      <c r="G76" s="14" t="s">
        <v>541</v>
      </c>
      <c r="H76" s="15" t="s">
        <v>521</v>
      </c>
      <c r="I76" s="290" t="s">
        <v>595</v>
      </c>
      <c r="J76" s="17" t="s">
        <v>70</v>
      </c>
      <c r="K76" s="15" t="s">
        <v>7</v>
      </c>
      <c r="L76" s="15" t="s">
        <v>596</v>
      </c>
      <c r="M76" s="15" t="s">
        <v>196</v>
      </c>
      <c r="N76" s="15" t="s">
        <v>544</v>
      </c>
      <c r="O76" s="15" t="s">
        <v>545</v>
      </c>
      <c r="P76" s="15" t="s">
        <v>597</v>
      </c>
      <c r="Q76" s="15" t="s">
        <v>96</v>
      </c>
      <c r="R76" s="15" t="s">
        <v>598</v>
      </c>
      <c r="S76" s="15" t="s">
        <v>275</v>
      </c>
      <c r="T76" s="28">
        <v>1</v>
      </c>
      <c r="U76" s="18">
        <v>0.9</v>
      </c>
      <c r="V76" s="15" t="s">
        <v>122</v>
      </c>
      <c r="W76" s="18">
        <v>0.9</v>
      </c>
      <c r="X76" s="18">
        <v>1</v>
      </c>
      <c r="Y76" s="15" t="s">
        <v>599</v>
      </c>
      <c r="Z76" s="15"/>
      <c r="AA76" s="15"/>
      <c r="AB76" s="29"/>
      <c r="AC76" s="29"/>
      <c r="AD76" s="29"/>
      <c r="AE76" s="29"/>
      <c r="AF76" s="15">
        <v>62</v>
      </c>
      <c r="AG76" s="15">
        <v>69</v>
      </c>
      <c r="AH76" s="29">
        <f>AF76/AG76</f>
        <v>0.89855072463768115</v>
      </c>
      <c r="AI76" s="29"/>
      <c r="AJ76" s="29"/>
      <c r="AK76" s="29"/>
      <c r="AL76" s="29"/>
      <c r="AM76" s="29"/>
      <c r="AN76" s="29"/>
      <c r="AO76" s="15">
        <v>67</v>
      </c>
      <c r="AP76" s="15">
        <v>74</v>
      </c>
      <c r="AQ76" s="29">
        <f>AO76/AP76</f>
        <v>0.90540540540540537</v>
      </c>
      <c r="AR76" s="29"/>
      <c r="AS76" s="29"/>
      <c r="AT76" s="29"/>
      <c r="AU76" s="29"/>
      <c r="AV76" s="29"/>
      <c r="AW76" s="29"/>
      <c r="AX76" s="15">
        <v>76</v>
      </c>
      <c r="AY76" s="15">
        <v>84</v>
      </c>
      <c r="AZ76" s="29">
        <f>AX76/AY76</f>
        <v>0.90476190476190477</v>
      </c>
      <c r="BA76" s="29"/>
      <c r="BB76" s="29"/>
      <c r="BC76" s="29"/>
      <c r="BD76" s="29"/>
      <c r="BE76" s="29"/>
      <c r="BF76" s="29"/>
      <c r="BG76" s="29"/>
      <c r="BH76" s="29"/>
      <c r="BI76" s="29"/>
      <c r="BJ76" s="26">
        <f>IF(SUM(AB76,AE76,AH76,AK76,AN76,AQ76,AT76,AW76,AZ76,BC76,BF76,BI76)=0,0,AVERAGE(AB76,AE76,AH76,AK76,AN76,AQ76,AT76,AW76,AZ76,BC76,BF76,BI76))</f>
        <v>0.90290601160166373</v>
      </c>
      <c r="BK76" s="26">
        <f>IF(T76=0,BJ76,BJ76/T76)</f>
        <v>0.90290601160166373</v>
      </c>
      <c r="BL76" s="26" t="str">
        <f t="shared" si="8"/>
        <v>CUMPLE</v>
      </c>
      <c r="BM76" s="1"/>
      <c r="BP76">
        <v>1</v>
      </c>
    </row>
    <row r="77" spans="1:68" ht="21" customHeight="1" outlineLevel="1" x14ac:dyDescent="0.25">
      <c r="A77" s="132">
        <v>28</v>
      </c>
      <c r="B77" s="15" t="s">
        <v>177</v>
      </c>
      <c r="C77" s="102">
        <v>9</v>
      </c>
      <c r="D77" s="102" t="s">
        <v>183</v>
      </c>
      <c r="E77" s="15" t="s">
        <v>178</v>
      </c>
      <c r="F77" s="14" t="s">
        <v>244</v>
      </c>
      <c r="G77" s="14" t="s">
        <v>541</v>
      </c>
      <c r="H77" s="15" t="s">
        <v>554</v>
      </c>
      <c r="I77" s="295" t="s">
        <v>838</v>
      </c>
      <c r="J77" s="17" t="s">
        <v>70</v>
      </c>
      <c r="K77" s="15" t="s">
        <v>556</v>
      </c>
      <c r="L77" s="15" t="s">
        <v>600</v>
      </c>
      <c r="M77" s="15" t="s">
        <v>196</v>
      </c>
      <c r="N77" s="15" t="s">
        <v>544</v>
      </c>
      <c r="O77" s="15" t="s">
        <v>558</v>
      </c>
      <c r="P77" s="15" t="s">
        <v>601</v>
      </c>
      <c r="Q77" s="15" t="s">
        <v>269</v>
      </c>
      <c r="R77" s="15" t="s">
        <v>602</v>
      </c>
      <c r="S77" s="15" t="s">
        <v>275</v>
      </c>
      <c r="T77" s="28">
        <v>0.9</v>
      </c>
      <c r="U77" s="15" t="s">
        <v>263</v>
      </c>
      <c r="V77" s="15" t="s">
        <v>122</v>
      </c>
      <c r="W77" s="18">
        <v>0.85</v>
      </c>
      <c r="X77" s="18">
        <v>1</v>
      </c>
      <c r="Y77" s="15"/>
      <c r="Z77" s="15"/>
      <c r="AA77" s="15"/>
      <c r="AB77" s="29"/>
      <c r="AC77" s="29"/>
      <c r="AD77" s="29"/>
      <c r="AE77" s="29"/>
      <c r="AF77" s="15">
        <v>0.1</v>
      </c>
      <c r="AG77" s="15">
        <v>0.1</v>
      </c>
      <c r="AH77" s="29">
        <f>AF77/AG77</f>
        <v>1</v>
      </c>
      <c r="AI77" s="29"/>
      <c r="AJ77" s="29"/>
      <c r="AK77" s="29"/>
      <c r="AL77" s="29"/>
      <c r="AM77" s="29"/>
      <c r="AN77" s="29"/>
      <c r="AO77" s="15">
        <v>0.1</v>
      </c>
      <c r="AP77" s="15">
        <v>0.1</v>
      </c>
      <c r="AQ77" s="29">
        <f>AO77/AP77</f>
        <v>1</v>
      </c>
      <c r="AR77" s="29"/>
      <c r="AS77" s="29"/>
      <c r="AT77" s="29"/>
      <c r="AU77" s="29"/>
      <c r="AV77" s="29"/>
      <c r="AW77" s="29"/>
      <c r="AX77" s="15">
        <v>0.1</v>
      </c>
      <c r="AY77" s="15">
        <v>0.1</v>
      </c>
      <c r="AZ77" s="29">
        <f>AX77/AY77</f>
        <v>1</v>
      </c>
      <c r="BA77" s="29"/>
      <c r="BB77" s="29"/>
      <c r="BC77" s="29"/>
      <c r="BD77" s="29"/>
      <c r="BE77" s="29"/>
      <c r="BF77" s="29"/>
      <c r="BG77" s="29"/>
      <c r="BH77" s="29"/>
      <c r="BI77" s="29"/>
      <c r="BJ77" s="26">
        <f>IF(SUM(AB77,AE77,AH77,AK77,AN77,AQ77,AT77,AW77,AZ77,BC77,BF77,BI77)=0,0,AVERAGE(AB77,AE77,AH77,AK77,AN77,AQ77,AT77,AW77,AZ77,BC77,BF77,BI77))</f>
        <v>1</v>
      </c>
      <c r="BK77" s="26">
        <f>BJ77</f>
        <v>1</v>
      </c>
      <c r="BL77" s="26" t="str">
        <f t="shared" si="8"/>
        <v>CUMPLE</v>
      </c>
      <c r="BM77" s="1"/>
      <c r="BP77">
        <v>1</v>
      </c>
    </row>
    <row r="78" spans="1:68" ht="21" customHeight="1" outlineLevel="1" x14ac:dyDescent="0.25">
      <c r="A78" s="132">
        <v>29</v>
      </c>
      <c r="B78" s="15" t="s">
        <v>177</v>
      </c>
      <c r="C78" s="102">
        <v>9</v>
      </c>
      <c r="D78" s="102" t="s">
        <v>183</v>
      </c>
      <c r="E78" s="15" t="s">
        <v>178</v>
      </c>
      <c r="F78" s="14" t="s">
        <v>244</v>
      </c>
      <c r="G78" s="14" t="s">
        <v>541</v>
      </c>
      <c r="H78" s="15" t="s">
        <v>521</v>
      </c>
      <c r="I78" s="290" t="s">
        <v>603</v>
      </c>
      <c r="J78" s="17" t="s">
        <v>114</v>
      </c>
      <c r="K78" s="15" t="s">
        <v>7</v>
      </c>
      <c r="L78" s="15" t="s">
        <v>604</v>
      </c>
      <c r="M78" s="15" t="s">
        <v>196</v>
      </c>
      <c r="N78" s="15" t="s">
        <v>544</v>
      </c>
      <c r="O78" s="15" t="s">
        <v>545</v>
      </c>
      <c r="P78" s="15" t="s">
        <v>605</v>
      </c>
      <c r="Q78" s="15" t="s">
        <v>96</v>
      </c>
      <c r="R78" s="15" t="s">
        <v>570</v>
      </c>
      <c r="S78" s="15" t="s">
        <v>606</v>
      </c>
      <c r="T78" s="28">
        <v>1</v>
      </c>
      <c r="U78" s="18">
        <v>0.85</v>
      </c>
      <c r="V78" s="15" t="s">
        <v>122</v>
      </c>
      <c r="W78" s="18">
        <v>0.85</v>
      </c>
      <c r="X78" s="18">
        <v>1</v>
      </c>
      <c r="Y78" s="15" t="s">
        <v>607</v>
      </c>
      <c r="Z78" s="15"/>
      <c r="AA78" s="15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6" t="str">
        <f>IF(IF(SUM(AB78,AE78,AH78,AK78,AN78,AQ78,AT78,AW78,AZ78,BC78,BF78,BI78)=0,0,AVERAGE(AB78,AE78,AH78,AK78,AN78,AQ78,AT78,AW78,AZ78,BC78,BF78,BI78))=0," ",IF(SUM(AB78,AE78,AH78,AK78,AN78,AQ78,AT78,AW78,AZ78,BC78,BF78,BI78)=0,0,AVERAGE(AB78,AE78,AH78,AK78,AN78,AQ78,AT78,AW78,AZ78,BC78,BF78,BI78)))</f>
        <v xml:space="preserve"> </v>
      </c>
      <c r="BK78" s="26" t="str">
        <f>IFERROR(IF(T78=0,BJ78,BJ78/T78)," ")</f>
        <v xml:space="preserve"> </v>
      </c>
      <c r="BL78" s="26" t="str">
        <f t="shared" si="8"/>
        <v>NO CUMPLE</v>
      </c>
      <c r="BM78" s="1"/>
    </row>
    <row r="79" spans="1:68" ht="21" customHeight="1" outlineLevel="1" x14ac:dyDescent="0.25">
      <c r="A79" s="132">
        <v>30</v>
      </c>
      <c r="B79" s="15" t="s">
        <v>177</v>
      </c>
      <c r="C79" s="102">
        <v>9</v>
      </c>
      <c r="D79" s="102" t="s">
        <v>183</v>
      </c>
      <c r="E79" s="15" t="s">
        <v>178</v>
      </c>
      <c r="F79" s="14" t="s">
        <v>244</v>
      </c>
      <c r="G79" s="14" t="s">
        <v>541</v>
      </c>
      <c r="H79" s="308" t="s">
        <v>521</v>
      </c>
      <c r="I79" s="290" t="s">
        <v>608</v>
      </c>
      <c r="J79" s="17" t="s">
        <v>70</v>
      </c>
      <c r="K79" s="15" t="s">
        <v>115</v>
      </c>
      <c r="L79" s="15" t="s">
        <v>609</v>
      </c>
      <c r="M79" s="15" t="s">
        <v>196</v>
      </c>
      <c r="N79" s="15" t="s">
        <v>544</v>
      </c>
      <c r="O79" s="15" t="s">
        <v>545</v>
      </c>
      <c r="P79" s="15" t="s">
        <v>610</v>
      </c>
      <c r="Q79" s="15" t="s">
        <v>96</v>
      </c>
      <c r="R79" s="15" t="s">
        <v>611</v>
      </c>
      <c r="S79" s="15" t="s">
        <v>271</v>
      </c>
      <c r="T79" s="28">
        <v>0</v>
      </c>
      <c r="U79" s="18">
        <v>0.02</v>
      </c>
      <c r="V79" s="15" t="s">
        <v>80</v>
      </c>
      <c r="W79" s="18">
        <v>0</v>
      </c>
      <c r="X79" s="18">
        <v>0.02</v>
      </c>
      <c r="Y79" s="15" t="s">
        <v>612</v>
      </c>
      <c r="Z79" s="15">
        <v>0</v>
      </c>
      <c r="AA79" s="15">
        <v>137</v>
      </c>
      <c r="AB79" s="29">
        <f>Z79/AA79</f>
        <v>0</v>
      </c>
      <c r="AC79" s="15">
        <v>0</v>
      </c>
      <c r="AD79" s="15">
        <v>137</v>
      </c>
      <c r="AE79" s="29">
        <f>AC79/AD79</f>
        <v>0</v>
      </c>
      <c r="AF79" s="15">
        <v>0</v>
      </c>
      <c r="AG79" s="15">
        <v>132</v>
      </c>
      <c r="AH79" s="29">
        <f>AF79/AG79</f>
        <v>0</v>
      </c>
      <c r="AI79" s="15">
        <v>0</v>
      </c>
      <c r="AJ79" s="15">
        <v>133</v>
      </c>
      <c r="AK79" s="29">
        <f>AI79/AJ79</f>
        <v>0</v>
      </c>
      <c r="AL79" s="15">
        <v>0</v>
      </c>
      <c r="AM79" s="15">
        <v>134</v>
      </c>
      <c r="AN79" s="29">
        <f>AL79/AM79</f>
        <v>0</v>
      </c>
      <c r="AO79" s="15">
        <v>0</v>
      </c>
      <c r="AP79" s="15">
        <v>134</v>
      </c>
      <c r="AQ79" s="29">
        <f>AO79/AP79</f>
        <v>0</v>
      </c>
      <c r="AR79" s="15">
        <v>0</v>
      </c>
      <c r="AS79" s="15">
        <v>135</v>
      </c>
      <c r="AT79" s="29">
        <f>AR79/AS79</f>
        <v>0</v>
      </c>
      <c r="AU79" s="15">
        <v>0</v>
      </c>
      <c r="AV79" s="15">
        <v>134</v>
      </c>
      <c r="AW79" s="29">
        <f>AU79/AV79</f>
        <v>0</v>
      </c>
      <c r="AX79" s="15">
        <v>0</v>
      </c>
      <c r="AY79" s="15">
        <v>134</v>
      </c>
      <c r="AZ79" s="29">
        <f>AX79/AY79</f>
        <v>0</v>
      </c>
      <c r="BA79" s="29"/>
      <c r="BB79" s="29"/>
      <c r="BC79" s="29"/>
      <c r="BD79" s="29"/>
      <c r="BE79" s="29"/>
      <c r="BF79" s="29"/>
      <c r="BG79" s="29"/>
      <c r="BH79" s="29"/>
      <c r="BI79" s="29"/>
      <c r="BJ79" s="26">
        <f>IF(SUM(AB79,AE79,AH79,AK79,AN79,AQ79,AT79,AW79,AZ79,BC79,BF79,BI79)=0,0,AVERAGE(AB79,AE79,AH79,AK79,AN79,AQ79,AT79,AW79,AZ79,BC79,BF79,BI79))</f>
        <v>0</v>
      </c>
      <c r="BK79" s="26">
        <f>IF(BJ79&lt;=X79,100%,BJ79)</f>
        <v>1</v>
      </c>
      <c r="BL79" s="26" t="str">
        <f t="shared" si="8"/>
        <v>CUMPLE</v>
      </c>
      <c r="BM79" s="1"/>
      <c r="BP79">
        <v>1</v>
      </c>
    </row>
    <row r="80" spans="1:68" ht="21" customHeight="1" outlineLevel="1" x14ac:dyDescent="0.25">
      <c r="A80" s="132">
        <v>31</v>
      </c>
      <c r="B80" s="15" t="s">
        <v>177</v>
      </c>
      <c r="C80" s="102">
        <v>9</v>
      </c>
      <c r="D80" s="102" t="s">
        <v>183</v>
      </c>
      <c r="E80" s="15" t="s">
        <v>178</v>
      </c>
      <c r="F80" s="14" t="s">
        <v>244</v>
      </c>
      <c r="G80" s="14" t="s">
        <v>541</v>
      </c>
      <c r="H80" s="15" t="s">
        <v>521</v>
      </c>
      <c r="I80" s="290" t="s">
        <v>839</v>
      </c>
      <c r="J80" s="17" t="s">
        <v>70</v>
      </c>
      <c r="K80" s="15" t="s">
        <v>115</v>
      </c>
      <c r="L80" s="15" t="s">
        <v>613</v>
      </c>
      <c r="M80" s="15" t="s">
        <v>196</v>
      </c>
      <c r="N80" s="15" t="s">
        <v>544</v>
      </c>
      <c r="O80" s="15" t="s">
        <v>545</v>
      </c>
      <c r="P80" s="15" t="s">
        <v>614</v>
      </c>
      <c r="Q80" s="15" t="s">
        <v>76</v>
      </c>
      <c r="R80" s="15" t="s">
        <v>615</v>
      </c>
      <c r="S80" s="15" t="s">
        <v>305</v>
      </c>
      <c r="T80" s="28">
        <v>0</v>
      </c>
      <c r="U80" s="24">
        <v>0</v>
      </c>
      <c r="V80" s="15" t="s">
        <v>80</v>
      </c>
      <c r="W80" s="24">
        <v>0</v>
      </c>
      <c r="X80" s="24">
        <v>0</v>
      </c>
      <c r="Y80" s="15" t="s">
        <v>553</v>
      </c>
      <c r="Z80" s="15"/>
      <c r="AA80" s="15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6" t="str">
        <f>IF(IF(SUM(AB80,AE80,AH80,AK80,AN80,AQ80,AT80,AW80,AZ80,BC80,BF80,BI80)=0,0,AVERAGE(AB80,AE80,AH80,AK80,AN80,AQ80,AT80,AW80,AZ80,BC80,BF80,BI80))=0," ",IF(SUM(AB80,AE80,AH80,AK80,AN80,AQ80,AT80,AW80,AZ80,BC80,BF80,BI80)=0,0,AVERAGE(AB80,AE80,AH80,AK80,AN80,AQ80,AT80,AW80,AZ80,BC80,BF80,BI80)))</f>
        <v xml:space="preserve"> </v>
      </c>
      <c r="BK80" s="26" t="str">
        <f>IF(T80=0,BJ80,BJ80/T80)</f>
        <v xml:space="preserve"> </v>
      </c>
      <c r="BL80" s="26" t="str">
        <f t="shared" si="8"/>
        <v>NO CUMPLE</v>
      </c>
      <c r="BM80" s="1"/>
    </row>
    <row r="81" spans="1:68" ht="21" customHeight="1" outlineLevel="1" x14ac:dyDescent="0.25">
      <c r="A81" s="132">
        <v>32</v>
      </c>
      <c r="B81" s="15" t="s">
        <v>177</v>
      </c>
      <c r="C81" s="102">
        <v>9</v>
      </c>
      <c r="D81" s="102" t="s">
        <v>183</v>
      </c>
      <c r="E81" s="15" t="s">
        <v>178</v>
      </c>
      <c r="F81" s="14" t="s">
        <v>244</v>
      </c>
      <c r="G81" s="14" t="s">
        <v>541</v>
      </c>
      <c r="H81" s="15" t="s">
        <v>554</v>
      </c>
      <c r="I81" s="290" t="s">
        <v>616</v>
      </c>
      <c r="J81" s="17" t="s">
        <v>70</v>
      </c>
      <c r="K81" s="15" t="s">
        <v>15</v>
      </c>
      <c r="L81" s="15" t="s">
        <v>617</v>
      </c>
      <c r="M81" s="15" t="s">
        <v>196</v>
      </c>
      <c r="N81" s="15" t="s">
        <v>544</v>
      </c>
      <c r="O81" s="15" t="s">
        <v>456</v>
      </c>
      <c r="P81" s="15" t="s">
        <v>618</v>
      </c>
      <c r="Q81" s="15" t="s">
        <v>96</v>
      </c>
      <c r="R81" s="15" t="s">
        <v>619</v>
      </c>
      <c r="S81" s="15" t="s">
        <v>98</v>
      </c>
      <c r="T81" s="28">
        <v>0.8</v>
      </c>
      <c r="U81" s="15" t="s">
        <v>263</v>
      </c>
      <c r="V81" s="15" t="s">
        <v>122</v>
      </c>
      <c r="W81" s="18">
        <v>0.7</v>
      </c>
      <c r="X81" s="18">
        <v>0.9</v>
      </c>
      <c r="Y81" s="15"/>
      <c r="Z81" s="15"/>
      <c r="AA81" s="15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15">
        <v>21</v>
      </c>
      <c r="AP81" s="15">
        <v>21</v>
      </c>
      <c r="AQ81" s="29">
        <f>AO81/AP81</f>
        <v>1</v>
      </c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6">
        <f>IF(SUM(AB81,AE81,AH81,AK81,AN81,AQ81,AT81,AW81,AZ81,BC81,BF81,BI81)=0,0,AVERAGE(AB81,AE81,AH81,AK81,AN81,AQ81,AT81,AW81,AZ81,BC81,BF81,BI81))</f>
        <v>1</v>
      </c>
      <c r="BK81" s="26">
        <f>IF(T81=0,BJ81,BJ81/(T81+20%))</f>
        <v>1</v>
      </c>
      <c r="BL81" s="26" t="str">
        <f t="shared" si="8"/>
        <v>NO CUMPLE</v>
      </c>
      <c r="BM81" s="1"/>
    </row>
    <row r="82" spans="1:68" ht="21" customHeight="1" outlineLevel="1" x14ac:dyDescent="0.25">
      <c r="A82" s="132">
        <v>33</v>
      </c>
      <c r="B82" s="15" t="s">
        <v>177</v>
      </c>
      <c r="C82" s="102">
        <v>9</v>
      </c>
      <c r="D82" s="102" t="s">
        <v>183</v>
      </c>
      <c r="E82" s="15" t="s">
        <v>178</v>
      </c>
      <c r="F82" s="14" t="s">
        <v>244</v>
      </c>
      <c r="G82" s="14" t="s">
        <v>541</v>
      </c>
      <c r="H82" s="15" t="s">
        <v>521</v>
      </c>
      <c r="I82" s="295" t="s">
        <v>840</v>
      </c>
      <c r="J82" s="17" t="s">
        <v>70</v>
      </c>
      <c r="K82" s="15" t="s">
        <v>115</v>
      </c>
      <c r="L82" s="15" t="s">
        <v>620</v>
      </c>
      <c r="M82" s="15" t="s">
        <v>196</v>
      </c>
      <c r="N82" s="15" t="s">
        <v>544</v>
      </c>
      <c r="O82" s="15" t="s">
        <v>545</v>
      </c>
      <c r="P82" s="15" t="s">
        <v>621</v>
      </c>
      <c r="Q82" s="15" t="s">
        <v>76</v>
      </c>
      <c r="R82" s="15" t="s">
        <v>622</v>
      </c>
      <c r="S82" s="15" t="s">
        <v>305</v>
      </c>
      <c r="T82" s="28">
        <v>0</v>
      </c>
      <c r="U82" s="18">
        <v>0</v>
      </c>
      <c r="V82" s="15" t="s">
        <v>80</v>
      </c>
      <c r="W82" s="24">
        <v>0</v>
      </c>
      <c r="X82" s="24">
        <v>0</v>
      </c>
      <c r="Y82" s="15" t="s">
        <v>553</v>
      </c>
      <c r="Z82" s="15"/>
      <c r="AA82" s="15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6" t="str">
        <f>IF(IF(SUM(AB82,AE82,AH82,AK82,AN82,AQ82,AT82,AW82,AZ82,BC82,BF82,BI82)=0,0,AVERAGE(AB82,AE82,AH82,AK82,AN82,AQ82,AT82,AW82,AZ82,BC82,BF82,BI82))=0," ",IF(SUM(AB82,AE82,AH82,AK82,AN82,AQ82,AT82,AW82,AZ82,BC82,BF82,BI82)=0,0,AVERAGE(AB82,AE82,AH82,AK82,AN82,AQ82,AT82,AW82,AZ82,BC82,BF82,BI82)))</f>
        <v xml:space="preserve"> </v>
      </c>
      <c r="BK82" s="26" t="str">
        <f>IF(T82=0,BJ82,BJ82/T82)</f>
        <v xml:space="preserve"> </v>
      </c>
      <c r="BL82" s="26" t="str">
        <f t="shared" si="8"/>
        <v>NO CUMPLE</v>
      </c>
      <c r="BM82" s="1"/>
    </row>
    <row r="83" spans="1:68" ht="21" customHeight="1" outlineLevel="1" x14ac:dyDescent="0.25">
      <c r="A83" s="132">
        <v>34</v>
      </c>
      <c r="B83" s="15" t="s">
        <v>177</v>
      </c>
      <c r="C83" s="102">
        <v>9</v>
      </c>
      <c r="D83" s="102" t="s">
        <v>183</v>
      </c>
      <c r="E83" s="15" t="s">
        <v>178</v>
      </c>
      <c r="F83" s="14" t="s">
        <v>244</v>
      </c>
      <c r="G83" s="14" t="s">
        <v>541</v>
      </c>
      <c r="H83" s="15" t="s">
        <v>521</v>
      </c>
      <c r="I83" s="290" t="s">
        <v>623</v>
      </c>
      <c r="J83" s="17" t="s">
        <v>70</v>
      </c>
      <c r="K83" s="15" t="s">
        <v>115</v>
      </c>
      <c r="L83" s="15" t="s">
        <v>624</v>
      </c>
      <c r="M83" s="15" t="s">
        <v>196</v>
      </c>
      <c r="N83" s="15" t="s">
        <v>544</v>
      </c>
      <c r="O83" s="15" t="s">
        <v>545</v>
      </c>
      <c r="P83" s="15" t="s">
        <v>625</v>
      </c>
      <c r="Q83" s="15" t="s">
        <v>96</v>
      </c>
      <c r="R83" s="15" t="s">
        <v>626</v>
      </c>
      <c r="S83" s="15" t="s">
        <v>305</v>
      </c>
      <c r="T83" s="28">
        <v>0</v>
      </c>
      <c r="U83" s="18">
        <v>0</v>
      </c>
      <c r="V83" s="15" t="s">
        <v>80</v>
      </c>
      <c r="W83" s="18">
        <v>0</v>
      </c>
      <c r="X83" s="18">
        <v>0</v>
      </c>
      <c r="Y83" s="15" t="s">
        <v>612</v>
      </c>
      <c r="Z83" s="15"/>
      <c r="AA83" s="15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6" t="str">
        <f>IF(IF(SUM(AB83,AE83,AH83,AK83,AN83,AQ83,AT83,AW83,AZ83,BC83,BF83,BI83)=0,0,AVERAGE(AB83,AE83,AH83,AK83,AN83,AQ83,AT83,AW83,AZ83,BC83,BF83,BI83))=0," ",IF(SUM(AB83,AE83,AH83,AK83,AN83,AQ83,AT83,AW83,AZ83,BC83,BF83,BI83)=0,0,AVERAGE(AB83,AE83,AH83,AK83,AN83,AQ83,AT83,AW83,AZ83,BC83,BF83,BI83)))</f>
        <v xml:space="preserve"> </v>
      </c>
      <c r="BK83" s="26" t="str">
        <f>IF(T83=0,BJ83,BJ83/T83)</f>
        <v xml:space="preserve"> </v>
      </c>
      <c r="BL83" s="26" t="str">
        <f t="shared" si="8"/>
        <v>NO CUMPLE</v>
      </c>
      <c r="BM83" s="1"/>
    </row>
    <row r="84" spans="1:68" ht="21" customHeight="1" outlineLevel="1" x14ac:dyDescent="0.25">
      <c r="A84" s="132">
        <v>35</v>
      </c>
      <c r="B84" s="15" t="s">
        <v>177</v>
      </c>
      <c r="C84" s="102">
        <v>9</v>
      </c>
      <c r="D84" s="102" t="s">
        <v>183</v>
      </c>
      <c r="E84" s="15" t="s">
        <v>178</v>
      </c>
      <c r="F84" s="14" t="s">
        <v>244</v>
      </c>
      <c r="G84" s="14" t="s">
        <v>541</v>
      </c>
      <c r="H84" s="15" t="s">
        <v>554</v>
      </c>
      <c r="I84" s="290" t="s">
        <v>627</v>
      </c>
      <c r="J84" s="17" t="s">
        <v>70</v>
      </c>
      <c r="K84" s="15" t="s">
        <v>7</v>
      </c>
      <c r="L84" s="15" t="s">
        <v>628</v>
      </c>
      <c r="M84" s="15" t="s">
        <v>196</v>
      </c>
      <c r="N84" s="15" t="s">
        <v>544</v>
      </c>
      <c r="O84" s="15" t="s">
        <v>558</v>
      </c>
      <c r="P84" s="15" t="s">
        <v>629</v>
      </c>
      <c r="Q84" s="15" t="s">
        <v>96</v>
      </c>
      <c r="R84" s="15" t="s">
        <v>630</v>
      </c>
      <c r="S84" s="15" t="s">
        <v>593</v>
      </c>
      <c r="T84" s="28">
        <v>1</v>
      </c>
      <c r="U84" s="18">
        <v>1</v>
      </c>
      <c r="V84" s="15" t="s">
        <v>122</v>
      </c>
      <c r="W84" s="18">
        <v>1</v>
      </c>
      <c r="X84" s="18">
        <v>1</v>
      </c>
      <c r="Y84" s="15"/>
      <c r="Z84" s="15"/>
      <c r="AA84" s="15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6" t="str">
        <f>IF(IF(SUM(AB84,AE84,AH84,AK84,AN84,AQ84,AT84,AW84,AZ84,BC84,BF84,BI84)=0,0,AVERAGE(AB84,AE84,AH84,AK84,AN84,AQ84,AT84,AW84,AZ84,BC84,BF84,BI84))=0," ",IF(SUM(AB84,AE84,AH84,AK84,AN84,AQ84,AT84,AW84,AZ84,BC84,BF84,BI84)=0,0,AVERAGE(AB84,AE84,AH84,AK84,AN84,AQ84,AT84,AW84,AZ84,BC84,BF84,BI84)))</f>
        <v xml:space="preserve"> </v>
      </c>
      <c r="BK84" s="26" t="str">
        <f>IFERROR(IF(T84=0,BJ84,BJ84/T84)," ")</f>
        <v xml:space="preserve"> </v>
      </c>
      <c r="BL84" s="26" t="str">
        <f t="shared" si="8"/>
        <v>NO CUMPLE</v>
      </c>
      <c r="BM84" s="1"/>
    </row>
    <row r="85" spans="1:68" ht="21" customHeight="1" outlineLevel="1" x14ac:dyDescent="0.25">
      <c r="A85" s="132">
        <v>36</v>
      </c>
      <c r="B85" s="15" t="s">
        <v>177</v>
      </c>
      <c r="C85" s="102">
        <v>9</v>
      </c>
      <c r="D85" s="102" t="s">
        <v>183</v>
      </c>
      <c r="E85" s="15" t="s">
        <v>178</v>
      </c>
      <c r="F85" s="14" t="s">
        <v>244</v>
      </c>
      <c r="G85" s="14" t="s">
        <v>541</v>
      </c>
      <c r="H85" s="15" t="s">
        <v>521</v>
      </c>
      <c r="I85" s="290" t="s">
        <v>631</v>
      </c>
      <c r="J85" s="17" t="s">
        <v>70</v>
      </c>
      <c r="K85" s="15" t="s">
        <v>115</v>
      </c>
      <c r="L85" s="15" t="s">
        <v>632</v>
      </c>
      <c r="M85" s="15" t="s">
        <v>196</v>
      </c>
      <c r="N85" s="15" t="s">
        <v>544</v>
      </c>
      <c r="O85" s="15" t="s">
        <v>545</v>
      </c>
      <c r="P85" s="15" t="s">
        <v>633</v>
      </c>
      <c r="Q85" s="15" t="s">
        <v>96</v>
      </c>
      <c r="R85" s="15" t="s">
        <v>634</v>
      </c>
      <c r="S85" s="15" t="s">
        <v>271</v>
      </c>
      <c r="T85" s="28">
        <v>0</v>
      </c>
      <c r="U85" s="18">
        <v>0.09</v>
      </c>
      <c r="V85" s="15" t="s">
        <v>80</v>
      </c>
      <c r="W85" s="18">
        <v>0</v>
      </c>
      <c r="X85" s="18">
        <v>0.09</v>
      </c>
      <c r="Y85" s="15" t="s">
        <v>612</v>
      </c>
      <c r="Z85" s="15">
        <v>0</v>
      </c>
      <c r="AA85" s="15">
        <v>137</v>
      </c>
      <c r="AB85" s="29">
        <f>Z85/AA85</f>
        <v>0</v>
      </c>
      <c r="AC85" s="15">
        <v>0</v>
      </c>
      <c r="AD85" s="15">
        <v>137</v>
      </c>
      <c r="AE85" s="29">
        <f>AC85/AD85</f>
        <v>0</v>
      </c>
      <c r="AF85" s="15">
        <v>0</v>
      </c>
      <c r="AG85" s="15">
        <v>132</v>
      </c>
      <c r="AH85" s="29">
        <f t="shared" ref="AH85:AH93" si="10">AF85/AG85</f>
        <v>0</v>
      </c>
      <c r="AI85" s="15">
        <v>0</v>
      </c>
      <c r="AJ85" s="15">
        <v>133</v>
      </c>
      <c r="AK85" s="29">
        <f>AI85/AJ85</f>
        <v>0</v>
      </c>
      <c r="AL85" s="15">
        <v>0</v>
      </c>
      <c r="AM85" s="15">
        <v>134</v>
      </c>
      <c r="AN85" s="29">
        <f>AL85/AM85</f>
        <v>0</v>
      </c>
      <c r="AO85" s="15">
        <v>0</v>
      </c>
      <c r="AP85" s="15">
        <v>136</v>
      </c>
      <c r="AQ85" s="29">
        <f t="shared" ref="AQ85:AQ93" si="11">AO85/AP85</f>
        <v>0</v>
      </c>
      <c r="AR85" s="15">
        <v>0</v>
      </c>
      <c r="AS85" s="15">
        <v>136</v>
      </c>
      <c r="AT85" s="29">
        <f>AR85/AS85</f>
        <v>0</v>
      </c>
      <c r="AU85" s="15">
        <v>0</v>
      </c>
      <c r="AV85" s="15">
        <v>136</v>
      </c>
      <c r="AW85" s="29">
        <f>AU85/AV85</f>
        <v>0</v>
      </c>
      <c r="AX85" s="15">
        <v>0</v>
      </c>
      <c r="AY85" s="15">
        <v>134</v>
      </c>
      <c r="AZ85" s="29">
        <f t="shared" ref="AZ85:AZ93" si="12">AX85/AY85</f>
        <v>0</v>
      </c>
      <c r="BA85" s="29"/>
      <c r="BB85" s="29"/>
      <c r="BC85" s="29"/>
      <c r="BD85" s="29"/>
      <c r="BE85" s="29"/>
      <c r="BF85" s="29"/>
      <c r="BG85" s="29"/>
      <c r="BH85" s="29"/>
      <c r="BI85" s="29"/>
      <c r="BJ85" s="26">
        <f t="shared" ref="BJ85:BJ93" si="13">IF(SUM(AB85,AE85,AH85,AK85,AN85,AQ85,AT85,AW85,AZ85,BC85,BF85,BI85)=0,0,AVERAGE(AB85,AE85,AH85,AK85,AN85,AQ85,AT85,AW85,AZ85,BC85,BF85,BI85))</f>
        <v>0</v>
      </c>
      <c r="BK85" s="26">
        <f>IF(BJ85&lt;=X85,100%,BJ85)</f>
        <v>1</v>
      </c>
      <c r="BL85" s="26" t="str">
        <f t="shared" si="8"/>
        <v>CUMPLE</v>
      </c>
      <c r="BM85" s="1"/>
      <c r="BP85">
        <v>1</v>
      </c>
    </row>
    <row r="86" spans="1:68" ht="21" customHeight="1" outlineLevel="1" x14ac:dyDescent="0.25">
      <c r="A86" s="132">
        <v>37</v>
      </c>
      <c r="B86" s="15" t="s">
        <v>131</v>
      </c>
      <c r="C86" s="102">
        <v>10</v>
      </c>
      <c r="D86" s="102" t="s">
        <v>130</v>
      </c>
      <c r="E86" s="15" t="s">
        <v>132</v>
      </c>
      <c r="F86" s="14" t="s">
        <v>635</v>
      </c>
      <c r="G86" s="14" t="s">
        <v>67</v>
      </c>
      <c r="H86" s="15" t="s">
        <v>92</v>
      </c>
      <c r="I86" s="290" t="s">
        <v>636</v>
      </c>
      <c r="J86" s="199" t="s">
        <v>114</v>
      </c>
      <c r="K86" s="15" t="s">
        <v>7</v>
      </c>
      <c r="L86" s="15" t="s">
        <v>637</v>
      </c>
      <c r="M86" s="15" t="s">
        <v>196</v>
      </c>
      <c r="N86" s="138" t="s">
        <v>638</v>
      </c>
      <c r="O86" s="15" t="s">
        <v>74</v>
      </c>
      <c r="P86" s="15" t="s">
        <v>639</v>
      </c>
      <c r="Q86" s="15" t="s">
        <v>96</v>
      </c>
      <c r="R86" s="15" t="s">
        <v>640</v>
      </c>
      <c r="S86" s="15" t="s">
        <v>275</v>
      </c>
      <c r="T86" s="28">
        <v>0.7</v>
      </c>
      <c r="U86" s="15" t="s">
        <v>242</v>
      </c>
      <c r="V86" s="15" t="s">
        <v>122</v>
      </c>
      <c r="W86" s="18">
        <v>0.6</v>
      </c>
      <c r="X86" s="18">
        <v>1</v>
      </c>
      <c r="Y86" s="15" t="s">
        <v>641</v>
      </c>
      <c r="Z86" s="15"/>
      <c r="AA86" s="15"/>
      <c r="AB86" s="29"/>
      <c r="AC86" s="29"/>
      <c r="AD86" s="29"/>
      <c r="AE86" s="29"/>
      <c r="AF86" s="15">
        <v>17</v>
      </c>
      <c r="AG86" s="15">
        <v>17.5</v>
      </c>
      <c r="AH86" s="29">
        <f t="shared" si="10"/>
        <v>0.97142857142857142</v>
      </c>
      <c r="AI86" s="29"/>
      <c r="AJ86" s="29"/>
      <c r="AK86" s="29"/>
      <c r="AL86" s="29"/>
      <c r="AM86" s="29"/>
      <c r="AN86" s="29"/>
      <c r="AO86" s="15">
        <v>27</v>
      </c>
      <c r="AP86" s="15">
        <v>27</v>
      </c>
      <c r="AQ86" s="29">
        <f t="shared" si="11"/>
        <v>1</v>
      </c>
      <c r="AR86" s="29"/>
      <c r="AS86" s="29"/>
      <c r="AT86" s="29"/>
      <c r="AU86" s="29"/>
      <c r="AV86" s="29"/>
      <c r="AW86" s="29"/>
      <c r="AX86" s="15">
        <v>25</v>
      </c>
      <c r="AY86" s="15">
        <v>25</v>
      </c>
      <c r="AZ86" s="29">
        <f t="shared" si="12"/>
        <v>1</v>
      </c>
      <c r="BA86" s="29"/>
      <c r="BB86" s="29"/>
      <c r="BC86" s="29"/>
      <c r="BD86" s="29"/>
      <c r="BE86" s="29"/>
      <c r="BF86" s="29"/>
      <c r="BG86" s="29"/>
      <c r="BH86" s="29"/>
      <c r="BI86" s="29"/>
      <c r="BJ86" s="26">
        <f t="shared" si="13"/>
        <v>0.99047619047619051</v>
      </c>
      <c r="BK86" s="26">
        <f>BJ86</f>
        <v>0.99047619047619051</v>
      </c>
      <c r="BL86" s="26" t="str">
        <f t="shared" si="8"/>
        <v>CUMPLE</v>
      </c>
      <c r="BM86" s="1"/>
      <c r="BP86">
        <v>2</v>
      </c>
    </row>
    <row r="87" spans="1:68" ht="21" customHeight="1" outlineLevel="1" x14ac:dyDescent="0.25">
      <c r="A87" s="132">
        <v>38</v>
      </c>
      <c r="B87" s="15" t="s">
        <v>131</v>
      </c>
      <c r="C87" s="102">
        <v>10</v>
      </c>
      <c r="D87" s="102" t="s">
        <v>130</v>
      </c>
      <c r="E87" s="15" t="s">
        <v>132</v>
      </c>
      <c r="F87" s="14" t="s">
        <v>66</v>
      </c>
      <c r="G87" s="14" t="s">
        <v>642</v>
      </c>
      <c r="H87" s="15" t="s">
        <v>92</v>
      </c>
      <c r="I87" s="290" t="s">
        <v>643</v>
      </c>
      <c r="J87" s="199" t="s">
        <v>114</v>
      </c>
      <c r="K87" s="15" t="s">
        <v>7</v>
      </c>
      <c r="L87" s="15" t="s">
        <v>644</v>
      </c>
      <c r="M87" s="15" t="s">
        <v>196</v>
      </c>
      <c r="N87" s="15" t="s">
        <v>645</v>
      </c>
      <c r="O87" s="15" t="s">
        <v>74</v>
      </c>
      <c r="P87" s="15" t="s">
        <v>639</v>
      </c>
      <c r="Q87" s="15" t="s">
        <v>96</v>
      </c>
      <c r="R87" s="15" t="s">
        <v>640</v>
      </c>
      <c r="S87" s="15" t="s">
        <v>275</v>
      </c>
      <c r="T87" s="28">
        <v>0.7</v>
      </c>
      <c r="U87" s="15" t="s">
        <v>242</v>
      </c>
      <c r="V87" s="15" t="s">
        <v>122</v>
      </c>
      <c r="W87" s="18">
        <v>0.6</v>
      </c>
      <c r="X87" s="18">
        <v>1</v>
      </c>
      <c r="Y87" s="15" t="s">
        <v>641</v>
      </c>
      <c r="Z87" s="15"/>
      <c r="AA87" s="15"/>
      <c r="AB87" s="29"/>
      <c r="AC87" s="29"/>
      <c r="AD87" s="29"/>
      <c r="AE87" s="29"/>
      <c r="AF87" s="15">
        <v>15</v>
      </c>
      <c r="AG87" s="15">
        <v>15</v>
      </c>
      <c r="AH87" s="29">
        <f t="shared" si="10"/>
        <v>1</v>
      </c>
      <c r="AI87" s="29"/>
      <c r="AJ87" s="29"/>
      <c r="AK87" s="29"/>
      <c r="AL87" s="29"/>
      <c r="AM87" s="29"/>
      <c r="AN87" s="29"/>
      <c r="AO87" s="15">
        <v>12</v>
      </c>
      <c r="AP87" s="15">
        <v>12</v>
      </c>
      <c r="AQ87" s="29">
        <f t="shared" si="11"/>
        <v>1</v>
      </c>
      <c r="AR87" s="29"/>
      <c r="AS87" s="29"/>
      <c r="AT87" s="29"/>
      <c r="AU87" s="29"/>
      <c r="AV87" s="29"/>
      <c r="AW87" s="29"/>
      <c r="AX87" s="15">
        <v>11</v>
      </c>
      <c r="AY87" s="15">
        <v>11</v>
      </c>
      <c r="AZ87" s="29">
        <f t="shared" si="12"/>
        <v>1</v>
      </c>
      <c r="BA87" s="29"/>
      <c r="BB87" s="29"/>
      <c r="BC87" s="29"/>
      <c r="BD87" s="29"/>
      <c r="BE87" s="29"/>
      <c r="BF87" s="29"/>
      <c r="BG87" s="29"/>
      <c r="BH87" s="29"/>
      <c r="BI87" s="29"/>
      <c r="BJ87" s="26">
        <f t="shared" si="13"/>
        <v>1</v>
      </c>
      <c r="BK87" s="26">
        <f>BJ87</f>
        <v>1</v>
      </c>
      <c r="BL87" s="26" t="str">
        <f t="shared" ref="BL87:BL99" si="14">IF(AND(BJ87&gt;=W87,BJ87&lt;=X87),"CUMPLE","NO CUMPLE")</f>
        <v>CUMPLE</v>
      </c>
      <c r="BM87" s="1"/>
      <c r="BP87">
        <v>2</v>
      </c>
    </row>
    <row r="88" spans="1:68" ht="21" customHeight="1" outlineLevel="1" x14ac:dyDescent="0.25">
      <c r="A88" s="132">
        <v>39</v>
      </c>
      <c r="B88" s="15" t="s">
        <v>131</v>
      </c>
      <c r="C88" s="102">
        <v>10</v>
      </c>
      <c r="D88" s="102" t="s">
        <v>130</v>
      </c>
      <c r="E88" s="15" t="s">
        <v>132</v>
      </c>
      <c r="F88" s="139" t="s">
        <v>646</v>
      </c>
      <c r="G88" s="14" t="s">
        <v>647</v>
      </c>
      <c r="H88" s="15" t="s">
        <v>648</v>
      </c>
      <c r="I88" s="290" t="s">
        <v>649</v>
      </c>
      <c r="J88" s="17" t="s">
        <v>114</v>
      </c>
      <c r="K88" s="15" t="s">
        <v>7</v>
      </c>
      <c r="L88" s="15" t="s">
        <v>650</v>
      </c>
      <c r="M88" s="15" t="s">
        <v>196</v>
      </c>
      <c r="N88" s="15" t="s">
        <v>651</v>
      </c>
      <c r="O88" s="15" t="s">
        <v>652</v>
      </c>
      <c r="P88" s="138" t="s">
        <v>653</v>
      </c>
      <c r="Q88" s="15" t="s">
        <v>96</v>
      </c>
      <c r="R88" s="138" t="s">
        <v>654</v>
      </c>
      <c r="S88" s="15" t="s">
        <v>271</v>
      </c>
      <c r="T88" s="28">
        <v>0.25</v>
      </c>
      <c r="U88" s="15" t="s">
        <v>841</v>
      </c>
      <c r="V88" s="15" t="s">
        <v>80</v>
      </c>
      <c r="W88" s="185">
        <v>0.01</v>
      </c>
      <c r="X88" s="185">
        <v>0.5</v>
      </c>
      <c r="Y88" s="15" t="s">
        <v>641</v>
      </c>
      <c r="Z88" s="15">
        <v>21</v>
      </c>
      <c r="AA88" s="15">
        <v>71</v>
      </c>
      <c r="AB88" s="29">
        <f t="shared" ref="AB88:AB93" si="15">Z88/AA88</f>
        <v>0.29577464788732394</v>
      </c>
      <c r="AC88" s="15">
        <v>7</v>
      </c>
      <c r="AD88" s="15">
        <v>71</v>
      </c>
      <c r="AE88" s="29">
        <f t="shared" ref="AE88:AE93" si="16">AC88/AD88</f>
        <v>9.8591549295774641E-2</v>
      </c>
      <c r="AF88" s="15">
        <v>16</v>
      </c>
      <c r="AG88" s="15">
        <v>71</v>
      </c>
      <c r="AH88" s="29">
        <f t="shared" si="10"/>
        <v>0.22535211267605634</v>
      </c>
      <c r="AI88" s="15">
        <v>24</v>
      </c>
      <c r="AJ88" s="15">
        <v>71</v>
      </c>
      <c r="AK88" s="29">
        <f t="shared" ref="AK88:AK93" si="17">AI88/AJ88</f>
        <v>0.3380281690140845</v>
      </c>
      <c r="AL88" s="15">
        <v>19</v>
      </c>
      <c r="AM88" s="15">
        <v>71</v>
      </c>
      <c r="AN88" s="29">
        <f t="shared" ref="AN88:AN93" si="18">AL88/AM88</f>
        <v>0.26760563380281688</v>
      </c>
      <c r="AO88" s="15">
        <v>23</v>
      </c>
      <c r="AP88" s="15">
        <v>71</v>
      </c>
      <c r="AQ88" s="29">
        <f t="shared" si="11"/>
        <v>0.323943661971831</v>
      </c>
      <c r="AR88" s="15">
        <v>15</v>
      </c>
      <c r="AS88" s="15">
        <v>71</v>
      </c>
      <c r="AT88" s="29">
        <f t="shared" ref="AT88:AT93" si="19">AR88/AS88</f>
        <v>0.21126760563380281</v>
      </c>
      <c r="AU88" s="15">
        <v>16</v>
      </c>
      <c r="AV88" s="15">
        <v>71</v>
      </c>
      <c r="AW88" s="29">
        <f t="shared" ref="AW88:AW93" si="20">AU88/AV88</f>
        <v>0.22535211267605634</v>
      </c>
      <c r="AX88" s="15">
        <v>20</v>
      </c>
      <c r="AY88" s="15">
        <v>71</v>
      </c>
      <c r="AZ88" s="29">
        <f t="shared" si="12"/>
        <v>0.28169014084507044</v>
      </c>
      <c r="BA88" s="29"/>
      <c r="BB88" s="29"/>
      <c r="BC88" s="29"/>
      <c r="BD88" s="29"/>
      <c r="BE88" s="29"/>
      <c r="BF88" s="29"/>
      <c r="BG88" s="29"/>
      <c r="BH88" s="29"/>
      <c r="BI88" s="29"/>
      <c r="BJ88" s="26">
        <f t="shared" si="13"/>
        <v>0.2519561815336463</v>
      </c>
      <c r="BK88" s="26">
        <f>IF(BJ88&lt;=40%,100%,0%)</f>
        <v>1</v>
      </c>
      <c r="BL88" s="26" t="str">
        <f t="shared" si="14"/>
        <v>CUMPLE</v>
      </c>
      <c r="BM88" s="1"/>
      <c r="BP88">
        <v>1</v>
      </c>
    </row>
    <row r="89" spans="1:68" ht="21" customHeight="1" outlineLevel="1" x14ac:dyDescent="0.25">
      <c r="A89" s="132">
        <v>40</v>
      </c>
      <c r="B89" s="15" t="s">
        <v>131</v>
      </c>
      <c r="C89" s="102">
        <v>10</v>
      </c>
      <c r="D89" s="102" t="s">
        <v>130</v>
      </c>
      <c r="E89" s="15" t="s">
        <v>132</v>
      </c>
      <c r="F89" s="139" t="s">
        <v>646</v>
      </c>
      <c r="G89" s="14" t="s">
        <v>647</v>
      </c>
      <c r="H89" s="15" t="s">
        <v>648</v>
      </c>
      <c r="I89" s="290" t="s">
        <v>842</v>
      </c>
      <c r="J89" s="17" t="s">
        <v>114</v>
      </c>
      <c r="K89" s="15" t="s">
        <v>7</v>
      </c>
      <c r="L89" s="15" t="s">
        <v>655</v>
      </c>
      <c r="M89" s="15" t="s">
        <v>196</v>
      </c>
      <c r="N89" s="15" t="s">
        <v>651</v>
      </c>
      <c r="O89" s="15" t="s">
        <v>652</v>
      </c>
      <c r="P89" s="138" t="s">
        <v>653</v>
      </c>
      <c r="Q89" s="15" t="s">
        <v>96</v>
      </c>
      <c r="R89" s="138" t="s">
        <v>654</v>
      </c>
      <c r="S89" s="15" t="s">
        <v>271</v>
      </c>
      <c r="T89" s="28">
        <v>0.25</v>
      </c>
      <c r="U89" s="15" t="s">
        <v>656</v>
      </c>
      <c r="V89" s="15" t="s">
        <v>80</v>
      </c>
      <c r="W89" s="18">
        <v>0.01</v>
      </c>
      <c r="X89" s="18">
        <v>0.5</v>
      </c>
      <c r="Y89" s="15" t="s">
        <v>641</v>
      </c>
      <c r="Z89" s="15">
        <v>3</v>
      </c>
      <c r="AA89" s="15">
        <v>93</v>
      </c>
      <c r="AB89" s="29">
        <f t="shared" si="15"/>
        <v>3.2258064516129031E-2</v>
      </c>
      <c r="AC89" s="15">
        <v>0</v>
      </c>
      <c r="AD89" s="15">
        <v>93</v>
      </c>
      <c r="AE89" s="29">
        <f t="shared" si="16"/>
        <v>0</v>
      </c>
      <c r="AF89" s="15">
        <v>6</v>
      </c>
      <c r="AG89" s="15">
        <v>93</v>
      </c>
      <c r="AH89" s="29">
        <f t="shared" si="10"/>
        <v>6.4516129032258063E-2</v>
      </c>
      <c r="AI89" s="15">
        <v>24</v>
      </c>
      <c r="AJ89" s="15">
        <v>93</v>
      </c>
      <c r="AK89" s="29">
        <f t="shared" si="17"/>
        <v>0.25806451612903225</v>
      </c>
      <c r="AL89" s="15">
        <v>11</v>
      </c>
      <c r="AM89" s="15">
        <v>93</v>
      </c>
      <c r="AN89" s="29">
        <f t="shared" si="18"/>
        <v>0.11827956989247312</v>
      </c>
      <c r="AO89" s="15">
        <v>27</v>
      </c>
      <c r="AP89" s="15">
        <v>93</v>
      </c>
      <c r="AQ89" s="29">
        <f t="shared" si="11"/>
        <v>0.29032258064516131</v>
      </c>
      <c r="AR89" s="15">
        <v>0</v>
      </c>
      <c r="AS89" s="15">
        <v>93</v>
      </c>
      <c r="AT89" s="29">
        <f t="shared" si="19"/>
        <v>0</v>
      </c>
      <c r="AU89" s="15">
        <v>8</v>
      </c>
      <c r="AV89" s="15">
        <v>93</v>
      </c>
      <c r="AW89" s="29">
        <f t="shared" si="20"/>
        <v>8.6021505376344093E-2</v>
      </c>
      <c r="AX89" s="15">
        <v>15</v>
      </c>
      <c r="AY89" s="15">
        <v>93</v>
      </c>
      <c r="AZ89" s="29">
        <f t="shared" si="12"/>
        <v>0.16129032258064516</v>
      </c>
      <c r="BA89" s="29"/>
      <c r="BB89" s="29"/>
      <c r="BC89" s="29"/>
      <c r="BD89" s="29"/>
      <c r="BE89" s="29"/>
      <c r="BF89" s="29"/>
      <c r="BG89" s="29"/>
      <c r="BH89" s="29"/>
      <c r="BI89" s="29"/>
      <c r="BJ89" s="26">
        <f t="shared" si="13"/>
        <v>0.11230585424133811</v>
      </c>
      <c r="BK89" s="26">
        <f>IF(BJ89&lt;=40%,100%,0%)</f>
        <v>1</v>
      </c>
      <c r="BL89" s="26" t="str">
        <f t="shared" si="14"/>
        <v>CUMPLE</v>
      </c>
      <c r="BM89" s="1"/>
      <c r="BP89">
        <v>1</v>
      </c>
    </row>
    <row r="90" spans="1:68" ht="21" customHeight="1" outlineLevel="1" x14ac:dyDescent="0.25">
      <c r="A90" s="132">
        <v>41</v>
      </c>
      <c r="B90" s="15" t="s">
        <v>131</v>
      </c>
      <c r="C90" s="102">
        <v>10</v>
      </c>
      <c r="D90" s="102" t="s">
        <v>130</v>
      </c>
      <c r="E90" s="15" t="s">
        <v>132</v>
      </c>
      <c r="F90" s="139" t="s">
        <v>646</v>
      </c>
      <c r="G90" s="14" t="s">
        <v>647</v>
      </c>
      <c r="H90" s="15" t="s">
        <v>648</v>
      </c>
      <c r="I90" s="290" t="s">
        <v>843</v>
      </c>
      <c r="J90" s="17" t="s">
        <v>114</v>
      </c>
      <c r="K90" s="15" t="s">
        <v>7</v>
      </c>
      <c r="L90" s="140" t="s">
        <v>657</v>
      </c>
      <c r="M90" s="15" t="s">
        <v>196</v>
      </c>
      <c r="N90" s="15" t="s">
        <v>651</v>
      </c>
      <c r="O90" s="15" t="s">
        <v>652</v>
      </c>
      <c r="P90" s="138" t="s">
        <v>658</v>
      </c>
      <c r="Q90" s="15" t="s">
        <v>96</v>
      </c>
      <c r="R90" s="138" t="s">
        <v>659</v>
      </c>
      <c r="S90" s="15" t="s">
        <v>271</v>
      </c>
      <c r="T90" s="28">
        <v>0.15</v>
      </c>
      <c r="U90" s="15" t="s">
        <v>660</v>
      </c>
      <c r="V90" s="15" t="s">
        <v>80</v>
      </c>
      <c r="W90" s="18">
        <v>0.01</v>
      </c>
      <c r="X90" s="18">
        <v>0.5</v>
      </c>
      <c r="Y90" s="15" t="s">
        <v>641</v>
      </c>
      <c r="Z90" s="15">
        <v>3780</v>
      </c>
      <c r="AA90" s="15">
        <v>22078</v>
      </c>
      <c r="AB90" s="29">
        <f t="shared" si="15"/>
        <v>0.17121116043119847</v>
      </c>
      <c r="AC90" s="15">
        <v>3747</v>
      </c>
      <c r="AD90" s="15">
        <v>22078</v>
      </c>
      <c r="AE90" s="29">
        <f t="shared" si="16"/>
        <v>0.16971645982425945</v>
      </c>
      <c r="AF90" s="15">
        <v>3978</v>
      </c>
      <c r="AG90" s="15">
        <v>22078</v>
      </c>
      <c r="AH90" s="29">
        <f t="shared" si="10"/>
        <v>0.18017936407283269</v>
      </c>
      <c r="AI90" s="15">
        <v>4374</v>
      </c>
      <c r="AJ90" s="15">
        <v>22078</v>
      </c>
      <c r="AK90" s="29">
        <f t="shared" si="17"/>
        <v>0.19811577135610109</v>
      </c>
      <c r="AL90" s="15">
        <v>5923</v>
      </c>
      <c r="AM90" s="15">
        <v>22078</v>
      </c>
      <c r="AN90" s="29">
        <f t="shared" si="18"/>
        <v>0.26827611196666362</v>
      </c>
      <c r="AO90" s="15">
        <v>7498</v>
      </c>
      <c r="AP90" s="15">
        <v>22078</v>
      </c>
      <c r="AQ90" s="29">
        <f t="shared" si="11"/>
        <v>0.33961409547966304</v>
      </c>
      <c r="AR90" s="15">
        <v>5102</v>
      </c>
      <c r="AS90" s="15">
        <v>22078</v>
      </c>
      <c r="AT90" s="29">
        <f t="shared" si="19"/>
        <v>0.23108977262433192</v>
      </c>
      <c r="AU90" s="15">
        <v>5600</v>
      </c>
      <c r="AV90" s="15">
        <v>22078</v>
      </c>
      <c r="AW90" s="29">
        <f t="shared" si="20"/>
        <v>0.2536461636017755</v>
      </c>
      <c r="AX90" s="15">
        <v>4569</v>
      </c>
      <c r="AY90" s="15">
        <v>22078</v>
      </c>
      <c r="AZ90" s="29">
        <f t="shared" si="12"/>
        <v>0.2069480931243772</v>
      </c>
      <c r="BA90" s="29"/>
      <c r="BB90" s="29"/>
      <c r="BC90" s="29"/>
      <c r="BD90" s="29"/>
      <c r="BE90" s="29"/>
      <c r="BF90" s="29"/>
      <c r="BG90" s="29"/>
      <c r="BH90" s="29"/>
      <c r="BI90" s="29"/>
      <c r="BJ90" s="26">
        <f t="shared" si="13"/>
        <v>0.22431077694235591</v>
      </c>
      <c r="BK90" s="26">
        <f>IF(BJ90&lt;=40%,100%,0%)</f>
        <v>1</v>
      </c>
      <c r="BL90" s="26" t="str">
        <f t="shared" si="14"/>
        <v>CUMPLE</v>
      </c>
      <c r="BM90" s="1"/>
      <c r="BP90">
        <v>1</v>
      </c>
    </row>
    <row r="91" spans="1:68" ht="21" customHeight="1" outlineLevel="1" x14ac:dyDescent="0.25">
      <c r="A91" s="132">
        <v>42</v>
      </c>
      <c r="B91" s="15" t="s">
        <v>131</v>
      </c>
      <c r="C91" s="102">
        <v>10</v>
      </c>
      <c r="D91" s="102" t="s">
        <v>130</v>
      </c>
      <c r="E91" s="15" t="s">
        <v>132</v>
      </c>
      <c r="F91" s="139" t="s">
        <v>646</v>
      </c>
      <c r="G91" s="14" t="s">
        <v>647</v>
      </c>
      <c r="H91" s="15" t="s">
        <v>648</v>
      </c>
      <c r="I91" s="290" t="s">
        <v>844</v>
      </c>
      <c r="J91" s="17" t="s">
        <v>114</v>
      </c>
      <c r="K91" s="15" t="s">
        <v>7</v>
      </c>
      <c r="L91" s="140" t="s">
        <v>657</v>
      </c>
      <c r="M91" s="15" t="s">
        <v>196</v>
      </c>
      <c r="N91" s="15" t="s">
        <v>651</v>
      </c>
      <c r="O91" s="15" t="s">
        <v>652</v>
      </c>
      <c r="P91" s="138" t="s">
        <v>658</v>
      </c>
      <c r="Q91" s="15" t="s">
        <v>96</v>
      </c>
      <c r="R91" s="138" t="s">
        <v>659</v>
      </c>
      <c r="S91" s="15" t="s">
        <v>271</v>
      </c>
      <c r="T91" s="28">
        <v>0.12</v>
      </c>
      <c r="U91" s="15" t="s">
        <v>845</v>
      </c>
      <c r="V91" s="15" t="s">
        <v>80</v>
      </c>
      <c r="W91" s="18">
        <v>0.01</v>
      </c>
      <c r="X91" s="18">
        <v>0.5</v>
      </c>
      <c r="Y91" s="15" t="s">
        <v>641</v>
      </c>
      <c r="Z91" s="15">
        <v>2378</v>
      </c>
      <c r="AA91" s="15">
        <v>20676</v>
      </c>
      <c r="AB91" s="29">
        <f t="shared" si="15"/>
        <v>0.11501257496614432</v>
      </c>
      <c r="AC91" s="15">
        <v>2345</v>
      </c>
      <c r="AD91" s="15">
        <v>20676</v>
      </c>
      <c r="AE91" s="29">
        <f t="shared" si="16"/>
        <v>0.11341652157090347</v>
      </c>
      <c r="AF91" s="15">
        <v>2576</v>
      </c>
      <c r="AG91" s="15">
        <v>20676</v>
      </c>
      <c r="AH91" s="29">
        <f t="shared" si="10"/>
        <v>0.12458889533758948</v>
      </c>
      <c r="AI91" s="15">
        <v>2972</v>
      </c>
      <c r="AJ91" s="15">
        <v>20676</v>
      </c>
      <c r="AK91" s="29">
        <f t="shared" si="17"/>
        <v>0.14374153608047979</v>
      </c>
      <c r="AL91" s="15">
        <v>4220</v>
      </c>
      <c r="AM91" s="15">
        <v>20676</v>
      </c>
      <c r="AN91" s="29">
        <f t="shared" si="18"/>
        <v>0.204101373573225</v>
      </c>
      <c r="AO91" s="15">
        <v>6096</v>
      </c>
      <c r="AP91" s="15">
        <v>20676</v>
      </c>
      <c r="AQ91" s="29">
        <f t="shared" si="11"/>
        <v>0.29483459082994778</v>
      </c>
      <c r="AR91" s="15">
        <v>3700</v>
      </c>
      <c r="AS91" s="15">
        <v>20676</v>
      </c>
      <c r="AT91" s="29">
        <f t="shared" si="19"/>
        <v>0.17895144128458115</v>
      </c>
      <c r="AU91" s="15">
        <v>4198</v>
      </c>
      <c r="AV91" s="15">
        <v>20676</v>
      </c>
      <c r="AW91" s="29">
        <f t="shared" si="20"/>
        <v>0.20303733797639775</v>
      </c>
      <c r="AX91" s="15">
        <v>3167</v>
      </c>
      <c r="AY91" s="15">
        <v>20676</v>
      </c>
      <c r="AZ91" s="29">
        <f t="shared" si="12"/>
        <v>0.15317276068872121</v>
      </c>
      <c r="BA91" s="29"/>
      <c r="BB91" s="29"/>
      <c r="BC91" s="29"/>
      <c r="BD91" s="29"/>
      <c r="BE91" s="29"/>
      <c r="BF91" s="29"/>
      <c r="BG91" s="29"/>
      <c r="BH91" s="29"/>
      <c r="BI91" s="29"/>
      <c r="BJ91" s="26">
        <f t="shared" si="13"/>
        <v>0.17009522581199887</v>
      </c>
      <c r="BK91" s="26">
        <f>IF(BJ91&lt;=X91,100%,BJ91)</f>
        <v>1</v>
      </c>
      <c r="BL91" s="26" t="str">
        <f t="shared" si="14"/>
        <v>CUMPLE</v>
      </c>
      <c r="BM91" s="1"/>
      <c r="BP91">
        <v>1</v>
      </c>
    </row>
    <row r="92" spans="1:68" ht="21" customHeight="1" outlineLevel="1" x14ac:dyDescent="0.25">
      <c r="A92" s="132">
        <v>43</v>
      </c>
      <c r="B92" s="15" t="s">
        <v>131</v>
      </c>
      <c r="C92" s="102">
        <v>10</v>
      </c>
      <c r="D92" s="102" t="s">
        <v>130</v>
      </c>
      <c r="E92" s="15" t="s">
        <v>132</v>
      </c>
      <c r="F92" s="139" t="s">
        <v>646</v>
      </c>
      <c r="G92" s="14" t="s">
        <v>647</v>
      </c>
      <c r="H92" s="15" t="s">
        <v>648</v>
      </c>
      <c r="I92" s="290" t="s">
        <v>846</v>
      </c>
      <c r="J92" s="17" t="s">
        <v>114</v>
      </c>
      <c r="K92" s="15" t="s">
        <v>7</v>
      </c>
      <c r="L92" s="140" t="s">
        <v>661</v>
      </c>
      <c r="M92" s="15" t="s">
        <v>196</v>
      </c>
      <c r="N92" s="15" t="s">
        <v>651</v>
      </c>
      <c r="O92" s="15" t="s">
        <v>652</v>
      </c>
      <c r="P92" s="138" t="s">
        <v>662</v>
      </c>
      <c r="Q92" s="15" t="s">
        <v>96</v>
      </c>
      <c r="R92" s="138" t="s">
        <v>663</v>
      </c>
      <c r="S92" s="15" t="s">
        <v>271</v>
      </c>
      <c r="T92" s="28">
        <v>0.25</v>
      </c>
      <c r="U92" s="15" t="s">
        <v>664</v>
      </c>
      <c r="V92" s="15" t="s">
        <v>80</v>
      </c>
      <c r="W92" s="18">
        <v>0.04</v>
      </c>
      <c r="X92" s="18">
        <v>1</v>
      </c>
      <c r="Y92" s="15" t="s">
        <v>641</v>
      </c>
      <c r="Z92" s="15">
        <v>0</v>
      </c>
      <c r="AA92" s="15">
        <v>28</v>
      </c>
      <c r="AB92" s="29">
        <f t="shared" si="15"/>
        <v>0</v>
      </c>
      <c r="AC92" s="15">
        <v>9</v>
      </c>
      <c r="AD92" s="15">
        <v>28</v>
      </c>
      <c r="AE92" s="29">
        <f t="shared" si="16"/>
        <v>0.32142857142857145</v>
      </c>
      <c r="AF92" s="15">
        <v>24</v>
      </c>
      <c r="AG92" s="15">
        <v>28</v>
      </c>
      <c r="AH92" s="29">
        <f t="shared" si="10"/>
        <v>0.8571428571428571</v>
      </c>
      <c r="AI92" s="15">
        <v>11</v>
      </c>
      <c r="AJ92" s="15">
        <v>28</v>
      </c>
      <c r="AK92" s="29">
        <f t="shared" si="17"/>
        <v>0.39285714285714285</v>
      </c>
      <c r="AL92" s="15">
        <v>10</v>
      </c>
      <c r="AM92" s="15">
        <v>28</v>
      </c>
      <c r="AN92" s="29">
        <f t="shared" si="18"/>
        <v>0.35714285714285715</v>
      </c>
      <c r="AO92" s="15">
        <v>24</v>
      </c>
      <c r="AP92" s="15">
        <v>28</v>
      </c>
      <c r="AQ92" s="29">
        <f t="shared" si="11"/>
        <v>0.8571428571428571</v>
      </c>
      <c r="AR92" s="15">
        <v>3</v>
      </c>
      <c r="AS92" s="15">
        <v>28</v>
      </c>
      <c r="AT92" s="29">
        <f t="shared" si="19"/>
        <v>0.10714285714285714</v>
      </c>
      <c r="AU92" s="15">
        <v>19</v>
      </c>
      <c r="AV92" s="15">
        <v>28</v>
      </c>
      <c r="AW92" s="29">
        <f t="shared" si="20"/>
        <v>0.6785714285714286</v>
      </c>
      <c r="AX92" s="15">
        <v>2</v>
      </c>
      <c r="AY92" s="15">
        <v>28</v>
      </c>
      <c r="AZ92" s="29">
        <f t="shared" si="12"/>
        <v>7.1428571428571425E-2</v>
      </c>
      <c r="BA92" s="29"/>
      <c r="BB92" s="29"/>
      <c r="BC92" s="29"/>
      <c r="BD92" s="29"/>
      <c r="BE92" s="29"/>
      <c r="BF92" s="29"/>
      <c r="BG92" s="29"/>
      <c r="BH92" s="29"/>
      <c r="BI92" s="29"/>
      <c r="BJ92" s="26">
        <f t="shared" si="13"/>
        <v>0.40476190476190477</v>
      </c>
      <c r="BK92" s="26">
        <f>IF(BJ92&lt;=X92,100%,BJ92)</f>
        <v>1</v>
      </c>
      <c r="BL92" s="26" t="str">
        <f t="shared" si="14"/>
        <v>CUMPLE</v>
      </c>
      <c r="BM92" s="1"/>
      <c r="BP92">
        <v>1</v>
      </c>
    </row>
    <row r="93" spans="1:68" ht="21" customHeight="1" outlineLevel="1" x14ac:dyDescent="0.25">
      <c r="A93" s="132">
        <v>44</v>
      </c>
      <c r="B93" s="15" t="s">
        <v>131</v>
      </c>
      <c r="C93" s="102">
        <v>10</v>
      </c>
      <c r="D93" s="102" t="s">
        <v>184</v>
      </c>
      <c r="E93" s="15" t="s">
        <v>132</v>
      </c>
      <c r="F93" s="139" t="s">
        <v>646</v>
      </c>
      <c r="G93" s="14" t="s">
        <v>647</v>
      </c>
      <c r="H93" s="15" t="s">
        <v>648</v>
      </c>
      <c r="I93" s="290" t="s">
        <v>665</v>
      </c>
      <c r="J93" s="17" t="s">
        <v>70</v>
      </c>
      <c r="K93" s="15" t="s">
        <v>7</v>
      </c>
      <c r="L93" s="140" t="s">
        <v>666</v>
      </c>
      <c r="M93" s="15" t="s">
        <v>196</v>
      </c>
      <c r="N93" s="15" t="s">
        <v>667</v>
      </c>
      <c r="O93" s="15" t="s">
        <v>652</v>
      </c>
      <c r="P93" s="138" t="s">
        <v>668</v>
      </c>
      <c r="Q93" s="15" t="s">
        <v>96</v>
      </c>
      <c r="R93" s="138" t="s">
        <v>669</v>
      </c>
      <c r="S93" s="15" t="s">
        <v>271</v>
      </c>
      <c r="T93" s="23">
        <v>25</v>
      </c>
      <c r="U93" s="15" t="s">
        <v>670</v>
      </c>
      <c r="V93" s="15" t="s">
        <v>80</v>
      </c>
      <c r="W93" s="24">
        <v>20</v>
      </c>
      <c r="X93" s="24">
        <v>1000</v>
      </c>
      <c r="Y93" s="15" t="s">
        <v>641</v>
      </c>
      <c r="Z93" s="15">
        <v>0</v>
      </c>
      <c r="AA93" s="15">
        <v>1</v>
      </c>
      <c r="AB93" s="105">
        <f t="shared" si="15"/>
        <v>0</v>
      </c>
      <c r="AC93" s="15">
        <v>826</v>
      </c>
      <c r="AD93" s="15">
        <v>1</v>
      </c>
      <c r="AE93" s="105">
        <f t="shared" si="16"/>
        <v>826</v>
      </c>
      <c r="AF93" s="15">
        <v>987</v>
      </c>
      <c r="AG93" s="15">
        <v>1</v>
      </c>
      <c r="AH93" s="105">
        <f t="shared" si="10"/>
        <v>987</v>
      </c>
      <c r="AI93" s="15">
        <v>351</v>
      </c>
      <c r="AJ93" s="15">
        <v>1</v>
      </c>
      <c r="AK93" s="105">
        <f t="shared" si="17"/>
        <v>351</v>
      </c>
      <c r="AL93" s="15">
        <v>30</v>
      </c>
      <c r="AM93" s="15">
        <v>1</v>
      </c>
      <c r="AN93" s="105">
        <f t="shared" si="18"/>
        <v>30</v>
      </c>
      <c r="AO93" s="15">
        <v>26</v>
      </c>
      <c r="AP93" s="15">
        <v>1</v>
      </c>
      <c r="AQ93" s="105">
        <f t="shared" si="11"/>
        <v>26</v>
      </c>
      <c r="AR93" s="15">
        <v>63</v>
      </c>
      <c r="AS93" s="15">
        <v>1</v>
      </c>
      <c r="AT93" s="105">
        <f t="shared" si="19"/>
        <v>63</v>
      </c>
      <c r="AU93" s="15">
        <v>34</v>
      </c>
      <c r="AV93" s="15">
        <v>1</v>
      </c>
      <c r="AW93" s="105">
        <f t="shared" si="20"/>
        <v>34</v>
      </c>
      <c r="AX93" s="15">
        <v>60</v>
      </c>
      <c r="AY93" s="15">
        <v>1</v>
      </c>
      <c r="AZ93" s="105">
        <f t="shared" si="12"/>
        <v>60</v>
      </c>
      <c r="BA93" s="29"/>
      <c r="BB93" s="29"/>
      <c r="BC93" s="29"/>
      <c r="BD93" s="29"/>
      <c r="BE93" s="29"/>
      <c r="BF93" s="29"/>
      <c r="BG93" s="29"/>
      <c r="BH93" s="29"/>
      <c r="BI93" s="29"/>
      <c r="BJ93" s="129">
        <f t="shared" si="13"/>
        <v>264.11111111111109</v>
      </c>
      <c r="BK93" s="26">
        <f>IF(T93&gt;=1,100%,0%)</f>
        <v>1</v>
      </c>
      <c r="BL93" s="26" t="str">
        <f t="shared" si="14"/>
        <v>CUMPLE</v>
      </c>
      <c r="BM93" s="1"/>
      <c r="BP93">
        <v>1</v>
      </c>
    </row>
    <row r="94" spans="1:68" ht="21" customHeight="1" outlineLevel="1" x14ac:dyDescent="0.25">
      <c r="A94" s="132">
        <v>45</v>
      </c>
      <c r="B94" s="15" t="s">
        <v>138</v>
      </c>
      <c r="C94" s="102">
        <v>11</v>
      </c>
      <c r="D94" s="102" t="s">
        <v>137</v>
      </c>
      <c r="E94" s="15" t="s">
        <v>139</v>
      </c>
      <c r="F94" s="14" t="s">
        <v>66</v>
      </c>
      <c r="G94" s="14" t="s">
        <v>671</v>
      </c>
      <c r="H94" s="15" t="s">
        <v>672</v>
      </c>
      <c r="I94" s="290" t="s">
        <v>673</v>
      </c>
      <c r="J94" s="17" t="s">
        <v>114</v>
      </c>
      <c r="K94" s="15" t="s">
        <v>3</v>
      </c>
      <c r="L94" s="15" t="s">
        <v>674</v>
      </c>
      <c r="M94" s="15" t="s">
        <v>194</v>
      </c>
      <c r="N94" s="15" t="s">
        <v>675</v>
      </c>
      <c r="O94" s="15" t="s">
        <v>456</v>
      </c>
      <c r="P94" s="15" t="s">
        <v>676</v>
      </c>
      <c r="Q94" s="15" t="s">
        <v>96</v>
      </c>
      <c r="R94" s="15" t="s">
        <v>677</v>
      </c>
      <c r="S94" s="15" t="s">
        <v>305</v>
      </c>
      <c r="T94" s="28">
        <v>1</v>
      </c>
      <c r="U94" s="15" t="s">
        <v>242</v>
      </c>
      <c r="V94" s="15" t="s">
        <v>122</v>
      </c>
      <c r="W94" s="18">
        <v>1</v>
      </c>
      <c r="X94" s="18">
        <v>1</v>
      </c>
      <c r="Y94" s="15" t="s">
        <v>678</v>
      </c>
      <c r="Z94" s="122"/>
      <c r="AA94" s="122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6" t="str">
        <f>IF(IF(SUM(AB94,AE94,AH94,AK94,AN94,AQ94,AT94,AW94,AZ94,BC94,BF94,BI94)=0,0,AVERAGE(AB94,AE94,AH94,AK94,AN94,AQ94,AT94,AW94,AZ94,BC94,BF94,BI94))=0," ",IF(SUM(AB94,AE94,AH94,AK94,AN94,AQ94,AT94,AW94,AZ94,BC94,BF94,BI94)=0,0,AVERAGE(AB94,AE94,AH94,AK94,AN94,AQ94,AT94,AW94,AZ94,BC94,BF94,BI94)))</f>
        <v xml:space="preserve"> </v>
      </c>
      <c r="BK94" s="26" t="str">
        <f>IFERROR(IF(T94=0,BJ94,BJ94/T94)," ")</f>
        <v xml:space="preserve"> </v>
      </c>
      <c r="BL94" s="26" t="str">
        <f t="shared" si="14"/>
        <v>NO CUMPLE</v>
      </c>
      <c r="BM94" s="1"/>
    </row>
    <row r="95" spans="1:68" ht="21" customHeight="1" outlineLevel="1" x14ac:dyDescent="0.25">
      <c r="A95" s="132">
        <v>46</v>
      </c>
      <c r="B95" s="15" t="s">
        <v>138</v>
      </c>
      <c r="C95" s="102">
        <v>11</v>
      </c>
      <c r="D95" s="102" t="s">
        <v>137</v>
      </c>
      <c r="E95" s="15" t="s">
        <v>139</v>
      </c>
      <c r="F95" s="14" t="s">
        <v>679</v>
      </c>
      <c r="G95" s="14" t="s">
        <v>680</v>
      </c>
      <c r="H95" s="15" t="s">
        <v>566</v>
      </c>
      <c r="I95" s="290" t="s">
        <v>681</v>
      </c>
      <c r="J95" s="17" t="s">
        <v>114</v>
      </c>
      <c r="K95" s="15" t="s">
        <v>17</v>
      </c>
      <c r="L95" s="15" t="s">
        <v>682</v>
      </c>
      <c r="M95" s="15" t="s">
        <v>194</v>
      </c>
      <c r="N95" s="15" t="s">
        <v>675</v>
      </c>
      <c r="O95" s="15" t="s">
        <v>456</v>
      </c>
      <c r="P95" s="15" t="s">
        <v>683</v>
      </c>
      <c r="Q95" s="15" t="s">
        <v>96</v>
      </c>
      <c r="R95" s="15" t="s">
        <v>684</v>
      </c>
      <c r="S95" s="15" t="s">
        <v>305</v>
      </c>
      <c r="T95" s="28">
        <v>0.7</v>
      </c>
      <c r="U95" s="15" t="s">
        <v>242</v>
      </c>
      <c r="V95" s="15" t="s">
        <v>122</v>
      </c>
      <c r="W95" s="18">
        <v>0.6</v>
      </c>
      <c r="X95" s="18">
        <v>1</v>
      </c>
      <c r="Y95" s="15" t="s">
        <v>685</v>
      </c>
      <c r="Z95" s="15"/>
      <c r="AA95" s="15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6" t="str">
        <f>IF(IF(SUM(AB95,AE95,AH95,AK95,AN95,AQ95,AT95,AW95,AZ95,BC95,BF95,BI95)=0,0,AVERAGE(AB95,AE95,AH95,AK95,AN95,AQ95,AT95,AW95,AZ95,BC95,BF95,BI95))=0," ",IF(SUM(AB95,AE95,AH95,AK95,AN95,AQ95,AT95,AW95,AZ95,BC95,BF95,BI95)=0,0,AVERAGE(AB95,AE95,AH95,AK95,AN95,AQ95,AT95,AW95,AZ95,BC95,BF95,BI95)))</f>
        <v xml:space="preserve"> </v>
      </c>
      <c r="BK95" s="26" t="str">
        <f>IFERROR(IF(T95=0,BJ95,BJ95/T95)," ")</f>
        <v xml:space="preserve"> </v>
      </c>
      <c r="BL95" s="26" t="str">
        <f t="shared" si="14"/>
        <v>NO CUMPLE</v>
      </c>
      <c r="BM95" s="1"/>
    </row>
    <row r="96" spans="1:68" ht="21" customHeight="1" outlineLevel="1" x14ac:dyDescent="0.25">
      <c r="A96" s="132">
        <v>47</v>
      </c>
      <c r="B96" s="15" t="s">
        <v>138</v>
      </c>
      <c r="C96" s="102">
        <v>11</v>
      </c>
      <c r="D96" s="183" t="s">
        <v>137</v>
      </c>
      <c r="E96" s="15" t="s">
        <v>139</v>
      </c>
      <c r="F96" s="14" t="s">
        <v>66</v>
      </c>
      <c r="G96" s="14" t="s">
        <v>686</v>
      </c>
      <c r="H96" s="15" t="s">
        <v>687</v>
      </c>
      <c r="I96" s="292" t="s">
        <v>833</v>
      </c>
      <c r="J96" s="17" t="s">
        <v>114</v>
      </c>
      <c r="K96" s="15" t="s">
        <v>3</v>
      </c>
      <c r="L96" s="182" t="s">
        <v>674</v>
      </c>
      <c r="M96" s="15" t="s">
        <v>194</v>
      </c>
      <c r="N96" s="182" t="s">
        <v>836</v>
      </c>
      <c r="O96" s="15" t="s">
        <v>456</v>
      </c>
      <c r="P96" s="182" t="s">
        <v>676</v>
      </c>
      <c r="Q96" s="15" t="s">
        <v>96</v>
      </c>
      <c r="R96" s="182" t="s">
        <v>837</v>
      </c>
      <c r="S96" s="15" t="s">
        <v>305</v>
      </c>
      <c r="T96" s="28">
        <v>1</v>
      </c>
      <c r="U96" s="15" t="s">
        <v>242</v>
      </c>
      <c r="V96" s="15" t="s">
        <v>122</v>
      </c>
      <c r="W96" s="18">
        <v>1</v>
      </c>
      <c r="X96" s="18">
        <v>1</v>
      </c>
      <c r="Y96" s="15" t="s">
        <v>690</v>
      </c>
      <c r="Z96" s="15"/>
      <c r="AA96" s="15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6" t="str">
        <f>IF(IF(SUM(AB96,AE96,AH96,AK96,AN96,AQ96,AT96,AW96,AZ96,BC96,BF96,BI96)=0,0,AVERAGE(AB96,AE96,AH96,AK96,AN96,AQ96,AT96,AW96,AZ96,BC96,BF96,BI96))=0," ",IF(SUM(AB96,AE96,AH96,AK96,AN96,AQ96,AT96,AW96,AZ96,BC96,BF96,BI96)=0,0,AVERAGE(AB96,AE96,AH96,AK96,AN96,AQ96,AT96,AW96,AZ96,BC96,BF96,BI96)))</f>
        <v xml:space="preserve"> </v>
      </c>
      <c r="BK96" s="26" t="str">
        <f>IFERROR(IF(T96=0,BJ96,BJ96/T96)," ")</f>
        <v xml:space="preserve"> </v>
      </c>
      <c r="BL96" s="26" t="str">
        <f t="shared" si="14"/>
        <v>NO CUMPLE</v>
      </c>
      <c r="BM96" s="1"/>
      <c r="BN96" s="184" t="s">
        <v>834</v>
      </c>
      <c r="BO96" s="184" t="s">
        <v>835</v>
      </c>
    </row>
    <row r="97" spans="1:68" ht="21" customHeight="1" outlineLevel="1" x14ac:dyDescent="0.25">
      <c r="A97" s="132">
        <v>48</v>
      </c>
      <c r="B97" s="15" t="s">
        <v>138</v>
      </c>
      <c r="C97" s="102">
        <v>11</v>
      </c>
      <c r="D97" s="102" t="s">
        <v>185</v>
      </c>
      <c r="E97" s="15" t="s">
        <v>139</v>
      </c>
      <c r="F97" s="14" t="s">
        <v>66</v>
      </c>
      <c r="G97" s="14" t="s">
        <v>686</v>
      </c>
      <c r="H97" s="15" t="s">
        <v>687</v>
      </c>
      <c r="I97" s="290" t="s">
        <v>691</v>
      </c>
      <c r="J97" s="17" t="s">
        <v>70</v>
      </c>
      <c r="K97" s="15" t="s">
        <v>9</v>
      </c>
      <c r="L97" s="15" t="s">
        <v>9</v>
      </c>
      <c r="M97" s="15" t="s">
        <v>194</v>
      </c>
      <c r="N97" s="15" t="s">
        <v>692</v>
      </c>
      <c r="O97" s="15" t="s">
        <v>456</v>
      </c>
      <c r="P97" s="15" t="s">
        <v>688</v>
      </c>
      <c r="Q97" s="15" t="s">
        <v>96</v>
      </c>
      <c r="R97" s="15" t="s">
        <v>689</v>
      </c>
      <c r="S97" s="15" t="s">
        <v>275</v>
      </c>
      <c r="T97" s="28">
        <v>1</v>
      </c>
      <c r="U97" s="15" t="s">
        <v>242</v>
      </c>
      <c r="V97" s="15" t="s">
        <v>122</v>
      </c>
      <c r="W97" s="18">
        <v>0.8</v>
      </c>
      <c r="X97" s="18">
        <v>1</v>
      </c>
      <c r="Y97" s="15" t="s">
        <v>690</v>
      </c>
      <c r="Z97" s="15"/>
      <c r="AA97" s="15"/>
      <c r="AB97" s="29"/>
      <c r="AC97" s="29"/>
      <c r="AD97" s="29"/>
      <c r="AE97" s="29"/>
      <c r="AF97" s="20">
        <v>2</v>
      </c>
      <c r="AG97" s="20">
        <v>2</v>
      </c>
      <c r="AH97" s="29">
        <f>AF97/AG97</f>
        <v>1</v>
      </c>
      <c r="AI97" s="29"/>
      <c r="AJ97" s="29"/>
      <c r="AK97" s="29"/>
      <c r="AL97" s="29"/>
      <c r="AM97" s="29"/>
      <c r="AN97" s="29"/>
      <c r="AO97" s="20">
        <v>0.01</v>
      </c>
      <c r="AP97" s="20">
        <v>0.01</v>
      </c>
      <c r="AQ97" s="29">
        <f>AO97/AP97</f>
        <v>1</v>
      </c>
      <c r="AR97" s="29"/>
      <c r="AS97" s="29"/>
      <c r="AT97" s="29"/>
      <c r="AU97" s="29"/>
      <c r="AV97" s="29"/>
      <c r="AW97" s="29"/>
      <c r="AX97" s="20">
        <v>2</v>
      </c>
      <c r="AY97" s="20">
        <v>2</v>
      </c>
      <c r="AZ97" s="29">
        <f>AX97/AY97</f>
        <v>1</v>
      </c>
      <c r="BA97" s="29"/>
      <c r="BB97" s="29"/>
      <c r="BC97" s="29"/>
      <c r="BD97" s="29"/>
      <c r="BE97" s="29"/>
      <c r="BF97" s="29"/>
      <c r="BG97" s="29"/>
      <c r="BH97" s="29"/>
      <c r="BI97" s="29"/>
      <c r="BJ97" s="26">
        <f>IF(SUM(AB97,AE97,AH97,AK97,AN97,AQ97,AT97,AW97,AZ97,BC97,BF97,BI97)=0,0,AVERAGE(AB97,AE97,AH97,AK97,AN97,AQ97,AT97,AW97,AZ97,BC97,BF97,BI97))</f>
        <v>1</v>
      </c>
      <c r="BK97" s="26">
        <f>IF(T97=0,BJ97,BJ97/T97)</f>
        <v>1</v>
      </c>
      <c r="BL97" s="26" t="str">
        <f t="shared" si="14"/>
        <v>CUMPLE</v>
      </c>
      <c r="BM97" s="1"/>
      <c r="BP97">
        <v>1</v>
      </c>
    </row>
    <row r="98" spans="1:68" ht="21" customHeight="1" outlineLevel="1" x14ac:dyDescent="0.25">
      <c r="A98" s="132">
        <v>49</v>
      </c>
      <c r="B98" s="15" t="s">
        <v>146</v>
      </c>
      <c r="C98" s="102">
        <v>12</v>
      </c>
      <c r="D98" s="102" t="s">
        <v>145</v>
      </c>
      <c r="E98" s="15" t="s">
        <v>147</v>
      </c>
      <c r="F98" s="14" t="s">
        <v>66</v>
      </c>
      <c r="G98" s="14" t="s">
        <v>693</v>
      </c>
      <c r="H98" s="15" t="s">
        <v>68</v>
      </c>
      <c r="I98" s="290" t="s">
        <v>694</v>
      </c>
      <c r="J98" s="17" t="s">
        <v>114</v>
      </c>
      <c r="K98" s="15" t="s">
        <v>9</v>
      </c>
      <c r="L98" s="15" t="s">
        <v>695</v>
      </c>
      <c r="M98" s="15" t="s">
        <v>196</v>
      </c>
      <c r="N98" s="15" t="s">
        <v>696</v>
      </c>
      <c r="O98" s="15" t="s">
        <v>697</v>
      </c>
      <c r="P98" s="15" t="s">
        <v>698</v>
      </c>
      <c r="Q98" s="15" t="s">
        <v>96</v>
      </c>
      <c r="R98" s="15" t="s">
        <v>699</v>
      </c>
      <c r="S98" s="15" t="s">
        <v>305</v>
      </c>
      <c r="T98" s="28">
        <v>0.85</v>
      </c>
      <c r="U98" s="18">
        <v>0.85</v>
      </c>
      <c r="V98" s="15" t="s">
        <v>122</v>
      </c>
      <c r="W98" s="18">
        <v>0.85</v>
      </c>
      <c r="X98" s="18">
        <v>1</v>
      </c>
      <c r="Y98" s="15" t="s">
        <v>700</v>
      </c>
      <c r="Z98" s="15"/>
      <c r="AA98" s="15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6" t="str">
        <f>IF(IF(SUM(AB98,AE98,AH98,AK98,AN98,AQ98,AT98,AW98,AZ98,BC98,BF98,BI98)=0,0,AVERAGE(AB98,AE98,AH98,AK98,AN98,AQ98,AT98,AW98,AZ98,BC98,BF98,BI98))=0," ",IF(SUM(AB98,AE98,AH98,AK98,AN98,AQ98,AT98,AW98,AZ98,BC98,BF98,BI98)=0,0,AVERAGE(AB98,AE98,AH98,AK98,AN98,AQ98,AT98,AW98,AZ98,BC98,BF98,BI98)))</f>
        <v xml:space="preserve"> </v>
      </c>
      <c r="BK98" s="26" t="str">
        <f>IFERROR(IF(T98=0,BJ98,BJ98/T98)," ")</f>
        <v xml:space="preserve"> </v>
      </c>
      <c r="BL98" s="26" t="str">
        <f t="shared" si="14"/>
        <v>NO CUMPLE</v>
      </c>
      <c r="BM98" s="1"/>
    </row>
    <row r="99" spans="1:68" ht="21" customHeight="1" outlineLevel="1" x14ac:dyDescent="0.25">
      <c r="A99" s="132">
        <v>50</v>
      </c>
      <c r="B99" s="15" t="s">
        <v>146</v>
      </c>
      <c r="C99" s="102">
        <v>12</v>
      </c>
      <c r="D99" s="102" t="s">
        <v>145</v>
      </c>
      <c r="E99" s="15" t="s">
        <v>147</v>
      </c>
      <c r="F99" s="14" t="s">
        <v>66</v>
      </c>
      <c r="G99" s="14" t="s">
        <v>701</v>
      </c>
      <c r="H99" s="15" t="s">
        <v>68</v>
      </c>
      <c r="I99" s="290" t="s">
        <v>702</v>
      </c>
      <c r="J99" s="17" t="s">
        <v>114</v>
      </c>
      <c r="K99" s="15" t="s">
        <v>9</v>
      </c>
      <c r="L99" s="15" t="s">
        <v>703</v>
      </c>
      <c r="M99" s="15" t="s">
        <v>196</v>
      </c>
      <c r="N99" s="15" t="s">
        <v>696</v>
      </c>
      <c r="O99" s="15" t="s">
        <v>697</v>
      </c>
      <c r="P99" s="15" t="s">
        <v>704</v>
      </c>
      <c r="Q99" s="15" t="s">
        <v>96</v>
      </c>
      <c r="R99" s="15" t="s">
        <v>705</v>
      </c>
      <c r="S99" s="15" t="s">
        <v>305</v>
      </c>
      <c r="T99" s="28">
        <v>0.8</v>
      </c>
      <c r="U99" s="18">
        <v>0.8</v>
      </c>
      <c r="V99" s="15" t="s">
        <v>122</v>
      </c>
      <c r="W99" s="18">
        <v>0.8</v>
      </c>
      <c r="X99" s="18">
        <v>1</v>
      </c>
      <c r="Y99" s="15" t="s">
        <v>706</v>
      </c>
      <c r="Z99" s="15"/>
      <c r="AA99" s="15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6" t="str">
        <f>IF(IF(SUM(AB99,AE99,AH99,AK99,AN99,AQ99,AT99,AW99,AZ99,BC99,BF99,BI99)=0,0,AVERAGE(AB99,AE99,AH99,AK99,AN99,AQ99,AT99,AW99,AZ99,BC99,BF99,BI99))=0," ",IF(SUM(AB99,AE99,AH99,AK99,AN99,AQ99,AT99,AW99,AZ99,BC99,BF99,BI99)=0,0,AVERAGE(AB99,AE99,AH99,AK99,AN99,AQ99,AT99,AW99,AZ99,BC99,BF99,BI99)))</f>
        <v xml:space="preserve"> </v>
      </c>
      <c r="BK99" s="26" t="str">
        <f>IFERROR(IF(T99=0,BJ99,BJ99/T99)," ")</f>
        <v xml:space="preserve"> </v>
      </c>
      <c r="BL99" s="26" t="str">
        <f t="shared" si="14"/>
        <v>NO CUMPLE</v>
      </c>
      <c r="BM99" s="1"/>
    </row>
    <row r="100" spans="1:68" ht="21" customHeight="1" x14ac:dyDescent="0.25">
      <c r="A100" s="121"/>
      <c r="B100" s="122"/>
      <c r="C100" s="122"/>
      <c r="D100" s="122"/>
      <c r="E100" s="122"/>
      <c r="F100" s="123"/>
      <c r="G100" s="123"/>
      <c r="H100" s="122"/>
      <c r="I100" s="293"/>
      <c r="J100" s="124"/>
      <c r="K100" s="122"/>
      <c r="L100" s="122"/>
      <c r="M100" s="122"/>
      <c r="N100" s="122"/>
      <c r="O100" s="122"/>
      <c r="P100" s="122"/>
      <c r="Q100" s="122"/>
      <c r="R100" s="122"/>
      <c r="S100" s="122"/>
      <c r="T100" s="125"/>
      <c r="U100" s="126"/>
      <c r="V100" s="122"/>
      <c r="W100" s="126"/>
      <c r="X100" s="126"/>
      <c r="Y100" s="122"/>
      <c r="Z100" s="122"/>
      <c r="AA100" s="122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"/>
      <c r="BM100" s="1"/>
    </row>
    <row r="101" spans="1:68" ht="42" customHeight="1" x14ac:dyDescent="0.25">
      <c r="A101" s="97" t="s">
        <v>207</v>
      </c>
      <c r="B101" s="98"/>
      <c r="C101" s="98"/>
      <c r="D101" s="98"/>
      <c r="E101" s="98"/>
      <c r="F101" s="99"/>
      <c r="G101" s="100"/>
      <c r="H101" s="100"/>
      <c r="I101" s="294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81"/>
      <c r="Z101" s="81"/>
      <c r="AA101" s="8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"/>
      <c r="BM101" s="1"/>
    </row>
    <row r="102" spans="1:68" ht="21" customHeight="1" outlineLevel="1" x14ac:dyDescent="0.25">
      <c r="A102" s="132">
        <v>1</v>
      </c>
      <c r="B102" s="15" t="s">
        <v>154</v>
      </c>
      <c r="C102" s="102">
        <v>13</v>
      </c>
      <c r="D102" s="102" t="s">
        <v>153</v>
      </c>
      <c r="E102" s="15" t="s">
        <v>155</v>
      </c>
      <c r="F102" s="14" t="s">
        <v>244</v>
      </c>
      <c r="G102" s="14" t="s">
        <v>707</v>
      </c>
      <c r="H102" s="15" t="s">
        <v>708</v>
      </c>
      <c r="I102" s="290" t="s">
        <v>709</v>
      </c>
      <c r="J102" s="17" t="s">
        <v>114</v>
      </c>
      <c r="K102" s="15" t="s">
        <v>3</v>
      </c>
      <c r="L102" s="15" t="s">
        <v>710</v>
      </c>
      <c r="M102" s="15" t="s">
        <v>196</v>
      </c>
      <c r="N102" s="15" t="s">
        <v>711</v>
      </c>
      <c r="O102" s="15" t="s">
        <v>456</v>
      </c>
      <c r="P102" s="15" t="s">
        <v>712</v>
      </c>
      <c r="Q102" s="15" t="s">
        <v>96</v>
      </c>
      <c r="R102" s="15" t="s">
        <v>713</v>
      </c>
      <c r="S102" s="15" t="s">
        <v>98</v>
      </c>
      <c r="T102" s="28">
        <v>0.85</v>
      </c>
      <c r="U102" s="15" t="s">
        <v>242</v>
      </c>
      <c r="V102" s="15" t="s">
        <v>714</v>
      </c>
      <c r="W102" s="18">
        <v>0.75</v>
      </c>
      <c r="X102" s="18">
        <v>1</v>
      </c>
      <c r="Y102" s="15" t="s">
        <v>715</v>
      </c>
      <c r="Z102" s="15"/>
      <c r="AA102" s="15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15">
        <v>17</v>
      </c>
      <c r="AP102" s="15">
        <v>17</v>
      </c>
      <c r="AQ102" s="29">
        <f>AO102/AP102</f>
        <v>1</v>
      </c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6">
        <f>IF(SUM(AB102,AE102,AH102,AK102,AN102,AQ102,AT102,AW102,AZ102,BC102,BF102,BI102)=0,0,AVERAGE(AB102,AE102,AH102,AK102,AN102,AQ102,AT102,AW102,AZ102,BC102,BF102,BI102))</f>
        <v>1</v>
      </c>
      <c r="BK102" s="26">
        <f>IF(T102=0,BJ102,BJ102/(T102+15%))</f>
        <v>1</v>
      </c>
      <c r="BL102" s="26" t="str">
        <f t="shared" ref="BL102:BL107" si="21">IF(AND(BJ102&gt;=W102,BJ102&lt;=X102),"CUMPLE","NO CUMPLE")</f>
        <v>CUMPLE</v>
      </c>
      <c r="BM102" s="1"/>
    </row>
    <row r="103" spans="1:68" ht="21" customHeight="1" outlineLevel="1" x14ac:dyDescent="0.25">
      <c r="A103" s="132">
        <v>2</v>
      </c>
      <c r="B103" s="15" t="s">
        <v>159</v>
      </c>
      <c r="C103" s="102">
        <v>14</v>
      </c>
      <c r="D103" s="102" t="s">
        <v>158</v>
      </c>
      <c r="E103" s="15" t="s">
        <v>160</v>
      </c>
      <c r="F103" s="14" t="s">
        <v>716</v>
      </c>
      <c r="G103" s="14" t="s">
        <v>717</v>
      </c>
      <c r="H103" s="15" t="s">
        <v>234</v>
      </c>
      <c r="I103" s="290" t="s">
        <v>718</v>
      </c>
      <c r="J103" s="17" t="s">
        <v>114</v>
      </c>
      <c r="K103" s="15" t="s">
        <v>7</v>
      </c>
      <c r="L103" s="15" t="s">
        <v>719</v>
      </c>
      <c r="M103" s="15" t="s">
        <v>195</v>
      </c>
      <c r="N103" s="15" t="s">
        <v>720</v>
      </c>
      <c r="O103" s="15" t="s">
        <v>721</v>
      </c>
      <c r="P103" s="15" t="s">
        <v>722</v>
      </c>
      <c r="Q103" s="15" t="s">
        <v>96</v>
      </c>
      <c r="R103" s="138" t="s">
        <v>723</v>
      </c>
      <c r="S103" s="15" t="s">
        <v>275</v>
      </c>
      <c r="T103" s="28">
        <v>0.15</v>
      </c>
      <c r="U103" s="18">
        <v>0.9</v>
      </c>
      <c r="V103" s="15" t="s">
        <v>122</v>
      </c>
      <c r="W103" s="18">
        <v>0.15</v>
      </c>
      <c r="X103" s="18">
        <v>1</v>
      </c>
      <c r="Y103" s="15" t="s">
        <v>724</v>
      </c>
      <c r="Z103" s="15"/>
      <c r="AA103" s="15"/>
      <c r="AB103" s="29"/>
      <c r="AC103" s="29"/>
      <c r="AD103" s="29"/>
      <c r="AE103" s="29"/>
      <c r="AF103" s="105">
        <v>14</v>
      </c>
      <c r="AG103" s="105">
        <v>94</v>
      </c>
      <c r="AH103" s="29">
        <f>AF103/AG103</f>
        <v>0.14893617021276595</v>
      </c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6">
        <f>IF(SUM(AB103,AE103,AH103,AK103,AN103,AQ103,AT103,AW103,AZ103,BC103,BF103,BI103)=0,0,AVERAGE(AB103,AE103,AH103,AK103,AN103,AQ103,AT103,AW103,AZ103,BC103,BF103,BI103))</f>
        <v>0.14893617021276595</v>
      </c>
      <c r="BK103" s="26">
        <f>IF(T103=0,BJ103,BJ103/T103)</f>
        <v>0.99290780141843971</v>
      </c>
      <c r="BL103" s="26" t="str">
        <f>IF(AND(BJ103&gt;=W103,BJ103&lt;=X103),"CUMPLE","NO CUMPLE")</f>
        <v>NO CUMPLE</v>
      </c>
      <c r="BM103" s="1"/>
      <c r="BP103">
        <v>1</v>
      </c>
    </row>
    <row r="104" spans="1:68" ht="21" customHeight="1" outlineLevel="1" x14ac:dyDescent="0.25">
      <c r="A104" s="132">
        <v>2</v>
      </c>
      <c r="B104" s="15" t="s">
        <v>159</v>
      </c>
      <c r="C104" s="102">
        <v>14</v>
      </c>
      <c r="D104" s="102" t="s">
        <v>158</v>
      </c>
      <c r="E104" s="15" t="s">
        <v>160</v>
      </c>
      <c r="F104" s="14" t="s">
        <v>716</v>
      </c>
      <c r="G104" s="14" t="s">
        <v>717</v>
      </c>
      <c r="H104" s="15" t="s">
        <v>234</v>
      </c>
      <c r="I104" s="290" t="s">
        <v>849</v>
      </c>
      <c r="J104" s="17" t="s">
        <v>114</v>
      </c>
      <c r="K104" s="15" t="s">
        <v>7</v>
      </c>
      <c r="L104" s="15" t="s">
        <v>719</v>
      </c>
      <c r="M104" s="15" t="s">
        <v>195</v>
      </c>
      <c r="N104" s="15" t="s">
        <v>720</v>
      </c>
      <c r="O104" s="15" t="s">
        <v>721</v>
      </c>
      <c r="P104" s="15" t="s">
        <v>722</v>
      </c>
      <c r="Q104" s="15" t="s">
        <v>96</v>
      </c>
      <c r="R104" s="138" t="s">
        <v>723</v>
      </c>
      <c r="S104" s="15" t="s">
        <v>271</v>
      </c>
      <c r="T104" s="28">
        <v>0.15</v>
      </c>
      <c r="U104" s="18">
        <v>0.9</v>
      </c>
      <c r="V104" s="15" t="s">
        <v>122</v>
      </c>
      <c r="W104" s="18">
        <v>0.15</v>
      </c>
      <c r="X104" s="18">
        <v>1</v>
      </c>
      <c r="Y104" s="15" t="s">
        <v>724</v>
      </c>
      <c r="Z104" s="15"/>
      <c r="AA104" s="15"/>
      <c r="AB104" s="29"/>
      <c r="AC104" s="29"/>
      <c r="AD104" s="29"/>
      <c r="AE104" s="29"/>
      <c r="AF104" s="105">
        <v>6</v>
      </c>
      <c r="AG104" s="105">
        <v>6</v>
      </c>
      <c r="AH104" s="29">
        <f>AF104/AG104</f>
        <v>1</v>
      </c>
      <c r="AI104" s="105">
        <v>2</v>
      </c>
      <c r="AJ104" s="105">
        <v>2</v>
      </c>
      <c r="AK104" s="29">
        <f>AI104/AJ104</f>
        <v>1</v>
      </c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6">
        <f>IF(SUM(AB104,AE104,AH104,AK104,AN104,AQ104,AT104,AW104,AZ104,BC104,BF104,BI104)=0,0,AVERAGE(AB104,AE104,AH104,AK104,AN104,AQ104,AT104,AW104,AZ104,BC104,BF104,BI104))</f>
        <v>1</v>
      </c>
      <c r="BK104" s="26">
        <f>BJ104</f>
        <v>1</v>
      </c>
      <c r="BL104" s="26" t="str">
        <f t="shared" si="21"/>
        <v>CUMPLE</v>
      </c>
      <c r="BM104" s="1"/>
      <c r="BP104">
        <v>1</v>
      </c>
    </row>
    <row r="105" spans="1:68" ht="21" customHeight="1" outlineLevel="1" x14ac:dyDescent="0.25">
      <c r="A105" s="132">
        <v>3</v>
      </c>
      <c r="B105" s="15" t="s">
        <v>167</v>
      </c>
      <c r="C105" s="102">
        <v>15</v>
      </c>
      <c r="D105" s="102" t="s">
        <v>166</v>
      </c>
      <c r="E105" s="15" t="s">
        <v>168</v>
      </c>
      <c r="F105" s="14" t="s">
        <v>66</v>
      </c>
      <c r="G105" s="14" t="s">
        <v>725</v>
      </c>
      <c r="H105" s="15" t="s">
        <v>92</v>
      </c>
      <c r="I105" s="290" t="s">
        <v>726</v>
      </c>
      <c r="J105" s="180" t="s">
        <v>114</v>
      </c>
      <c r="K105" s="15" t="s">
        <v>7</v>
      </c>
      <c r="L105" s="137" t="s">
        <v>727</v>
      </c>
      <c r="M105" s="15" t="s">
        <v>72</v>
      </c>
      <c r="N105" s="15" t="s">
        <v>848</v>
      </c>
      <c r="O105" s="15" t="s">
        <v>249</v>
      </c>
      <c r="P105" s="15" t="s">
        <v>728</v>
      </c>
      <c r="Q105" s="15" t="s">
        <v>96</v>
      </c>
      <c r="R105" s="15" t="s">
        <v>729</v>
      </c>
      <c r="S105" s="15" t="s">
        <v>275</v>
      </c>
      <c r="T105" s="28">
        <v>0.9</v>
      </c>
      <c r="U105" s="15" t="s">
        <v>242</v>
      </c>
      <c r="V105" s="15" t="s">
        <v>122</v>
      </c>
      <c r="W105" s="18">
        <v>0.8</v>
      </c>
      <c r="X105" s="18">
        <v>1</v>
      </c>
      <c r="Y105" s="15" t="s">
        <v>730</v>
      </c>
      <c r="Z105" s="15"/>
      <c r="AA105" s="15"/>
      <c r="AB105" s="29"/>
      <c r="AC105" s="29"/>
      <c r="AD105" s="29"/>
      <c r="AE105" s="29"/>
      <c r="AF105" s="15">
        <v>0</v>
      </c>
      <c r="AG105" s="15">
        <v>1</v>
      </c>
      <c r="AH105" s="29">
        <f>AF105/AG105</f>
        <v>0</v>
      </c>
      <c r="AI105" s="29"/>
      <c r="AJ105" s="29"/>
      <c r="AK105" s="29"/>
      <c r="AL105" s="29"/>
      <c r="AM105" s="29"/>
      <c r="AN105" s="29"/>
      <c r="AO105" s="15">
        <v>0</v>
      </c>
      <c r="AP105" s="15">
        <v>1</v>
      </c>
      <c r="AQ105" s="29">
        <f>AO105/AP105</f>
        <v>0</v>
      </c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6">
        <f>IF(SUM(AB105,AE105,AH105,AK105,AN105,AQ105,AT105,AW105,AZ105,BC105,BF105,BI105)=0,0,AVERAGE(AB105,AE105,AH105,AK105,AN105,AQ105,AT105,AW105,AZ105,BC105,BF105,BI105))</f>
        <v>0</v>
      </c>
      <c r="BK105" s="26">
        <f>1-IF(T105=0,BJ105,BJ105/T105)</f>
        <v>1</v>
      </c>
      <c r="BL105" s="26" t="str">
        <f t="shared" si="21"/>
        <v>NO CUMPLE</v>
      </c>
      <c r="BM105" s="1"/>
      <c r="BP105">
        <v>2</v>
      </c>
    </row>
    <row r="106" spans="1:68" ht="21" customHeight="1" outlineLevel="1" x14ac:dyDescent="0.25">
      <c r="A106" s="132">
        <v>4</v>
      </c>
      <c r="B106" s="15" t="s">
        <v>167</v>
      </c>
      <c r="C106" s="102">
        <v>15</v>
      </c>
      <c r="D106" s="102" t="s">
        <v>166</v>
      </c>
      <c r="E106" s="15" t="s">
        <v>168</v>
      </c>
      <c r="F106" s="14" t="s">
        <v>66</v>
      </c>
      <c r="G106" s="14" t="s">
        <v>731</v>
      </c>
      <c r="H106" s="15" t="s">
        <v>92</v>
      </c>
      <c r="I106" s="290" t="s">
        <v>732</v>
      </c>
      <c r="J106" s="17" t="s">
        <v>114</v>
      </c>
      <c r="K106" s="15" t="s">
        <v>7</v>
      </c>
      <c r="L106" s="15" t="s">
        <v>733</v>
      </c>
      <c r="M106" s="15" t="s">
        <v>72</v>
      </c>
      <c r="N106" s="138" t="s">
        <v>847</v>
      </c>
      <c r="O106" s="15" t="s">
        <v>249</v>
      </c>
      <c r="P106" s="15" t="s">
        <v>734</v>
      </c>
      <c r="Q106" s="15" t="s">
        <v>96</v>
      </c>
      <c r="R106" s="15" t="s">
        <v>735</v>
      </c>
      <c r="S106" s="15" t="s">
        <v>275</v>
      </c>
      <c r="T106" s="28">
        <v>0.9</v>
      </c>
      <c r="U106" s="18">
        <v>0.8</v>
      </c>
      <c r="V106" s="15" t="s">
        <v>122</v>
      </c>
      <c r="W106" s="18">
        <v>0.8</v>
      </c>
      <c r="X106" s="18">
        <v>1</v>
      </c>
      <c r="Y106" s="15" t="s">
        <v>736</v>
      </c>
      <c r="Z106" s="15"/>
      <c r="AA106" s="15"/>
      <c r="AB106" s="29"/>
      <c r="AC106" s="29"/>
      <c r="AD106" s="29"/>
      <c r="AE106" s="29"/>
      <c r="AF106" s="105">
        <v>30</v>
      </c>
      <c r="AG106" s="105">
        <v>35</v>
      </c>
      <c r="AH106" s="29">
        <f>AF106/AG106</f>
        <v>0.8571428571428571</v>
      </c>
      <c r="AI106" s="29"/>
      <c r="AJ106" s="29"/>
      <c r="AK106" s="29"/>
      <c r="AL106" s="29"/>
      <c r="AM106" s="29"/>
      <c r="AN106" s="29"/>
      <c r="AO106" s="15">
        <v>55</v>
      </c>
      <c r="AP106" s="15">
        <v>61</v>
      </c>
      <c r="AQ106" s="29">
        <f>AO106/AP106</f>
        <v>0.90163934426229508</v>
      </c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6">
        <f>IF(SUM(AB106,AE106,AH106,AK106,AN106,AQ106,AT106,AW106,AZ106,BC106,BF106,BI106)=0,0,AVERAGE(AB106,AE106,AH106,AK106,AN106,AQ106,AT106,AW106,AZ106,BC106,BF106,BI106))</f>
        <v>0.87939110070257609</v>
      </c>
      <c r="BK106" s="26">
        <f>IF(T106=0,BJ106,BJ106/(T106+10%))</f>
        <v>0.87939110070257609</v>
      </c>
      <c r="BL106" s="26" t="str">
        <f t="shared" si="21"/>
        <v>CUMPLE</v>
      </c>
      <c r="BM106" s="1"/>
      <c r="BP106">
        <v>1</v>
      </c>
    </row>
    <row r="107" spans="1:68" ht="21" customHeight="1" outlineLevel="1" x14ac:dyDescent="0.25">
      <c r="A107" s="132">
        <v>5</v>
      </c>
      <c r="B107" s="15" t="s">
        <v>167</v>
      </c>
      <c r="C107" s="102">
        <v>15</v>
      </c>
      <c r="D107" s="102" t="s">
        <v>186</v>
      </c>
      <c r="E107" s="15" t="s">
        <v>168</v>
      </c>
      <c r="F107" s="14" t="s">
        <v>66</v>
      </c>
      <c r="G107" s="14" t="s">
        <v>737</v>
      </c>
      <c r="H107" s="15" t="s">
        <v>92</v>
      </c>
      <c r="I107" s="290" t="s">
        <v>738</v>
      </c>
      <c r="J107" s="17" t="s">
        <v>70</v>
      </c>
      <c r="K107" s="15" t="s">
        <v>7</v>
      </c>
      <c r="L107" s="15" t="s">
        <v>739</v>
      </c>
      <c r="M107" s="15" t="s">
        <v>72</v>
      </c>
      <c r="N107" s="15" t="s">
        <v>848</v>
      </c>
      <c r="O107" s="15" t="s">
        <v>740</v>
      </c>
      <c r="P107" s="15" t="s">
        <v>741</v>
      </c>
      <c r="Q107" s="15" t="s">
        <v>96</v>
      </c>
      <c r="R107" s="15" t="s">
        <v>742</v>
      </c>
      <c r="S107" s="15" t="s">
        <v>305</v>
      </c>
      <c r="T107" s="28">
        <v>1</v>
      </c>
      <c r="U107" s="18">
        <v>0.9</v>
      </c>
      <c r="V107" s="15" t="s">
        <v>122</v>
      </c>
      <c r="W107" s="18">
        <v>0.9</v>
      </c>
      <c r="X107" s="18">
        <v>1</v>
      </c>
      <c r="Y107" s="15" t="s">
        <v>743</v>
      </c>
      <c r="Z107" s="15"/>
      <c r="AA107" s="15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6" t="str">
        <f>IF(IF(SUM(AB107,AE107,AH107,AK107,AN107,AQ107,AT107,AW107,AZ107,BC107,BF107,BI107)=0,0,AVERAGE(AB107,AE107,AH107,AK107,AN107,AQ107,AT107,AW107,AZ107,BC107,BF107,BI107))=0," ",IF(SUM(AB107,AE107,AH107,AK107,AN107,AQ107,AT107,AW107,AZ107,BC107,BF107,BI107)=0,0,AVERAGE(AB107,AE107,AH107,AK107,AN107,AQ107,AT107,AW107,AZ107,BC107,BF107,BI107)))</f>
        <v xml:space="preserve"> </v>
      </c>
      <c r="BK107" s="26" t="str">
        <f>IFERROR(IF(T107=0,BJ107,BJ107/T107)," ")</f>
        <v xml:space="preserve"> </v>
      </c>
      <c r="BL107" s="26" t="str">
        <f t="shared" si="21"/>
        <v>NO CUMPLE</v>
      </c>
      <c r="BM107" s="1"/>
    </row>
    <row r="108" spans="1:68" ht="15" customHeight="1" x14ac:dyDescent="0.25">
      <c r="A108" s="1"/>
      <c r="B108" s="83"/>
      <c r="C108" s="83"/>
      <c r="D108" s="83"/>
      <c r="E108" s="1"/>
      <c r="F108" s="1"/>
      <c r="G108" s="1"/>
      <c r="H108" s="1"/>
      <c r="I108" s="29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96"/>
      <c r="BK108" s="96"/>
      <c r="BL108" s="1"/>
      <c r="BM108" s="1"/>
    </row>
    <row r="109" spans="1:68" ht="15.75" customHeight="1" x14ac:dyDescent="0.25">
      <c r="A109" s="1"/>
      <c r="B109" s="83"/>
      <c r="C109" s="83"/>
      <c r="D109" s="83"/>
      <c r="E109" s="1"/>
      <c r="F109" s="1"/>
      <c r="G109" s="1"/>
      <c r="H109" s="1"/>
      <c r="I109" s="29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96"/>
      <c r="BK109" s="96"/>
      <c r="BL109" s="1"/>
      <c r="BM109" s="1"/>
    </row>
    <row r="110" spans="1:68" ht="15" customHeight="1" x14ac:dyDescent="0.25">
      <c r="A110" s="1"/>
      <c r="B110" s="83"/>
      <c r="C110" s="83"/>
      <c r="D110" s="83"/>
      <c r="E110" s="1"/>
      <c r="F110" s="1"/>
      <c r="G110" s="1"/>
      <c r="H110" s="1"/>
      <c r="I110" s="297"/>
      <c r="J110" s="141" t="s">
        <v>744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96"/>
      <c r="BK110" s="96"/>
      <c r="BL110" s="1"/>
      <c r="BM110" s="1"/>
    </row>
    <row r="111" spans="1:68" ht="15" customHeight="1" x14ac:dyDescent="0.25">
      <c r="A111" s="1"/>
      <c r="B111" s="32" t="s">
        <v>63</v>
      </c>
      <c r="C111" s="13">
        <f t="shared" ref="C111:C124" si="22">COUNTIF(B9:B107,B111)</f>
        <v>11</v>
      </c>
      <c r="D111" s="83"/>
      <c r="E111" s="1"/>
      <c r="F111" s="1"/>
      <c r="G111" s="1"/>
      <c r="H111" s="1"/>
      <c r="I111" s="297"/>
      <c r="J111" s="1" t="s">
        <v>860</v>
      </c>
      <c r="K111" s="1"/>
      <c r="L111" s="1"/>
      <c r="M111" s="1"/>
      <c r="N111" s="1" t="s">
        <v>859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96"/>
      <c r="BK111" s="96"/>
      <c r="BL111" s="1"/>
      <c r="BM111" s="1"/>
    </row>
    <row r="112" spans="1:68" ht="15" customHeight="1" x14ac:dyDescent="0.25">
      <c r="A112" s="1"/>
      <c r="B112" s="32" t="s">
        <v>133</v>
      </c>
      <c r="C112" s="13">
        <f t="shared" si="22"/>
        <v>6</v>
      </c>
      <c r="D112" s="83"/>
      <c r="E112" s="1"/>
      <c r="F112" s="1"/>
      <c r="G112" s="1"/>
      <c r="H112" s="1"/>
      <c r="I112" s="298"/>
      <c r="J112" s="188">
        <f>I110-I111</f>
        <v>0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96"/>
      <c r="BK112" s="96"/>
      <c r="BL112" s="1"/>
      <c r="BM112" s="1"/>
    </row>
    <row r="113" spans="1:65" ht="15" customHeight="1" x14ac:dyDescent="0.25">
      <c r="A113" s="1"/>
      <c r="B113" s="32" t="s">
        <v>140</v>
      </c>
      <c r="C113" s="13">
        <f t="shared" si="22"/>
        <v>1</v>
      </c>
      <c r="D113" s="8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96"/>
      <c r="BK113" s="96"/>
      <c r="BL113" s="1"/>
      <c r="BM113" s="1"/>
    </row>
    <row r="114" spans="1:65" ht="15" customHeight="1" x14ac:dyDescent="0.25">
      <c r="A114" s="1"/>
      <c r="B114" s="32" t="s">
        <v>148</v>
      </c>
      <c r="C114" s="13">
        <f t="shared" si="22"/>
        <v>2</v>
      </c>
      <c r="D114" s="8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96"/>
      <c r="BK114" s="96"/>
      <c r="BL114" s="1"/>
      <c r="BM114" s="1"/>
    </row>
    <row r="115" spans="1:65" ht="15" customHeight="1" x14ac:dyDescent="0.25">
      <c r="A115" s="1"/>
      <c r="B115" s="32" t="s">
        <v>108</v>
      </c>
      <c r="C115" s="13">
        <f t="shared" si="22"/>
        <v>17</v>
      </c>
      <c r="D115" s="8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96"/>
      <c r="BK115" s="96"/>
      <c r="BL115" s="1"/>
      <c r="BM115" s="1"/>
    </row>
    <row r="116" spans="1:65" ht="15" customHeight="1" x14ac:dyDescent="0.25">
      <c r="A116" s="1"/>
      <c r="B116" s="42" t="s">
        <v>161</v>
      </c>
      <c r="C116" s="13">
        <f t="shared" si="22"/>
        <v>5</v>
      </c>
      <c r="D116" s="8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96"/>
      <c r="BK116" s="96"/>
      <c r="BL116" s="1"/>
      <c r="BM116" s="1"/>
    </row>
    <row r="117" spans="1:65" ht="15" customHeight="1" x14ac:dyDescent="0.25">
      <c r="A117" s="1"/>
      <c r="B117" s="42" t="s">
        <v>169</v>
      </c>
      <c r="C117" s="13">
        <f t="shared" si="22"/>
        <v>4</v>
      </c>
      <c r="D117" s="8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96"/>
      <c r="BK117" s="96"/>
      <c r="BL117" s="1"/>
      <c r="BM117" s="1"/>
    </row>
    <row r="118" spans="1:65" ht="15" customHeight="1" x14ac:dyDescent="0.25">
      <c r="A118" s="1"/>
      <c r="B118" s="42" t="s">
        <v>173</v>
      </c>
      <c r="C118" s="13">
        <f t="shared" si="22"/>
        <v>4</v>
      </c>
      <c r="D118" s="83"/>
      <c r="E118" s="1"/>
      <c r="F118" s="1"/>
      <c r="G118" s="1"/>
      <c r="H118" s="1"/>
      <c r="I118" s="14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96"/>
      <c r="BK118" s="96"/>
      <c r="BL118" s="1"/>
      <c r="BM118" s="1"/>
    </row>
    <row r="119" spans="1:65" ht="15" customHeight="1" x14ac:dyDescent="0.25">
      <c r="A119" s="1"/>
      <c r="B119" s="42" t="s">
        <v>177</v>
      </c>
      <c r="C119" s="13">
        <f t="shared" si="22"/>
        <v>23</v>
      </c>
      <c r="D119" s="8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96"/>
      <c r="BK119" s="96"/>
      <c r="BL119" s="1"/>
      <c r="BM119" s="1"/>
    </row>
    <row r="120" spans="1:65" ht="15" customHeight="1" x14ac:dyDescent="0.25">
      <c r="A120" s="1"/>
      <c r="B120" s="42" t="s">
        <v>131</v>
      </c>
      <c r="C120" s="13">
        <f t="shared" si="22"/>
        <v>8</v>
      </c>
      <c r="D120" s="8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96"/>
      <c r="BK120" s="96"/>
      <c r="BL120" s="1"/>
      <c r="BM120" s="1"/>
    </row>
    <row r="121" spans="1:65" ht="15" customHeight="1" x14ac:dyDescent="0.25">
      <c r="A121" s="1"/>
      <c r="B121" s="42" t="s">
        <v>138</v>
      </c>
      <c r="C121" s="13">
        <f t="shared" si="22"/>
        <v>4</v>
      </c>
      <c r="D121" s="8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96"/>
      <c r="BK121" s="96"/>
      <c r="BL121" s="1"/>
      <c r="BM121" s="1"/>
    </row>
    <row r="122" spans="1:65" ht="15" customHeight="1" x14ac:dyDescent="0.25">
      <c r="A122" s="1"/>
      <c r="B122" s="40" t="s">
        <v>146</v>
      </c>
      <c r="C122" s="13">
        <f t="shared" si="22"/>
        <v>2</v>
      </c>
      <c r="D122" s="8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96"/>
      <c r="BK122" s="96"/>
      <c r="BL122" s="1"/>
      <c r="BM122" s="1"/>
    </row>
    <row r="123" spans="1:65" ht="15" customHeight="1" x14ac:dyDescent="0.25">
      <c r="A123" s="1"/>
      <c r="B123" s="42" t="s">
        <v>154</v>
      </c>
      <c r="C123" s="13">
        <f t="shared" si="22"/>
        <v>1</v>
      </c>
      <c r="D123" s="8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96"/>
      <c r="BK123" s="96"/>
      <c r="BL123" s="1"/>
      <c r="BM123" s="1"/>
    </row>
    <row r="124" spans="1:65" ht="15" customHeight="1" x14ac:dyDescent="0.25">
      <c r="A124" s="1"/>
      <c r="B124" s="42" t="s">
        <v>159</v>
      </c>
      <c r="C124" s="13">
        <f t="shared" si="22"/>
        <v>2</v>
      </c>
      <c r="D124" s="8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96"/>
      <c r="BK124" s="96"/>
      <c r="BL124" s="1"/>
      <c r="BM124" s="1"/>
    </row>
    <row r="125" spans="1:65" ht="15" customHeight="1" x14ac:dyDescent="0.25">
      <c r="A125" s="1"/>
      <c r="B125" s="42" t="s">
        <v>167</v>
      </c>
      <c r="C125" s="13">
        <f>COUNTIF(B22:B121,B125)</f>
        <v>3</v>
      </c>
      <c r="D125" s="8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96"/>
      <c r="BK125" s="96"/>
      <c r="BL125" s="1"/>
      <c r="BM125" s="1"/>
    </row>
    <row r="126" spans="1:65" ht="15" customHeight="1" x14ac:dyDescent="0.25">
      <c r="A126" s="1"/>
      <c r="B126" s="17" t="s">
        <v>745</v>
      </c>
      <c r="C126" s="34">
        <v>93</v>
      </c>
      <c r="D126" s="8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96"/>
      <c r="BK126" s="96"/>
      <c r="BL126" s="1"/>
      <c r="BM126" s="1"/>
    </row>
    <row r="127" spans="1:65" ht="15" customHeight="1" x14ac:dyDescent="0.25">
      <c r="A127" s="1"/>
      <c r="C127" s="83"/>
      <c r="D127" s="8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96"/>
      <c r="BK127" s="96"/>
      <c r="BL127" s="1"/>
      <c r="BM127" s="1"/>
    </row>
    <row r="128" spans="1:65" ht="15" customHeight="1" x14ac:dyDescent="0.25">
      <c r="A128" s="1"/>
      <c r="C128" s="83"/>
      <c r="D128" s="8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96"/>
      <c r="BK128" s="96"/>
      <c r="BL128" s="1"/>
      <c r="BM128" s="1"/>
    </row>
    <row r="129" spans="1:65" ht="15" customHeight="1" x14ac:dyDescent="0.25">
      <c r="A129" s="1"/>
      <c r="C129" s="83"/>
      <c r="D129" s="8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96"/>
      <c r="BK129" s="96"/>
      <c r="BL129" s="1"/>
      <c r="BM129" s="1"/>
    </row>
    <row r="130" spans="1:65" ht="15" customHeight="1" x14ac:dyDescent="0.25">
      <c r="A130" s="1"/>
      <c r="C130" s="83"/>
      <c r="D130" s="8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96"/>
      <c r="BK130" s="96"/>
      <c r="BL130" s="1"/>
      <c r="BM130" s="1"/>
    </row>
    <row r="131" spans="1:65" ht="15" customHeight="1" x14ac:dyDescent="0.25">
      <c r="A131" s="1"/>
      <c r="C131" s="83"/>
      <c r="D131" s="8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96"/>
      <c r="BK131" s="96"/>
      <c r="BL131" s="1"/>
      <c r="BM131" s="1"/>
    </row>
    <row r="132" spans="1:65" ht="15" customHeight="1" x14ac:dyDescent="0.25">
      <c r="A132" s="1"/>
      <c r="C132" s="83"/>
      <c r="D132" s="8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96"/>
      <c r="BK132" s="96"/>
      <c r="BL132" s="1"/>
      <c r="BM132" s="1"/>
    </row>
    <row r="133" spans="1:65" ht="15" customHeight="1" x14ac:dyDescent="0.25">
      <c r="A133" s="1"/>
      <c r="C133" s="83"/>
      <c r="D133" s="8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96"/>
      <c r="BK133" s="96"/>
      <c r="BL133" s="1"/>
      <c r="BM133" s="1"/>
    </row>
    <row r="134" spans="1:65" ht="15" customHeight="1" x14ac:dyDescent="0.25">
      <c r="A134" s="1"/>
      <c r="C134" s="83"/>
      <c r="D134" s="8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96"/>
      <c r="BK134" s="96"/>
      <c r="BL134" s="1"/>
      <c r="BM134" s="1"/>
    </row>
    <row r="135" spans="1:65" ht="15" customHeight="1" x14ac:dyDescent="0.25">
      <c r="A135" s="1"/>
      <c r="C135" s="83"/>
      <c r="D135" s="8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96"/>
      <c r="BK135" s="96"/>
      <c r="BL135" s="1"/>
      <c r="BM135" s="1"/>
    </row>
    <row r="136" spans="1:65" ht="15" customHeight="1" x14ac:dyDescent="0.25">
      <c r="A136" s="1"/>
      <c r="C136" s="83"/>
      <c r="D136" s="8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96"/>
      <c r="BK136" s="96"/>
      <c r="BL136" s="1"/>
      <c r="BM136" s="1"/>
    </row>
    <row r="137" spans="1:65" ht="15" customHeight="1" x14ac:dyDescent="0.25">
      <c r="A137" s="1"/>
      <c r="C137" s="83"/>
      <c r="D137" s="8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96"/>
      <c r="BK137" s="96"/>
      <c r="BL137" s="1"/>
      <c r="BM137" s="1"/>
    </row>
    <row r="138" spans="1:65" ht="15" customHeight="1" x14ac:dyDescent="0.25">
      <c r="A138" s="1"/>
      <c r="C138" s="83"/>
      <c r="D138" s="8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96"/>
      <c r="BK138" s="96"/>
      <c r="BL138" s="1"/>
      <c r="BM138" s="1"/>
    </row>
    <row r="139" spans="1:65" ht="15" customHeight="1" x14ac:dyDescent="0.25">
      <c r="A139" s="1"/>
      <c r="C139" s="83"/>
      <c r="D139" s="8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96"/>
      <c r="BK139" s="96"/>
      <c r="BL139" s="1"/>
      <c r="BM139" s="1"/>
    </row>
    <row r="140" spans="1:65" ht="15" customHeight="1" x14ac:dyDescent="0.25">
      <c r="A140" s="1"/>
      <c r="C140" s="83"/>
      <c r="D140" s="8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96"/>
      <c r="BK140" s="96"/>
      <c r="BL140" s="1"/>
      <c r="BM140" s="1"/>
    </row>
    <row r="141" spans="1:65" ht="15" customHeight="1" x14ac:dyDescent="0.25">
      <c r="A141" s="1"/>
      <c r="C141" s="83"/>
      <c r="D141" s="8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96"/>
      <c r="BK141" s="96"/>
      <c r="BL141" s="1"/>
      <c r="BM141" s="1"/>
    </row>
    <row r="142" spans="1:65" ht="15" customHeight="1" x14ac:dyDescent="0.25">
      <c r="A142" s="1"/>
      <c r="C142" s="83"/>
      <c r="D142" s="8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96"/>
      <c r="BK142" s="96"/>
      <c r="BL142" s="1"/>
      <c r="BM142" s="1"/>
    </row>
    <row r="143" spans="1:65" ht="15" customHeight="1" x14ac:dyDescent="0.25">
      <c r="A143" s="1"/>
      <c r="C143" s="83"/>
      <c r="D143" s="8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96"/>
      <c r="BK143" s="96"/>
      <c r="BL143" s="1"/>
      <c r="BM143" s="1"/>
    </row>
    <row r="144" spans="1:65" ht="15" customHeight="1" x14ac:dyDescent="0.25">
      <c r="A144" s="1"/>
      <c r="C144" s="83"/>
      <c r="D144" s="8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96"/>
      <c r="BK144" s="96"/>
      <c r="BL144" s="1"/>
      <c r="BM144" s="1"/>
    </row>
    <row r="145" spans="1:65" ht="15" customHeight="1" x14ac:dyDescent="0.25">
      <c r="A145" s="1"/>
      <c r="C145" s="83"/>
      <c r="D145" s="8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96"/>
      <c r="BK145" s="96"/>
      <c r="BL145" s="1"/>
      <c r="BM145" s="1"/>
    </row>
    <row r="146" spans="1:65" ht="15" customHeight="1" x14ac:dyDescent="0.25">
      <c r="A146" s="1"/>
      <c r="C146" s="83"/>
      <c r="D146" s="8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96"/>
      <c r="BK146" s="96"/>
      <c r="BL146" s="1"/>
      <c r="BM146" s="1"/>
    </row>
    <row r="147" spans="1:65" ht="15" customHeight="1" x14ac:dyDescent="0.25">
      <c r="A147" s="1"/>
      <c r="C147" s="83"/>
      <c r="D147" s="8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96"/>
      <c r="BK147" s="96"/>
      <c r="BL147" s="1"/>
      <c r="BM147" s="1"/>
    </row>
    <row r="148" spans="1:65" ht="15" customHeight="1" x14ac:dyDescent="0.25">
      <c r="A148" s="1"/>
      <c r="C148" s="83"/>
      <c r="D148" s="8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96"/>
      <c r="BK148" s="96"/>
      <c r="BL148" s="1"/>
      <c r="BM148" s="1"/>
    </row>
    <row r="149" spans="1:65" ht="15" customHeight="1" x14ac:dyDescent="0.25">
      <c r="A149" s="1"/>
      <c r="C149" s="83"/>
      <c r="D149" s="8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96"/>
      <c r="BK149" s="96"/>
      <c r="BL149" s="1"/>
      <c r="BM149" s="1"/>
    </row>
    <row r="150" spans="1:65" ht="15" customHeight="1" x14ac:dyDescent="0.25">
      <c r="A150" s="1"/>
      <c r="C150" s="83"/>
      <c r="D150" s="8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96"/>
      <c r="BK150" s="96"/>
      <c r="BL150" s="1"/>
      <c r="BM150" s="1"/>
    </row>
    <row r="151" spans="1:65" ht="15" customHeight="1" x14ac:dyDescent="0.25">
      <c r="A151" s="1"/>
      <c r="C151" s="83"/>
      <c r="D151" s="8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96"/>
      <c r="BK151" s="96"/>
      <c r="BL151" s="1"/>
      <c r="BM151" s="1"/>
    </row>
    <row r="152" spans="1:65" ht="15" customHeight="1" x14ac:dyDescent="0.25">
      <c r="A152" s="1"/>
      <c r="C152" s="83"/>
      <c r="D152" s="8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96"/>
      <c r="BK152" s="96"/>
      <c r="BL152" s="1"/>
      <c r="BM152" s="1"/>
    </row>
    <row r="153" spans="1:65" ht="15" customHeight="1" x14ac:dyDescent="0.25">
      <c r="A153" s="1"/>
      <c r="C153" s="83"/>
      <c r="D153" s="8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96"/>
      <c r="BK153" s="96"/>
      <c r="BL153" s="1"/>
      <c r="BM153" s="1"/>
    </row>
    <row r="154" spans="1:65" ht="15" customHeight="1" x14ac:dyDescent="0.25">
      <c r="A154" s="1"/>
      <c r="C154" s="83"/>
      <c r="D154" s="8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96"/>
      <c r="BK154" s="96"/>
      <c r="BL154" s="1"/>
      <c r="BM154" s="1"/>
    </row>
    <row r="155" spans="1:65" ht="15" customHeight="1" x14ac:dyDescent="0.25">
      <c r="A155" s="1"/>
      <c r="C155" s="83"/>
      <c r="D155" s="8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96"/>
      <c r="BK155" s="96"/>
      <c r="BL155" s="1"/>
      <c r="BM155" s="1"/>
    </row>
    <row r="156" spans="1:65" ht="15" customHeight="1" x14ac:dyDescent="0.25">
      <c r="A156" s="1"/>
      <c r="C156" s="83"/>
      <c r="D156" s="8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96"/>
      <c r="BK156" s="96"/>
      <c r="BL156" s="1"/>
      <c r="BM156" s="1"/>
    </row>
    <row r="157" spans="1:65" ht="15" customHeight="1" x14ac:dyDescent="0.25">
      <c r="A157" s="1"/>
      <c r="C157" s="83"/>
      <c r="D157" s="8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96"/>
      <c r="BK157" s="96"/>
      <c r="BL157" s="1"/>
      <c r="BM157" s="1"/>
    </row>
    <row r="158" spans="1:65" ht="15" customHeight="1" x14ac:dyDescent="0.25">
      <c r="A158" s="1"/>
      <c r="C158" s="83"/>
      <c r="D158" s="8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96"/>
      <c r="BK158" s="96"/>
      <c r="BL158" s="1"/>
      <c r="BM158" s="1"/>
    </row>
    <row r="159" spans="1:65" ht="15" customHeight="1" x14ac:dyDescent="0.25">
      <c r="A159" s="1"/>
      <c r="C159" s="83"/>
      <c r="D159" s="8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96"/>
      <c r="BK159" s="96"/>
      <c r="BL159" s="1"/>
      <c r="BM159" s="1"/>
    </row>
    <row r="160" spans="1:65" ht="15" customHeight="1" x14ac:dyDescent="0.25">
      <c r="A160" s="1"/>
      <c r="C160" s="83"/>
      <c r="D160" s="8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96"/>
      <c r="BK160" s="96"/>
      <c r="BL160" s="1"/>
      <c r="BM160" s="1"/>
    </row>
    <row r="161" spans="1:65" ht="15" customHeight="1" x14ac:dyDescent="0.25">
      <c r="A161" s="1"/>
      <c r="C161" s="83"/>
      <c r="D161" s="8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96"/>
      <c r="BK161" s="96"/>
      <c r="BL161" s="1"/>
      <c r="BM161" s="1"/>
    </row>
    <row r="162" spans="1:65" ht="15" customHeight="1" x14ac:dyDescent="0.25">
      <c r="A162" s="1"/>
      <c r="C162" s="83"/>
      <c r="D162" s="8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96"/>
      <c r="BK162" s="96"/>
      <c r="BL162" s="1"/>
      <c r="BM162" s="1"/>
    </row>
    <row r="163" spans="1:65" ht="15" customHeight="1" x14ac:dyDescent="0.25">
      <c r="A163" s="1"/>
      <c r="C163" s="83"/>
      <c r="D163" s="8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96"/>
      <c r="BK163" s="96"/>
      <c r="BL163" s="1"/>
      <c r="BM163" s="1"/>
    </row>
    <row r="164" spans="1:65" ht="15" customHeight="1" x14ac:dyDescent="0.25">
      <c r="A164" s="1"/>
      <c r="C164" s="83"/>
      <c r="D164" s="8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96"/>
      <c r="BK164" s="96"/>
      <c r="BL164" s="1"/>
      <c r="BM164" s="1"/>
    </row>
    <row r="165" spans="1:65" ht="15" customHeight="1" x14ac:dyDescent="0.25">
      <c r="A165" s="1"/>
      <c r="C165" s="83"/>
      <c r="D165" s="8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96"/>
      <c r="BK165" s="96"/>
      <c r="BL165" s="1"/>
      <c r="BM165" s="1"/>
    </row>
    <row r="166" spans="1:65" ht="15" customHeight="1" x14ac:dyDescent="0.25">
      <c r="A166" s="1"/>
      <c r="C166" s="83"/>
      <c r="D166" s="8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96"/>
      <c r="BK166" s="96"/>
      <c r="BL166" s="1"/>
      <c r="BM166" s="1"/>
    </row>
    <row r="167" spans="1:65" ht="15" customHeight="1" x14ac:dyDescent="0.25">
      <c r="A167" s="1"/>
      <c r="C167" s="83"/>
      <c r="D167" s="8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96"/>
      <c r="BK167" s="96"/>
      <c r="BL167" s="1"/>
      <c r="BM167" s="1"/>
    </row>
    <row r="168" spans="1:65" ht="15" customHeight="1" x14ac:dyDescent="0.25">
      <c r="A168" s="1"/>
      <c r="C168" s="83"/>
      <c r="D168" s="8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96"/>
      <c r="BK168" s="96"/>
      <c r="BL168" s="1"/>
      <c r="BM168" s="1"/>
    </row>
    <row r="169" spans="1:65" ht="15" customHeight="1" x14ac:dyDescent="0.25">
      <c r="A169" s="1"/>
      <c r="C169" s="83"/>
      <c r="D169" s="8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96"/>
      <c r="BK169" s="96"/>
      <c r="BL169" s="1"/>
      <c r="BM169" s="1"/>
    </row>
    <row r="170" spans="1:65" ht="15" customHeight="1" x14ac:dyDescent="0.25">
      <c r="A170" s="1"/>
      <c r="C170" s="83"/>
      <c r="D170" s="8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96"/>
      <c r="BK170" s="96"/>
      <c r="BL170" s="1"/>
      <c r="BM170" s="1"/>
    </row>
    <row r="171" spans="1:65" ht="15" customHeight="1" x14ac:dyDescent="0.25">
      <c r="A171" s="1"/>
      <c r="C171" s="83"/>
      <c r="D171" s="8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96"/>
      <c r="BK171" s="96"/>
      <c r="BL171" s="1"/>
      <c r="BM171" s="1"/>
    </row>
    <row r="172" spans="1:65" ht="15" customHeight="1" x14ac:dyDescent="0.25">
      <c r="A172" s="1"/>
      <c r="C172" s="83"/>
      <c r="D172" s="8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96"/>
      <c r="BK172" s="96"/>
      <c r="BL172" s="1"/>
      <c r="BM172" s="1"/>
    </row>
    <row r="173" spans="1:65" ht="15" customHeight="1" x14ac:dyDescent="0.25">
      <c r="A173" s="1"/>
      <c r="C173" s="83"/>
      <c r="D173" s="8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96"/>
      <c r="BK173" s="96"/>
      <c r="BL173" s="1"/>
      <c r="BM173" s="1"/>
    </row>
    <row r="174" spans="1:65" ht="15" customHeight="1" x14ac:dyDescent="0.25">
      <c r="A174" s="1"/>
      <c r="C174" s="83"/>
      <c r="D174" s="8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96"/>
      <c r="BK174" s="96"/>
      <c r="BL174" s="1"/>
      <c r="BM174" s="1"/>
    </row>
    <row r="175" spans="1:65" ht="15" customHeight="1" x14ac:dyDescent="0.25">
      <c r="A175" s="1"/>
      <c r="C175" s="83"/>
      <c r="D175" s="8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96"/>
      <c r="BK175" s="96"/>
      <c r="BL175" s="1"/>
      <c r="BM175" s="1"/>
    </row>
    <row r="176" spans="1:65" ht="15" customHeight="1" x14ac:dyDescent="0.25">
      <c r="A176" s="1"/>
      <c r="C176" s="83"/>
      <c r="D176" s="8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96"/>
      <c r="BK176" s="96"/>
      <c r="BL176" s="1"/>
      <c r="BM176" s="1"/>
    </row>
    <row r="177" spans="1:65" ht="15" customHeight="1" x14ac:dyDescent="0.25">
      <c r="A177" s="1"/>
      <c r="C177" s="83"/>
      <c r="D177" s="8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96"/>
      <c r="BK177" s="96"/>
      <c r="BL177" s="1"/>
      <c r="BM177" s="1"/>
    </row>
    <row r="178" spans="1:65" ht="15" customHeight="1" x14ac:dyDescent="0.25">
      <c r="A178" s="1"/>
      <c r="C178" s="83"/>
      <c r="D178" s="8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96"/>
      <c r="BK178" s="96"/>
      <c r="BL178" s="1"/>
      <c r="BM178" s="1"/>
    </row>
    <row r="179" spans="1:65" ht="15" customHeight="1" x14ac:dyDescent="0.25">
      <c r="A179" s="1"/>
      <c r="C179" s="83"/>
      <c r="D179" s="8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96"/>
      <c r="BK179" s="96"/>
      <c r="BL179" s="1"/>
      <c r="BM179" s="1"/>
    </row>
    <row r="180" spans="1:65" ht="15" customHeight="1" x14ac:dyDescent="0.25">
      <c r="A180" s="1"/>
      <c r="C180" s="83"/>
      <c r="D180" s="8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96"/>
      <c r="BK180" s="96"/>
      <c r="BL180" s="1"/>
      <c r="BM180" s="1"/>
    </row>
    <row r="181" spans="1:65" ht="15" customHeight="1" x14ac:dyDescent="0.25">
      <c r="A181" s="1"/>
      <c r="C181" s="83"/>
      <c r="D181" s="8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96"/>
      <c r="BK181" s="96"/>
      <c r="BL181" s="1"/>
      <c r="BM181" s="1"/>
    </row>
    <row r="182" spans="1:65" ht="15" customHeight="1" x14ac:dyDescent="0.25">
      <c r="A182" s="1"/>
      <c r="C182" s="83"/>
      <c r="D182" s="8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96"/>
      <c r="BK182" s="96"/>
      <c r="BL182" s="1"/>
      <c r="BM182" s="1"/>
    </row>
    <row r="183" spans="1:65" ht="15" customHeight="1" x14ac:dyDescent="0.25">
      <c r="A183" s="1"/>
      <c r="C183" s="83"/>
      <c r="D183" s="8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96"/>
      <c r="BK183" s="96"/>
      <c r="BL183" s="1"/>
      <c r="BM183" s="1"/>
    </row>
    <row r="184" spans="1:65" ht="15" customHeight="1" x14ac:dyDescent="0.25">
      <c r="A184" s="1"/>
      <c r="C184" s="83"/>
      <c r="D184" s="8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96"/>
      <c r="BK184" s="96"/>
      <c r="BL184" s="1"/>
      <c r="BM184" s="1"/>
    </row>
    <row r="185" spans="1:65" ht="15" customHeight="1" x14ac:dyDescent="0.25">
      <c r="A185" s="1"/>
      <c r="C185" s="83"/>
      <c r="D185" s="8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96"/>
      <c r="BK185" s="96"/>
      <c r="BL185" s="1"/>
      <c r="BM185" s="1"/>
    </row>
    <row r="186" spans="1:65" ht="15" customHeight="1" x14ac:dyDescent="0.25">
      <c r="A186" s="1"/>
      <c r="C186" s="83"/>
      <c r="D186" s="8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96"/>
      <c r="BK186" s="96"/>
      <c r="BL186" s="1"/>
      <c r="BM186" s="1"/>
    </row>
    <row r="187" spans="1:65" ht="15" customHeight="1" x14ac:dyDescent="0.25">
      <c r="A187" s="1"/>
      <c r="C187" s="83"/>
      <c r="D187" s="8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96"/>
      <c r="BK187" s="96"/>
      <c r="BL187" s="1"/>
      <c r="BM187" s="1"/>
    </row>
    <row r="188" spans="1:65" ht="15" customHeight="1" x14ac:dyDescent="0.25">
      <c r="A188" s="1"/>
      <c r="C188" s="83"/>
      <c r="D188" s="8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96"/>
      <c r="BK188" s="96"/>
      <c r="BL188" s="1"/>
      <c r="BM188" s="1"/>
    </row>
    <row r="189" spans="1:65" ht="15" customHeight="1" x14ac:dyDescent="0.25">
      <c r="A189" s="1"/>
      <c r="C189" s="83"/>
      <c r="D189" s="8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96"/>
      <c r="BK189" s="96"/>
      <c r="BL189" s="1"/>
      <c r="BM189" s="1"/>
    </row>
    <row r="190" spans="1:65" ht="15" customHeight="1" x14ac:dyDescent="0.25">
      <c r="A190" s="1"/>
      <c r="C190" s="83"/>
      <c r="D190" s="8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96"/>
      <c r="BK190" s="96"/>
      <c r="BL190" s="1"/>
      <c r="BM190" s="1"/>
    </row>
    <row r="191" spans="1:65" ht="15" customHeight="1" x14ac:dyDescent="0.25">
      <c r="A191" s="1"/>
      <c r="C191" s="83"/>
      <c r="D191" s="8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96"/>
      <c r="BK191" s="96"/>
      <c r="BL191" s="1"/>
      <c r="BM191" s="1"/>
    </row>
    <row r="192" spans="1:65" ht="15" customHeight="1" x14ac:dyDescent="0.25">
      <c r="A192" s="1"/>
      <c r="C192" s="83"/>
      <c r="D192" s="8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96"/>
      <c r="BK192" s="96"/>
      <c r="BL192" s="1"/>
      <c r="BM192" s="1"/>
    </row>
    <row r="193" spans="1:65" ht="15" customHeight="1" x14ac:dyDescent="0.25">
      <c r="A193" s="1"/>
      <c r="C193" s="83"/>
      <c r="D193" s="8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96"/>
      <c r="BK193" s="96"/>
      <c r="BL193" s="1"/>
      <c r="BM193" s="1"/>
    </row>
    <row r="194" spans="1:65" ht="15" customHeight="1" x14ac:dyDescent="0.25">
      <c r="A194" s="1"/>
      <c r="C194" s="83"/>
      <c r="D194" s="8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96"/>
      <c r="BK194" s="96"/>
      <c r="BL194" s="1"/>
      <c r="BM194" s="1"/>
    </row>
    <row r="195" spans="1:65" ht="15" customHeight="1" x14ac:dyDescent="0.25">
      <c r="A195" s="1"/>
      <c r="C195" s="83"/>
      <c r="D195" s="8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96"/>
      <c r="BK195" s="96"/>
      <c r="BL195" s="1"/>
      <c r="BM195" s="1"/>
    </row>
    <row r="196" spans="1:65" ht="15" customHeight="1" x14ac:dyDescent="0.25">
      <c r="A196" s="1"/>
      <c r="C196" s="83"/>
      <c r="D196" s="8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96"/>
      <c r="BK196" s="96"/>
      <c r="BL196" s="1"/>
      <c r="BM196" s="1"/>
    </row>
    <row r="197" spans="1:65" ht="15" customHeight="1" x14ac:dyDescent="0.25">
      <c r="A197" s="1"/>
      <c r="C197" s="83"/>
      <c r="D197" s="8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96"/>
      <c r="BK197" s="96"/>
      <c r="BL197" s="1"/>
      <c r="BM197" s="1"/>
    </row>
    <row r="198" spans="1:65" ht="15" customHeight="1" x14ac:dyDescent="0.25">
      <c r="A198" s="1"/>
      <c r="C198" s="83"/>
      <c r="D198" s="8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96"/>
      <c r="BK198" s="96"/>
      <c r="BL198" s="1"/>
      <c r="BM198" s="1"/>
    </row>
    <row r="199" spans="1:65" ht="15" customHeight="1" x14ac:dyDescent="0.25">
      <c r="A199" s="1"/>
      <c r="C199" s="83"/>
      <c r="D199" s="8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96"/>
      <c r="BK199" s="96"/>
      <c r="BL199" s="1"/>
      <c r="BM199" s="1"/>
    </row>
    <row r="200" spans="1:65" ht="15" customHeight="1" x14ac:dyDescent="0.25">
      <c r="A200" s="1"/>
      <c r="C200" s="83"/>
      <c r="D200" s="8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96"/>
      <c r="BK200" s="96"/>
      <c r="BL200" s="1"/>
      <c r="BM200" s="1"/>
    </row>
    <row r="201" spans="1:65" ht="15" customHeight="1" x14ac:dyDescent="0.25">
      <c r="A201" s="1"/>
      <c r="C201" s="83"/>
      <c r="D201" s="8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96"/>
      <c r="BK201" s="96"/>
      <c r="BL201" s="1"/>
      <c r="BM201" s="1"/>
    </row>
    <row r="202" spans="1:65" ht="15" customHeight="1" x14ac:dyDescent="0.25">
      <c r="A202" s="1"/>
      <c r="C202" s="83"/>
      <c r="D202" s="8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96"/>
      <c r="BK202" s="96"/>
      <c r="BL202" s="1"/>
      <c r="BM202" s="1"/>
    </row>
    <row r="203" spans="1:65" ht="15.75" customHeight="1" x14ac:dyDescent="0.25">
      <c r="A203" s="1"/>
      <c r="B203" s="83"/>
      <c r="C203" s="83"/>
      <c r="D203" s="8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96"/>
      <c r="BK203" s="96"/>
      <c r="BL203" s="1"/>
      <c r="BM203" s="1"/>
    </row>
    <row r="204" spans="1:65" ht="15.75" customHeight="1" x14ac:dyDescent="0.25">
      <c r="A204" s="1"/>
      <c r="B204" s="83"/>
      <c r="C204" s="83"/>
      <c r="D204" s="8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96"/>
      <c r="BK204" s="96"/>
      <c r="BL204" s="1"/>
      <c r="BM204" s="1"/>
    </row>
    <row r="205" spans="1:65" ht="15.75" customHeight="1" x14ac:dyDescent="0.25">
      <c r="A205" s="1"/>
      <c r="B205" s="83"/>
      <c r="C205" s="83"/>
      <c r="D205" s="8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96"/>
      <c r="BK205" s="96"/>
      <c r="BL205" s="1"/>
      <c r="BM205" s="1"/>
    </row>
    <row r="206" spans="1:65" ht="15.75" customHeight="1" x14ac:dyDescent="0.25">
      <c r="A206" s="1"/>
      <c r="B206" s="83"/>
      <c r="C206" s="83"/>
      <c r="D206" s="8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96"/>
      <c r="BK206" s="96"/>
      <c r="BL206" s="1"/>
      <c r="BM206" s="1"/>
    </row>
    <row r="207" spans="1:65" ht="15.75" customHeight="1" x14ac:dyDescent="0.25">
      <c r="A207" s="1"/>
      <c r="B207" s="83"/>
      <c r="C207" s="83"/>
      <c r="D207" s="8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96"/>
      <c r="BK207" s="96"/>
      <c r="BL207" s="1"/>
      <c r="BM207" s="1"/>
    </row>
    <row r="208" spans="1:65" ht="15.75" customHeight="1" x14ac:dyDescent="0.25">
      <c r="A208" s="1"/>
      <c r="B208" s="83"/>
      <c r="C208" s="83"/>
      <c r="D208" s="8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96"/>
      <c r="BK208" s="96"/>
      <c r="BL208" s="1"/>
      <c r="BM208" s="1"/>
    </row>
    <row r="209" spans="1:65" ht="15.75" customHeight="1" x14ac:dyDescent="0.25">
      <c r="A209" s="1"/>
      <c r="B209" s="83"/>
      <c r="C209" s="83"/>
      <c r="D209" s="8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96"/>
      <c r="BK209" s="96"/>
      <c r="BL209" s="1"/>
      <c r="BM209" s="1"/>
    </row>
    <row r="210" spans="1:65" ht="15.75" customHeight="1" x14ac:dyDescent="0.25">
      <c r="A210" s="1"/>
      <c r="B210" s="83"/>
      <c r="C210" s="83"/>
      <c r="D210" s="8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96"/>
      <c r="BK210" s="96"/>
      <c r="BL210" s="1"/>
      <c r="BM210" s="1"/>
    </row>
    <row r="211" spans="1:65" ht="15.75" customHeight="1" x14ac:dyDescent="0.25">
      <c r="A211" s="1"/>
      <c r="B211" s="83"/>
      <c r="C211" s="83"/>
      <c r="D211" s="8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96"/>
      <c r="BK211" s="96"/>
      <c r="BL211" s="1"/>
      <c r="BM211" s="1"/>
    </row>
    <row r="212" spans="1:65" ht="15.75" customHeight="1" x14ac:dyDescent="0.25">
      <c r="A212" s="1"/>
      <c r="B212" s="83"/>
      <c r="C212" s="83"/>
      <c r="D212" s="8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96"/>
      <c r="BK212" s="96"/>
      <c r="BL212" s="1"/>
      <c r="BM212" s="1"/>
    </row>
    <row r="213" spans="1:65" ht="15.75" customHeight="1" x14ac:dyDescent="0.25">
      <c r="A213" s="1"/>
      <c r="B213" s="83"/>
      <c r="C213" s="83"/>
      <c r="D213" s="8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96"/>
      <c r="BK213" s="96"/>
      <c r="BL213" s="1"/>
      <c r="BM213" s="1"/>
    </row>
    <row r="214" spans="1:65" ht="15.75" customHeight="1" x14ac:dyDescent="0.25">
      <c r="A214" s="1"/>
      <c r="B214" s="83"/>
      <c r="C214" s="83"/>
      <c r="D214" s="8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96"/>
      <c r="BK214" s="96"/>
      <c r="BL214" s="1"/>
      <c r="BM214" s="1"/>
    </row>
    <row r="215" spans="1:65" ht="15.75" customHeight="1" x14ac:dyDescent="0.25">
      <c r="A215" s="1"/>
      <c r="B215" s="83"/>
      <c r="C215" s="83"/>
      <c r="D215" s="8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96"/>
      <c r="BK215" s="96"/>
      <c r="BL215" s="1"/>
      <c r="BM215" s="1"/>
    </row>
    <row r="216" spans="1:65" ht="15.75" customHeight="1" x14ac:dyDescent="0.25">
      <c r="A216" s="1"/>
      <c r="B216" s="83"/>
      <c r="C216" s="83"/>
      <c r="D216" s="8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96"/>
      <c r="BK216" s="96"/>
      <c r="BL216" s="1"/>
      <c r="BM216" s="1"/>
    </row>
    <row r="217" spans="1:65" ht="15.75" customHeight="1" x14ac:dyDescent="0.25">
      <c r="A217" s="1"/>
      <c r="B217" s="83"/>
      <c r="C217" s="83"/>
      <c r="D217" s="8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96"/>
      <c r="BK217" s="96"/>
      <c r="BL217" s="1"/>
      <c r="BM217" s="1"/>
    </row>
    <row r="218" spans="1:65" ht="15.75" customHeight="1" x14ac:dyDescent="0.25">
      <c r="A218" s="1"/>
      <c r="B218" s="83"/>
      <c r="C218" s="83"/>
      <c r="D218" s="8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96"/>
      <c r="BK218" s="96"/>
      <c r="BL218" s="1"/>
      <c r="BM218" s="1"/>
    </row>
    <row r="219" spans="1:65" ht="15.75" customHeight="1" x14ac:dyDescent="0.25">
      <c r="A219" s="1"/>
      <c r="B219" s="83"/>
      <c r="C219" s="83"/>
      <c r="D219" s="8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96"/>
      <c r="BK219" s="96"/>
      <c r="BL219" s="1"/>
      <c r="BM219" s="1"/>
    </row>
    <row r="220" spans="1:65" ht="15.75" customHeight="1" x14ac:dyDescent="0.25">
      <c r="A220" s="1"/>
      <c r="B220" s="83"/>
      <c r="C220" s="83"/>
      <c r="D220" s="8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96"/>
      <c r="BK220" s="96"/>
      <c r="BL220" s="1"/>
      <c r="BM220" s="1"/>
    </row>
    <row r="221" spans="1:65" ht="15.75" customHeight="1" x14ac:dyDescent="0.25">
      <c r="A221" s="1"/>
      <c r="B221" s="83"/>
      <c r="C221" s="83"/>
      <c r="D221" s="8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96"/>
      <c r="BK221" s="96"/>
      <c r="BL221" s="1"/>
      <c r="BM221" s="1"/>
    </row>
    <row r="222" spans="1:65" ht="15.75" customHeight="1" x14ac:dyDescent="0.25">
      <c r="A222" s="1"/>
      <c r="B222" s="83"/>
      <c r="C222" s="83"/>
      <c r="D222" s="8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96"/>
      <c r="BK222" s="96"/>
      <c r="BL222" s="1"/>
      <c r="BM222" s="1"/>
    </row>
    <row r="223" spans="1:65" ht="15.75" customHeight="1" x14ac:dyDescent="0.25">
      <c r="A223" s="1"/>
      <c r="B223" s="83"/>
      <c r="C223" s="83"/>
      <c r="D223" s="8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96"/>
      <c r="BK223" s="96"/>
      <c r="BL223" s="1"/>
      <c r="BM223" s="1"/>
    </row>
    <row r="224" spans="1:65" ht="15.75" customHeight="1" x14ac:dyDescent="0.25">
      <c r="A224" s="1"/>
      <c r="B224" s="83"/>
      <c r="C224" s="83"/>
      <c r="D224" s="8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96"/>
      <c r="BK224" s="96"/>
      <c r="BL224" s="1"/>
      <c r="BM224" s="1"/>
    </row>
    <row r="225" spans="1:65" ht="15.75" customHeight="1" x14ac:dyDescent="0.25">
      <c r="A225" s="1"/>
      <c r="B225" s="83"/>
      <c r="C225" s="83"/>
      <c r="D225" s="8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96"/>
      <c r="BK225" s="96"/>
      <c r="BL225" s="1"/>
      <c r="BM225" s="1"/>
    </row>
    <row r="226" spans="1:65" ht="15.75" customHeight="1" x14ac:dyDescent="0.25">
      <c r="A226" s="1"/>
      <c r="B226" s="83"/>
      <c r="C226" s="83"/>
      <c r="D226" s="8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96"/>
      <c r="BK226" s="96"/>
      <c r="BL226" s="1"/>
      <c r="BM226" s="1"/>
    </row>
    <row r="227" spans="1:65" ht="15.75" customHeight="1" x14ac:dyDescent="0.25">
      <c r="A227" s="1"/>
      <c r="B227" s="83"/>
      <c r="C227" s="83"/>
      <c r="D227" s="8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96"/>
      <c r="BK227" s="96"/>
      <c r="BL227" s="1"/>
      <c r="BM227" s="1"/>
    </row>
    <row r="228" spans="1:65" ht="15.75" customHeight="1" x14ac:dyDescent="0.25">
      <c r="A228" s="1"/>
      <c r="B228" s="83"/>
      <c r="C228" s="83"/>
      <c r="D228" s="8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96"/>
      <c r="BK228" s="96"/>
      <c r="BL228" s="1"/>
      <c r="BM228" s="1"/>
    </row>
    <row r="229" spans="1:65" ht="15.75" customHeight="1" x14ac:dyDescent="0.25">
      <c r="A229" s="1"/>
      <c r="B229" s="83"/>
      <c r="C229" s="83"/>
      <c r="D229" s="8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96"/>
      <c r="BK229" s="96"/>
      <c r="BL229" s="1"/>
      <c r="BM229" s="1"/>
    </row>
    <row r="230" spans="1:65" ht="15.75" customHeight="1" x14ac:dyDescent="0.25">
      <c r="A230" s="1"/>
      <c r="B230" s="83"/>
      <c r="C230" s="83"/>
      <c r="D230" s="8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96"/>
      <c r="BK230" s="96"/>
      <c r="BL230" s="1"/>
      <c r="BM230" s="1"/>
    </row>
    <row r="231" spans="1:65" ht="15.75" customHeight="1" x14ac:dyDescent="0.25">
      <c r="A231" s="1"/>
      <c r="B231" s="83"/>
      <c r="C231" s="83"/>
      <c r="D231" s="8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96"/>
      <c r="BK231" s="96"/>
      <c r="BL231" s="1"/>
      <c r="BM231" s="1"/>
    </row>
    <row r="232" spans="1:65" ht="15.75" customHeight="1" x14ac:dyDescent="0.25">
      <c r="A232" s="1"/>
      <c r="B232" s="83"/>
      <c r="C232" s="83"/>
      <c r="D232" s="8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96"/>
      <c r="BK232" s="96"/>
      <c r="BL232" s="1"/>
      <c r="BM232" s="1"/>
    </row>
    <row r="233" spans="1:65" ht="15.75" customHeight="1" x14ac:dyDescent="0.25">
      <c r="A233" s="1"/>
      <c r="B233" s="83"/>
      <c r="C233" s="83"/>
      <c r="D233" s="8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96"/>
      <c r="BK233" s="96"/>
      <c r="BL233" s="1"/>
      <c r="BM233" s="1"/>
    </row>
    <row r="234" spans="1:65" ht="15.75" customHeight="1" x14ac:dyDescent="0.25">
      <c r="A234" s="1"/>
      <c r="B234" s="83"/>
      <c r="C234" s="83"/>
      <c r="D234" s="8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96"/>
      <c r="BK234" s="96"/>
      <c r="BL234" s="1"/>
      <c r="BM234" s="1"/>
    </row>
    <row r="235" spans="1:65" ht="15.75" customHeight="1" x14ac:dyDescent="0.25">
      <c r="A235" s="1"/>
      <c r="B235" s="83"/>
      <c r="C235" s="83"/>
      <c r="D235" s="8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96"/>
      <c r="BK235" s="96"/>
      <c r="BL235" s="1"/>
      <c r="BM235" s="1"/>
    </row>
    <row r="236" spans="1:65" ht="15.75" customHeight="1" x14ac:dyDescent="0.25">
      <c r="A236" s="1"/>
      <c r="B236" s="83"/>
      <c r="C236" s="83"/>
      <c r="D236" s="8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96"/>
      <c r="BK236" s="96"/>
      <c r="BL236" s="1"/>
      <c r="BM236" s="1"/>
    </row>
    <row r="237" spans="1:65" ht="15.75" customHeight="1" x14ac:dyDescent="0.25">
      <c r="A237" s="1"/>
      <c r="B237" s="83"/>
      <c r="C237" s="83"/>
      <c r="D237" s="8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96"/>
      <c r="BK237" s="96"/>
      <c r="BL237" s="1"/>
      <c r="BM237" s="1"/>
    </row>
    <row r="238" spans="1:65" ht="15.75" customHeight="1" x14ac:dyDescent="0.25">
      <c r="A238" s="1"/>
      <c r="B238" s="83"/>
      <c r="C238" s="83"/>
      <c r="D238" s="8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96"/>
      <c r="BK238" s="96"/>
      <c r="BL238" s="1"/>
      <c r="BM238" s="1"/>
    </row>
    <row r="239" spans="1:65" ht="15.75" customHeight="1" x14ac:dyDescent="0.25">
      <c r="A239" s="1"/>
      <c r="B239" s="83"/>
      <c r="C239" s="83"/>
      <c r="D239" s="8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96"/>
      <c r="BK239" s="96"/>
      <c r="BL239" s="1"/>
      <c r="BM239" s="1"/>
    </row>
    <row r="240" spans="1:65" ht="15.75" customHeight="1" x14ac:dyDescent="0.25">
      <c r="A240" s="1"/>
      <c r="B240" s="83"/>
      <c r="C240" s="83"/>
      <c r="D240" s="8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96"/>
      <c r="BK240" s="96"/>
      <c r="BL240" s="1"/>
      <c r="BM240" s="1"/>
    </row>
    <row r="241" spans="1:65" ht="15.75" customHeight="1" x14ac:dyDescent="0.25">
      <c r="A241" s="1"/>
      <c r="B241" s="83"/>
      <c r="C241" s="83"/>
      <c r="D241" s="8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96"/>
      <c r="BK241" s="96"/>
      <c r="BL241" s="1"/>
      <c r="BM241" s="1"/>
    </row>
    <row r="242" spans="1:65" ht="15.75" customHeight="1" x14ac:dyDescent="0.25">
      <c r="A242" s="1"/>
      <c r="B242" s="83"/>
      <c r="C242" s="83"/>
      <c r="D242" s="8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96"/>
      <c r="BK242" s="96"/>
      <c r="BL242" s="1"/>
      <c r="BM242" s="1"/>
    </row>
    <row r="243" spans="1:65" ht="15.75" customHeight="1" x14ac:dyDescent="0.25">
      <c r="A243" s="1"/>
      <c r="B243" s="83"/>
      <c r="C243" s="83"/>
      <c r="D243" s="8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96"/>
      <c r="BK243" s="96"/>
      <c r="BL243" s="1"/>
      <c r="BM243" s="1"/>
    </row>
    <row r="244" spans="1:65" ht="15.75" customHeight="1" x14ac:dyDescent="0.25">
      <c r="A244" s="1"/>
      <c r="B244" s="83"/>
      <c r="C244" s="83"/>
      <c r="D244" s="8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96"/>
      <c r="BK244" s="96"/>
      <c r="BL244" s="1"/>
      <c r="BM244" s="1"/>
    </row>
    <row r="245" spans="1:65" ht="15.75" customHeight="1" x14ac:dyDescent="0.25">
      <c r="A245" s="1"/>
      <c r="B245" s="83"/>
      <c r="C245" s="83"/>
      <c r="D245" s="8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96"/>
      <c r="BK245" s="96"/>
      <c r="BL245" s="1"/>
      <c r="BM245" s="1"/>
    </row>
    <row r="246" spans="1:65" ht="15.75" customHeight="1" x14ac:dyDescent="0.25">
      <c r="A246" s="1"/>
      <c r="B246" s="83"/>
      <c r="C246" s="83"/>
      <c r="D246" s="8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96"/>
      <c r="BK246" s="96"/>
      <c r="BL246" s="1"/>
      <c r="BM246" s="1"/>
    </row>
    <row r="247" spans="1:65" ht="15.75" customHeight="1" x14ac:dyDescent="0.25">
      <c r="A247" s="1"/>
      <c r="B247" s="83"/>
      <c r="C247" s="83"/>
      <c r="D247" s="8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96"/>
      <c r="BK247" s="96"/>
      <c r="BL247" s="1"/>
      <c r="BM247" s="1"/>
    </row>
    <row r="248" spans="1:65" ht="15.75" customHeight="1" x14ac:dyDescent="0.25">
      <c r="A248" s="1"/>
      <c r="B248" s="83"/>
      <c r="C248" s="83"/>
      <c r="D248" s="8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96"/>
      <c r="BK248" s="96"/>
      <c r="BL248" s="1"/>
      <c r="BM248" s="1"/>
    </row>
    <row r="249" spans="1:65" ht="15.75" customHeight="1" x14ac:dyDescent="0.25">
      <c r="A249" s="1"/>
      <c r="B249" s="83"/>
      <c r="C249" s="83"/>
      <c r="D249" s="8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96"/>
      <c r="BK249" s="96"/>
      <c r="BL249" s="1"/>
      <c r="BM249" s="1"/>
    </row>
    <row r="250" spans="1:65" ht="15.75" customHeight="1" x14ac:dyDescent="0.25">
      <c r="A250" s="1"/>
      <c r="B250" s="83"/>
      <c r="C250" s="83"/>
      <c r="D250" s="8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96"/>
      <c r="BK250" s="96"/>
      <c r="BL250" s="1"/>
      <c r="BM250" s="1"/>
    </row>
    <row r="251" spans="1:65" ht="15.75" customHeight="1" x14ac:dyDescent="0.25">
      <c r="A251" s="1"/>
      <c r="B251" s="83"/>
      <c r="C251" s="83"/>
      <c r="D251" s="8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96"/>
      <c r="BK251" s="96"/>
      <c r="BL251" s="1"/>
      <c r="BM251" s="1"/>
    </row>
    <row r="252" spans="1:65" ht="15.75" customHeight="1" x14ac:dyDescent="0.25">
      <c r="A252" s="1"/>
      <c r="B252" s="83"/>
      <c r="C252" s="83"/>
      <c r="D252" s="8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96"/>
      <c r="BK252" s="96"/>
      <c r="BL252" s="1"/>
      <c r="BM252" s="1"/>
    </row>
    <row r="253" spans="1:65" ht="15.75" customHeight="1" x14ac:dyDescent="0.25">
      <c r="A253" s="1"/>
      <c r="B253" s="83"/>
      <c r="C253" s="83"/>
      <c r="D253" s="8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96"/>
      <c r="BK253" s="96"/>
      <c r="BL253" s="1"/>
      <c r="BM253" s="1"/>
    </row>
    <row r="254" spans="1:65" ht="15.75" customHeight="1" x14ac:dyDescent="0.25">
      <c r="A254" s="1"/>
      <c r="B254" s="83"/>
      <c r="C254" s="83"/>
      <c r="D254" s="8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96"/>
      <c r="BK254" s="96"/>
      <c r="BL254" s="1"/>
      <c r="BM254" s="1"/>
    </row>
    <row r="255" spans="1:65" ht="15.75" customHeight="1" x14ac:dyDescent="0.25">
      <c r="A255" s="1"/>
      <c r="B255" s="83"/>
      <c r="C255" s="83"/>
      <c r="D255" s="8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96"/>
      <c r="BK255" s="96"/>
      <c r="BL255" s="1"/>
      <c r="BM255" s="1"/>
    </row>
    <row r="256" spans="1:65" ht="15.75" customHeight="1" x14ac:dyDescent="0.25">
      <c r="A256" s="1"/>
      <c r="B256" s="83"/>
      <c r="C256" s="83"/>
      <c r="D256" s="8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96"/>
      <c r="BK256" s="96"/>
      <c r="BL256" s="1"/>
      <c r="BM256" s="1"/>
    </row>
    <row r="257" spans="1:65" ht="15.75" customHeight="1" x14ac:dyDescent="0.25">
      <c r="A257" s="1"/>
      <c r="B257" s="83"/>
      <c r="C257" s="83"/>
      <c r="D257" s="8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96"/>
      <c r="BK257" s="96"/>
      <c r="BL257" s="1"/>
      <c r="BM257" s="1"/>
    </row>
    <row r="258" spans="1:65" ht="15.75" customHeight="1" x14ac:dyDescent="0.25">
      <c r="A258" s="1"/>
      <c r="B258" s="83"/>
      <c r="C258" s="83"/>
      <c r="D258" s="8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96"/>
      <c r="BK258" s="96"/>
      <c r="BL258" s="1"/>
      <c r="BM258" s="1"/>
    </row>
    <row r="259" spans="1:65" ht="15.75" customHeight="1" x14ac:dyDescent="0.25">
      <c r="A259" s="1"/>
      <c r="B259" s="83"/>
      <c r="C259" s="83"/>
      <c r="D259" s="8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96"/>
      <c r="BK259" s="96"/>
      <c r="BL259" s="1"/>
      <c r="BM259" s="1"/>
    </row>
    <row r="260" spans="1:65" ht="15.75" customHeight="1" x14ac:dyDescent="0.25">
      <c r="A260" s="1"/>
      <c r="B260" s="83"/>
      <c r="C260" s="83"/>
      <c r="D260" s="8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96"/>
      <c r="BK260" s="96"/>
      <c r="BL260" s="1"/>
      <c r="BM260" s="1"/>
    </row>
    <row r="261" spans="1:65" ht="15.75" customHeight="1" x14ac:dyDescent="0.25">
      <c r="A261" s="1"/>
      <c r="B261" s="83"/>
      <c r="C261" s="83"/>
      <c r="D261" s="8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96"/>
      <c r="BK261" s="96"/>
      <c r="BL261" s="1"/>
      <c r="BM261" s="1"/>
    </row>
    <row r="262" spans="1:65" ht="15.75" customHeight="1" x14ac:dyDescent="0.25">
      <c r="A262" s="1"/>
      <c r="B262" s="83"/>
      <c r="C262" s="83"/>
      <c r="D262" s="8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96"/>
      <c r="BK262" s="96"/>
      <c r="BL262" s="1"/>
      <c r="BM262" s="1"/>
    </row>
    <row r="263" spans="1:65" ht="15.75" customHeight="1" x14ac:dyDescent="0.25">
      <c r="A263" s="1"/>
      <c r="B263" s="83"/>
      <c r="C263" s="83"/>
      <c r="D263" s="8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96"/>
      <c r="BK263" s="96"/>
      <c r="BL263" s="1"/>
      <c r="BM263" s="1"/>
    </row>
    <row r="264" spans="1:65" ht="15.75" customHeight="1" x14ac:dyDescent="0.25">
      <c r="A264" s="1"/>
      <c r="B264" s="83"/>
      <c r="C264" s="83"/>
      <c r="D264" s="8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96"/>
      <c r="BK264" s="96"/>
      <c r="BL264" s="1"/>
      <c r="BM264" s="1"/>
    </row>
    <row r="265" spans="1:65" ht="15.75" customHeight="1" x14ac:dyDescent="0.25">
      <c r="A265" s="1"/>
      <c r="B265" s="83"/>
      <c r="C265" s="83"/>
      <c r="D265" s="8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96"/>
      <c r="BK265" s="96"/>
      <c r="BL265" s="1"/>
      <c r="BM265" s="1"/>
    </row>
    <row r="266" spans="1:65" ht="15.75" customHeight="1" x14ac:dyDescent="0.25">
      <c r="A266" s="1"/>
      <c r="B266" s="83"/>
      <c r="C266" s="83"/>
      <c r="D266" s="8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96"/>
      <c r="BK266" s="96"/>
      <c r="BL266" s="1"/>
      <c r="BM266" s="1"/>
    </row>
    <row r="267" spans="1:65" ht="15.75" customHeight="1" x14ac:dyDescent="0.25">
      <c r="A267" s="1"/>
      <c r="B267" s="83"/>
      <c r="C267" s="83"/>
      <c r="D267" s="8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96"/>
      <c r="BK267" s="96"/>
      <c r="BL267" s="1"/>
      <c r="BM267" s="1"/>
    </row>
    <row r="268" spans="1:65" ht="15.75" customHeight="1" x14ac:dyDescent="0.25">
      <c r="A268" s="1"/>
      <c r="B268" s="83"/>
      <c r="C268" s="83"/>
      <c r="D268" s="8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96"/>
      <c r="BK268" s="96"/>
      <c r="BL268" s="1"/>
      <c r="BM268" s="1"/>
    </row>
    <row r="269" spans="1:65" ht="15.75" customHeight="1" x14ac:dyDescent="0.25">
      <c r="A269" s="1"/>
      <c r="B269" s="83"/>
      <c r="C269" s="83"/>
      <c r="D269" s="8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96"/>
      <c r="BK269" s="96"/>
      <c r="BL269" s="1"/>
      <c r="BM269" s="1"/>
    </row>
    <row r="270" spans="1:65" ht="15.75" customHeight="1" x14ac:dyDescent="0.25">
      <c r="A270" s="1"/>
      <c r="B270" s="83"/>
      <c r="C270" s="83"/>
      <c r="D270" s="8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96"/>
      <c r="BK270" s="96"/>
      <c r="BL270" s="1"/>
      <c r="BM270" s="1"/>
    </row>
    <row r="271" spans="1:65" ht="15.75" customHeight="1" x14ac:dyDescent="0.25">
      <c r="A271" s="1"/>
      <c r="B271" s="83"/>
      <c r="C271" s="83"/>
      <c r="D271" s="8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96"/>
      <c r="BK271" s="96"/>
      <c r="BL271" s="1"/>
      <c r="BM271" s="1"/>
    </row>
    <row r="272" spans="1:65" ht="15.75" customHeight="1" x14ac:dyDescent="0.25">
      <c r="A272" s="1"/>
      <c r="B272" s="83"/>
      <c r="C272" s="83"/>
      <c r="D272" s="8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96"/>
      <c r="BK272" s="96"/>
      <c r="BL272" s="1"/>
      <c r="BM272" s="1"/>
    </row>
    <row r="273" spans="1:65" ht="15.75" customHeight="1" x14ac:dyDescent="0.25">
      <c r="A273" s="1"/>
      <c r="B273" s="83"/>
      <c r="C273" s="83"/>
      <c r="D273" s="8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96"/>
      <c r="BK273" s="96"/>
      <c r="BL273" s="1"/>
      <c r="BM273" s="1"/>
    </row>
    <row r="274" spans="1:65" ht="15.75" customHeight="1" x14ac:dyDescent="0.25">
      <c r="A274" s="1"/>
      <c r="B274" s="83"/>
      <c r="C274" s="83"/>
      <c r="D274" s="8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96"/>
      <c r="BK274" s="96"/>
      <c r="BL274" s="1"/>
      <c r="BM274" s="1"/>
    </row>
    <row r="275" spans="1:65" ht="15.75" customHeight="1" x14ac:dyDescent="0.25">
      <c r="A275" s="1"/>
      <c r="B275" s="83"/>
      <c r="C275" s="83"/>
      <c r="D275" s="8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96"/>
      <c r="BK275" s="96"/>
      <c r="BL275" s="1"/>
      <c r="BM275" s="1"/>
    </row>
    <row r="276" spans="1:65" ht="15.75" customHeight="1" x14ac:dyDescent="0.25">
      <c r="A276" s="1"/>
      <c r="B276" s="83"/>
      <c r="C276" s="83"/>
      <c r="D276" s="8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96"/>
      <c r="BK276" s="96"/>
      <c r="BL276" s="1"/>
      <c r="BM276" s="1"/>
    </row>
    <row r="277" spans="1:65" ht="15.75" customHeight="1" x14ac:dyDescent="0.25">
      <c r="A277" s="1"/>
      <c r="B277" s="83"/>
      <c r="C277" s="83"/>
      <c r="D277" s="8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96"/>
      <c r="BK277" s="96"/>
      <c r="BL277" s="1"/>
      <c r="BM277" s="1"/>
    </row>
    <row r="278" spans="1:65" ht="15.75" customHeight="1" x14ac:dyDescent="0.25">
      <c r="A278" s="1"/>
      <c r="B278" s="83"/>
      <c r="C278" s="83"/>
      <c r="D278" s="8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96"/>
      <c r="BK278" s="96"/>
      <c r="BL278" s="1"/>
      <c r="BM278" s="1"/>
    </row>
    <row r="279" spans="1:65" ht="15.75" customHeight="1" x14ac:dyDescent="0.25">
      <c r="A279" s="1"/>
      <c r="B279" s="83"/>
      <c r="C279" s="83"/>
      <c r="D279" s="8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96"/>
      <c r="BK279" s="96"/>
      <c r="BL279" s="1"/>
      <c r="BM279" s="1"/>
    </row>
    <row r="280" spans="1:65" ht="15.75" customHeight="1" x14ac:dyDescent="0.25">
      <c r="A280" s="1"/>
      <c r="B280" s="83"/>
      <c r="C280" s="83"/>
      <c r="D280" s="8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96"/>
      <c r="BK280" s="96"/>
      <c r="BL280" s="1"/>
      <c r="BM280" s="1"/>
    </row>
    <row r="281" spans="1:65" ht="15.75" customHeight="1" x14ac:dyDescent="0.25">
      <c r="A281" s="1"/>
      <c r="B281" s="83"/>
      <c r="C281" s="83"/>
      <c r="D281" s="8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96"/>
      <c r="BK281" s="96"/>
      <c r="BL281" s="1"/>
      <c r="BM281" s="1"/>
    </row>
    <row r="282" spans="1:65" ht="15.75" customHeight="1" x14ac:dyDescent="0.25">
      <c r="A282" s="1"/>
      <c r="B282" s="83"/>
      <c r="C282" s="83"/>
      <c r="D282" s="8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96"/>
      <c r="BK282" s="96"/>
      <c r="BL282" s="1"/>
      <c r="BM282" s="1"/>
    </row>
    <row r="283" spans="1:65" ht="15.75" customHeight="1" x14ac:dyDescent="0.25">
      <c r="A283" s="1"/>
      <c r="B283" s="83"/>
      <c r="C283" s="83"/>
      <c r="D283" s="8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96"/>
      <c r="BK283" s="96"/>
      <c r="BL283" s="1"/>
      <c r="BM283" s="1"/>
    </row>
    <row r="284" spans="1:65" ht="15.75" customHeight="1" x14ac:dyDescent="0.25">
      <c r="A284" s="1"/>
      <c r="B284" s="83"/>
      <c r="C284" s="83"/>
      <c r="D284" s="8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96"/>
      <c r="BK284" s="96"/>
      <c r="BL284" s="1"/>
      <c r="BM284" s="1"/>
    </row>
    <row r="285" spans="1:65" ht="15.75" customHeight="1" x14ac:dyDescent="0.25">
      <c r="A285" s="1"/>
      <c r="B285" s="83"/>
      <c r="C285" s="83"/>
      <c r="D285" s="8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96"/>
      <c r="BK285" s="96"/>
      <c r="BL285" s="1"/>
      <c r="BM285" s="1"/>
    </row>
    <row r="286" spans="1:65" ht="15.75" customHeight="1" x14ac:dyDescent="0.25">
      <c r="A286" s="1"/>
      <c r="B286" s="83"/>
      <c r="C286" s="83"/>
      <c r="D286" s="8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96"/>
      <c r="BK286" s="96"/>
      <c r="BL286" s="1"/>
      <c r="BM286" s="1"/>
    </row>
    <row r="287" spans="1:65" ht="15.75" customHeight="1" x14ac:dyDescent="0.25">
      <c r="A287" s="1"/>
      <c r="B287" s="83"/>
      <c r="C287" s="83"/>
      <c r="D287" s="8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96"/>
      <c r="BK287" s="96"/>
      <c r="BL287" s="1"/>
      <c r="BM287" s="1"/>
    </row>
    <row r="288" spans="1:65" ht="15.75" customHeight="1" x14ac:dyDescent="0.25">
      <c r="A288" s="1"/>
      <c r="B288" s="83"/>
      <c r="C288" s="83"/>
      <c r="D288" s="8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96"/>
      <c r="BK288" s="96"/>
      <c r="BL288" s="1"/>
      <c r="BM288" s="1"/>
    </row>
    <row r="289" spans="1:65" ht="15.75" customHeight="1" x14ac:dyDescent="0.25">
      <c r="A289" s="1"/>
      <c r="B289" s="83"/>
      <c r="C289" s="83"/>
      <c r="D289" s="8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96"/>
      <c r="BK289" s="96"/>
      <c r="BL289" s="1"/>
      <c r="BM289" s="1"/>
    </row>
    <row r="290" spans="1:65" ht="15.75" customHeight="1" x14ac:dyDescent="0.25">
      <c r="A290" s="1"/>
      <c r="B290" s="83"/>
      <c r="C290" s="83"/>
      <c r="D290" s="8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96"/>
      <c r="BK290" s="96"/>
      <c r="BL290" s="1"/>
      <c r="BM290" s="1"/>
    </row>
    <row r="291" spans="1:65" ht="15.75" customHeight="1" x14ac:dyDescent="0.25">
      <c r="A291" s="1"/>
      <c r="B291" s="83"/>
      <c r="C291" s="83"/>
      <c r="D291" s="8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96"/>
      <c r="BK291" s="96"/>
      <c r="BL291" s="1"/>
      <c r="BM291" s="1"/>
    </row>
    <row r="292" spans="1:65" ht="15.75" customHeight="1" x14ac:dyDescent="0.25">
      <c r="A292" s="1"/>
      <c r="B292" s="83"/>
      <c r="C292" s="83"/>
      <c r="D292" s="8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96"/>
      <c r="BK292" s="96"/>
      <c r="BL292" s="1"/>
      <c r="BM292" s="1"/>
    </row>
    <row r="293" spans="1:65" ht="15.75" customHeight="1" x14ac:dyDescent="0.25">
      <c r="A293" s="1"/>
      <c r="B293" s="83"/>
      <c r="C293" s="83"/>
      <c r="D293" s="8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96"/>
      <c r="BK293" s="96"/>
      <c r="BL293" s="1"/>
      <c r="BM293" s="1"/>
    </row>
    <row r="294" spans="1:65" ht="15.75" customHeight="1" x14ac:dyDescent="0.25">
      <c r="A294" s="1"/>
      <c r="B294" s="83"/>
      <c r="C294" s="83"/>
      <c r="D294" s="8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96"/>
      <c r="BK294" s="96"/>
      <c r="BL294" s="1"/>
      <c r="BM294" s="1"/>
    </row>
    <row r="295" spans="1:65" ht="15.75" customHeight="1" x14ac:dyDescent="0.25">
      <c r="A295" s="1"/>
      <c r="B295" s="83"/>
      <c r="C295" s="83"/>
      <c r="D295" s="8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96"/>
      <c r="BK295" s="96"/>
      <c r="BL295" s="1"/>
      <c r="BM295" s="1"/>
    </row>
    <row r="296" spans="1:65" ht="15.75" customHeight="1" x14ac:dyDescent="0.25">
      <c r="A296" s="1"/>
      <c r="B296" s="83"/>
      <c r="C296" s="83"/>
      <c r="D296" s="8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96"/>
      <c r="BK296" s="96"/>
      <c r="BL296" s="1"/>
      <c r="BM296" s="1"/>
    </row>
    <row r="297" spans="1:65" ht="15.75" customHeight="1" x14ac:dyDescent="0.25">
      <c r="A297" s="1"/>
      <c r="B297" s="83"/>
      <c r="C297" s="83"/>
      <c r="D297" s="8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96"/>
      <c r="BK297" s="96"/>
      <c r="BL297" s="1"/>
      <c r="BM297" s="1"/>
    </row>
    <row r="298" spans="1:65" ht="15.75" customHeight="1" x14ac:dyDescent="0.25">
      <c r="A298" s="1"/>
      <c r="B298" s="83"/>
      <c r="C298" s="83"/>
      <c r="D298" s="8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96"/>
      <c r="BK298" s="96"/>
      <c r="BL298" s="1"/>
      <c r="BM298" s="1"/>
    </row>
    <row r="299" spans="1:65" ht="15.75" customHeight="1" x14ac:dyDescent="0.25">
      <c r="A299" s="1"/>
      <c r="B299" s="83"/>
      <c r="C299" s="83"/>
      <c r="D299" s="8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96"/>
      <c r="BK299" s="96"/>
      <c r="BL299" s="1"/>
      <c r="BM299" s="1"/>
    </row>
    <row r="300" spans="1:65" ht="15.75" customHeight="1" x14ac:dyDescent="0.25">
      <c r="A300" s="1"/>
      <c r="B300" s="83"/>
      <c r="C300" s="83"/>
      <c r="D300" s="8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96"/>
      <c r="BK300" s="96"/>
      <c r="BL300" s="1"/>
      <c r="BM300" s="1"/>
    </row>
    <row r="301" spans="1:65" ht="15.75" customHeight="1" x14ac:dyDescent="0.25">
      <c r="A301" s="1"/>
      <c r="B301" s="83"/>
      <c r="C301" s="83"/>
      <c r="D301" s="8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96"/>
      <c r="BK301" s="96"/>
      <c r="BL301" s="1"/>
      <c r="BM301" s="1"/>
    </row>
    <row r="302" spans="1:65" ht="15.75" customHeight="1" x14ac:dyDescent="0.25">
      <c r="A302" s="1"/>
      <c r="B302" s="83"/>
      <c r="C302" s="83"/>
      <c r="D302" s="8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96"/>
      <c r="BK302" s="96"/>
      <c r="BL302" s="1"/>
      <c r="BM302" s="1"/>
    </row>
    <row r="303" spans="1:65" ht="15.75" customHeight="1" x14ac:dyDescent="0.25">
      <c r="A303" s="1"/>
      <c r="B303" s="83"/>
      <c r="C303" s="83"/>
      <c r="D303" s="8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96"/>
      <c r="BK303" s="96"/>
      <c r="BL303" s="1"/>
      <c r="BM303" s="1"/>
    </row>
    <row r="304" spans="1:65" ht="15.75" customHeight="1" x14ac:dyDescent="0.25">
      <c r="A304" s="1"/>
      <c r="B304" s="83"/>
      <c r="C304" s="83"/>
      <c r="D304" s="8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96"/>
      <c r="BK304" s="96"/>
      <c r="BL304" s="1"/>
      <c r="BM304" s="1"/>
    </row>
    <row r="305" spans="1:65" ht="15.75" customHeight="1" x14ac:dyDescent="0.25">
      <c r="A305" s="1"/>
      <c r="B305" s="83"/>
      <c r="C305" s="83"/>
      <c r="D305" s="8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96"/>
      <c r="BK305" s="96"/>
      <c r="BL305" s="1"/>
      <c r="BM305" s="1"/>
    </row>
    <row r="306" spans="1:65" ht="15.75" customHeight="1" x14ac:dyDescent="0.25">
      <c r="A306" s="1"/>
      <c r="B306" s="83"/>
      <c r="C306" s="83"/>
      <c r="D306" s="8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96"/>
      <c r="BK306" s="96"/>
      <c r="BL306" s="1"/>
      <c r="BM306" s="1"/>
    </row>
    <row r="307" spans="1:65" ht="15.75" customHeight="1" x14ac:dyDescent="0.25">
      <c r="A307" s="1"/>
      <c r="B307" s="83"/>
      <c r="C307" s="83"/>
      <c r="D307" s="8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96"/>
      <c r="BK307" s="96"/>
      <c r="BL307" s="1"/>
      <c r="BM307" s="1"/>
    </row>
    <row r="308" spans="1:65" ht="15.75" customHeight="1" x14ac:dyDescent="0.25">
      <c r="A308" s="1"/>
      <c r="B308" s="83"/>
      <c r="C308" s="83"/>
      <c r="D308" s="8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96"/>
      <c r="BK308" s="96"/>
      <c r="BL308" s="1"/>
      <c r="BM308" s="1"/>
    </row>
    <row r="309" spans="1:65" ht="15.75" customHeight="1" x14ac:dyDescent="0.25">
      <c r="A309" s="1"/>
      <c r="B309" s="83"/>
      <c r="C309" s="83"/>
      <c r="D309" s="8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96"/>
      <c r="BK309" s="96"/>
      <c r="BL309" s="1"/>
      <c r="BM309" s="1"/>
    </row>
    <row r="310" spans="1:65" ht="15.75" customHeight="1" x14ac:dyDescent="0.25">
      <c r="A310" s="1"/>
      <c r="B310" s="83"/>
      <c r="C310" s="83"/>
      <c r="D310" s="8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96"/>
      <c r="BK310" s="96"/>
      <c r="BL310" s="1"/>
      <c r="BM310" s="1"/>
    </row>
    <row r="311" spans="1:65" ht="15.75" customHeight="1" x14ac:dyDescent="0.25">
      <c r="A311" s="1"/>
      <c r="B311" s="83"/>
      <c r="C311" s="83"/>
      <c r="D311" s="8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96"/>
      <c r="BK311" s="96"/>
      <c r="BL311" s="1"/>
      <c r="BM311" s="1"/>
    </row>
    <row r="312" spans="1:65" ht="15.75" customHeight="1" x14ac:dyDescent="0.25">
      <c r="A312" s="1"/>
      <c r="B312" s="83"/>
      <c r="C312" s="83"/>
      <c r="D312" s="8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96"/>
      <c r="BK312" s="96"/>
      <c r="BL312" s="1"/>
      <c r="BM312" s="1"/>
    </row>
    <row r="313" spans="1:65" ht="15.75" customHeight="1" x14ac:dyDescent="0.25">
      <c r="A313" s="1"/>
      <c r="B313" s="83"/>
      <c r="C313" s="83"/>
      <c r="D313" s="8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96"/>
      <c r="BK313" s="96"/>
      <c r="BL313" s="1"/>
      <c r="BM313" s="1"/>
    </row>
    <row r="314" spans="1:65" ht="15.75" customHeight="1" x14ac:dyDescent="0.25">
      <c r="A314" s="1"/>
      <c r="B314" s="83"/>
      <c r="C314" s="83"/>
      <c r="D314" s="8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96"/>
      <c r="BK314" s="96"/>
      <c r="BL314" s="1"/>
      <c r="BM314" s="1"/>
    </row>
    <row r="315" spans="1:65" ht="15.75" customHeight="1" x14ac:dyDescent="0.25">
      <c r="A315" s="1"/>
      <c r="B315" s="83"/>
      <c r="C315" s="83"/>
      <c r="D315" s="8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96"/>
      <c r="BK315" s="96"/>
      <c r="BL315" s="1"/>
      <c r="BM315" s="1"/>
    </row>
    <row r="316" spans="1:65" ht="15.75" customHeight="1" x14ac:dyDescent="0.25">
      <c r="A316" s="1"/>
      <c r="B316" s="83"/>
      <c r="C316" s="83"/>
      <c r="D316" s="8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96"/>
      <c r="BK316" s="96"/>
      <c r="BL316" s="1"/>
      <c r="BM316" s="1"/>
    </row>
    <row r="317" spans="1:65" ht="15.75" customHeight="1" x14ac:dyDescent="0.25">
      <c r="A317" s="1"/>
      <c r="B317" s="83"/>
      <c r="C317" s="83"/>
      <c r="D317" s="8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96"/>
      <c r="BK317" s="96"/>
      <c r="BL317" s="1"/>
      <c r="BM317" s="1"/>
    </row>
    <row r="318" spans="1:65" ht="15.75" customHeight="1" x14ac:dyDescent="0.25">
      <c r="A318" s="1"/>
      <c r="B318" s="83"/>
      <c r="C318" s="83"/>
      <c r="D318" s="8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96"/>
      <c r="BK318" s="96"/>
      <c r="BL318" s="1"/>
      <c r="BM318" s="1"/>
    </row>
    <row r="319" spans="1:65" ht="15.75" customHeight="1" x14ac:dyDescent="0.25">
      <c r="A319" s="1"/>
      <c r="B319" s="83"/>
      <c r="C319" s="83"/>
      <c r="D319" s="8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96"/>
      <c r="BK319" s="96"/>
      <c r="BL319" s="1"/>
      <c r="BM319" s="1"/>
    </row>
    <row r="320" spans="1:65" ht="15.75" customHeight="1" x14ac:dyDescent="0.25">
      <c r="A320" s="1"/>
      <c r="B320" s="83"/>
      <c r="C320" s="83"/>
      <c r="D320" s="8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96"/>
      <c r="BK320" s="96"/>
      <c r="BL320" s="1"/>
      <c r="BM320" s="1"/>
    </row>
    <row r="321" spans="1:65" ht="15.75" customHeight="1" x14ac:dyDescent="0.25">
      <c r="A321" s="1"/>
      <c r="B321" s="83"/>
      <c r="C321" s="83"/>
      <c r="D321" s="8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96"/>
      <c r="BK321" s="96"/>
      <c r="BL321" s="1"/>
      <c r="BM321" s="1"/>
    </row>
    <row r="322" spans="1:65" ht="15.75" customHeight="1" x14ac:dyDescent="0.25">
      <c r="A322" s="1"/>
      <c r="B322" s="83"/>
      <c r="C322" s="83"/>
      <c r="D322" s="8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96"/>
      <c r="BK322" s="96"/>
      <c r="BL322" s="1"/>
      <c r="BM322" s="1"/>
    </row>
    <row r="323" spans="1:65" ht="15.75" customHeight="1" x14ac:dyDescent="0.25">
      <c r="A323" s="1"/>
      <c r="B323" s="83"/>
      <c r="C323" s="83"/>
      <c r="D323" s="8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96"/>
      <c r="BK323" s="96"/>
      <c r="BL323" s="1"/>
      <c r="BM323" s="1"/>
    </row>
    <row r="324" spans="1:65" ht="15.75" customHeight="1" x14ac:dyDescent="0.25">
      <c r="A324" s="1"/>
      <c r="B324" s="83"/>
      <c r="C324" s="83"/>
      <c r="D324" s="8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96"/>
      <c r="BK324" s="96"/>
      <c r="BL324" s="1"/>
      <c r="BM324" s="1"/>
    </row>
    <row r="325" spans="1:65" ht="15.75" customHeight="1" x14ac:dyDescent="0.25">
      <c r="A325" s="1"/>
      <c r="B325" s="83"/>
      <c r="C325" s="83"/>
      <c r="D325" s="8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96"/>
      <c r="BK325" s="96"/>
      <c r="BL325" s="1"/>
      <c r="BM325" s="1"/>
    </row>
    <row r="326" spans="1:65" ht="15.75" customHeight="1" x14ac:dyDescent="0.25">
      <c r="A326" s="1"/>
      <c r="B326" s="83"/>
      <c r="C326" s="83"/>
      <c r="D326" s="8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96"/>
      <c r="BK326" s="96"/>
      <c r="BL326" s="1"/>
      <c r="BM326" s="1"/>
    </row>
    <row r="327" spans="1:65" ht="15.75" customHeight="1" x14ac:dyDescent="0.25">
      <c r="A327" s="1"/>
      <c r="B327" s="83"/>
      <c r="C327" s="83"/>
      <c r="D327" s="8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96"/>
      <c r="BK327" s="96"/>
      <c r="BL327" s="1"/>
      <c r="BM327" s="1"/>
    </row>
    <row r="328" spans="1:65" ht="15.75" customHeight="1" x14ac:dyDescent="0.25">
      <c r="A328" s="1"/>
      <c r="B328" s="83"/>
      <c r="C328" s="83"/>
      <c r="D328" s="8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96"/>
      <c r="BK328" s="96"/>
      <c r="BL328" s="1"/>
      <c r="BM328" s="1"/>
    </row>
    <row r="329" spans="1:65" ht="15.75" customHeight="1" x14ac:dyDescent="0.25">
      <c r="A329" s="1"/>
      <c r="B329" s="83"/>
      <c r="C329" s="83"/>
      <c r="D329" s="8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96"/>
      <c r="BK329" s="96"/>
      <c r="BL329" s="1"/>
      <c r="BM329" s="1"/>
    </row>
    <row r="330" spans="1:65" ht="15.75" customHeight="1" x14ac:dyDescent="0.25">
      <c r="A330" s="1"/>
      <c r="B330" s="83"/>
      <c r="C330" s="83"/>
      <c r="D330" s="8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96"/>
      <c r="BK330" s="96"/>
      <c r="BL330" s="1"/>
      <c r="BM330" s="1"/>
    </row>
    <row r="331" spans="1:65" ht="15.75" customHeight="1" x14ac:dyDescent="0.25">
      <c r="A331" s="1"/>
      <c r="B331" s="83"/>
      <c r="C331" s="83"/>
      <c r="D331" s="8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96"/>
      <c r="BK331" s="96"/>
      <c r="BL331" s="1"/>
      <c r="BM331" s="1"/>
    </row>
    <row r="332" spans="1:65" ht="15.75" customHeight="1" x14ac:dyDescent="0.25">
      <c r="A332" s="1"/>
      <c r="B332" s="83"/>
      <c r="C332" s="83"/>
      <c r="D332" s="8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96"/>
      <c r="BK332" s="96"/>
      <c r="BL332" s="1"/>
      <c r="BM332" s="1"/>
    </row>
    <row r="333" spans="1:65" ht="15.75" customHeight="1" x14ac:dyDescent="0.25">
      <c r="A333" s="1"/>
      <c r="B333" s="83"/>
      <c r="C333" s="83"/>
      <c r="D333" s="8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96"/>
      <c r="BK333" s="96"/>
      <c r="BL333" s="1"/>
      <c r="BM333" s="1"/>
    </row>
    <row r="334" spans="1:65" ht="15.75" customHeight="1" x14ac:dyDescent="0.25">
      <c r="A334" s="1"/>
      <c r="B334" s="83"/>
      <c r="C334" s="83"/>
      <c r="D334" s="8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96"/>
      <c r="BK334" s="96"/>
      <c r="BL334" s="1"/>
      <c r="BM334" s="1"/>
    </row>
    <row r="335" spans="1:65" ht="15.75" customHeight="1" x14ac:dyDescent="0.25">
      <c r="A335" s="1"/>
      <c r="B335" s="83"/>
      <c r="C335" s="83"/>
      <c r="D335" s="8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96"/>
      <c r="BK335" s="96"/>
      <c r="BL335" s="1"/>
      <c r="BM335" s="1"/>
    </row>
    <row r="336" spans="1:65" ht="15.75" customHeight="1" x14ac:dyDescent="0.25">
      <c r="A336" s="1"/>
      <c r="B336" s="83"/>
      <c r="C336" s="83"/>
      <c r="D336" s="8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96"/>
      <c r="BK336" s="96"/>
      <c r="BL336" s="1"/>
      <c r="BM336" s="1"/>
    </row>
    <row r="337" spans="1:65" ht="15.75" customHeight="1" x14ac:dyDescent="0.25">
      <c r="A337" s="1"/>
      <c r="B337" s="83"/>
      <c r="C337" s="83"/>
      <c r="D337" s="8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96"/>
      <c r="BK337" s="96"/>
      <c r="BL337" s="1"/>
      <c r="BM337" s="1"/>
    </row>
    <row r="338" spans="1:65" ht="15.75" customHeight="1" x14ac:dyDescent="0.25">
      <c r="A338" s="1"/>
      <c r="B338" s="83"/>
      <c r="C338" s="83"/>
      <c r="D338" s="8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96"/>
      <c r="BK338" s="96"/>
      <c r="BL338" s="1"/>
      <c r="BM338" s="1"/>
    </row>
    <row r="339" spans="1:65" ht="15.75" customHeight="1" x14ac:dyDescent="0.25">
      <c r="A339" s="1"/>
      <c r="B339" s="83"/>
      <c r="C339" s="83"/>
      <c r="D339" s="8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96"/>
      <c r="BK339" s="96"/>
      <c r="BL339" s="1"/>
      <c r="BM339" s="1"/>
    </row>
    <row r="340" spans="1:65" ht="15.75" customHeight="1" x14ac:dyDescent="0.25">
      <c r="A340" s="1"/>
      <c r="B340" s="83"/>
      <c r="C340" s="83"/>
      <c r="D340" s="8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96"/>
      <c r="BK340" s="96"/>
      <c r="BL340" s="1"/>
      <c r="BM340" s="1"/>
    </row>
    <row r="341" spans="1:65" ht="15.75" customHeight="1" x14ac:dyDescent="0.25">
      <c r="A341" s="1"/>
      <c r="B341" s="83"/>
      <c r="C341" s="83"/>
      <c r="D341" s="8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96"/>
      <c r="BK341" s="96"/>
      <c r="BL341" s="1"/>
      <c r="BM341" s="1"/>
    </row>
    <row r="342" spans="1:65" ht="15.75" customHeight="1" x14ac:dyDescent="0.25">
      <c r="A342" s="1"/>
      <c r="B342" s="83"/>
      <c r="C342" s="83"/>
      <c r="D342" s="8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96"/>
      <c r="BK342" s="96"/>
      <c r="BL342" s="1"/>
      <c r="BM342" s="1"/>
    </row>
    <row r="343" spans="1:65" ht="15.75" customHeight="1" x14ac:dyDescent="0.25">
      <c r="A343" s="1"/>
      <c r="B343" s="83"/>
      <c r="C343" s="83"/>
      <c r="D343" s="8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96"/>
      <c r="BK343" s="96"/>
      <c r="BL343" s="1"/>
      <c r="BM343" s="1"/>
    </row>
    <row r="344" spans="1:65" ht="15.75" customHeight="1" x14ac:dyDescent="0.25">
      <c r="A344" s="1"/>
      <c r="B344" s="83"/>
      <c r="C344" s="83"/>
      <c r="D344" s="8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96"/>
      <c r="BK344" s="96"/>
      <c r="BL344" s="1"/>
      <c r="BM344" s="1"/>
    </row>
    <row r="345" spans="1:65" ht="15.75" customHeight="1" x14ac:dyDescent="0.25">
      <c r="A345" s="1"/>
      <c r="B345" s="83"/>
      <c r="C345" s="83"/>
      <c r="D345" s="8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96"/>
      <c r="BK345" s="96"/>
      <c r="BL345" s="1"/>
      <c r="BM345" s="1"/>
    </row>
    <row r="346" spans="1:65" ht="15.75" customHeight="1" x14ac:dyDescent="0.25">
      <c r="A346" s="1"/>
      <c r="B346" s="83"/>
      <c r="C346" s="83"/>
      <c r="D346" s="8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96"/>
      <c r="BK346" s="96"/>
      <c r="BL346" s="1"/>
      <c r="BM346" s="1"/>
    </row>
    <row r="347" spans="1:65" ht="15.75" customHeight="1" x14ac:dyDescent="0.25">
      <c r="A347" s="1"/>
      <c r="B347" s="83"/>
      <c r="C347" s="83"/>
      <c r="D347" s="8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96"/>
      <c r="BK347" s="96"/>
      <c r="BL347" s="1"/>
      <c r="BM347" s="1"/>
    </row>
    <row r="348" spans="1:65" ht="15.75" customHeight="1" x14ac:dyDescent="0.25">
      <c r="A348" s="1"/>
      <c r="B348" s="83"/>
      <c r="C348" s="83"/>
      <c r="D348" s="8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96"/>
      <c r="BK348" s="96"/>
      <c r="BL348" s="1"/>
      <c r="BM348" s="1"/>
    </row>
    <row r="349" spans="1:65" ht="15.75" customHeight="1" x14ac:dyDescent="0.25">
      <c r="A349" s="1"/>
      <c r="B349" s="83"/>
      <c r="C349" s="83"/>
      <c r="D349" s="8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96"/>
      <c r="BK349" s="96"/>
      <c r="BL349" s="1"/>
      <c r="BM349" s="1"/>
    </row>
    <row r="350" spans="1:65" ht="15.75" customHeight="1" x14ac:dyDescent="0.25">
      <c r="A350" s="1"/>
      <c r="B350" s="83"/>
      <c r="C350" s="83"/>
      <c r="D350" s="8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96"/>
      <c r="BK350" s="96"/>
      <c r="BL350" s="1"/>
      <c r="BM350" s="1"/>
    </row>
    <row r="351" spans="1:65" ht="15.75" customHeight="1" x14ac:dyDescent="0.25">
      <c r="A351" s="1"/>
      <c r="B351" s="83"/>
      <c r="C351" s="83"/>
      <c r="D351" s="8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96"/>
      <c r="BK351" s="96"/>
      <c r="BL351" s="1"/>
      <c r="BM351" s="1"/>
    </row>
    <row r="352" spans="1:65" ht="15.75" customHeight="1" x14ac:dyDescent="0.25">
      <c r="A352" s="1"/>
      <c r="B352" s="83"/>
      <c r="C352" s="83"/>
      <c r="D352" s="8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96"/>
      <c r="BK352" s="96"/>
      <c r="BL352" s="1"/>
      <c r="BM352" s="1"/>
    </row>
    <row r="353" spans="1:65" ht="15.75" customHeight="1" x14ac:dyDescent="0.25">
      <c r="A353" s="1"/>
      <c r="B353" s="83"/>
      <c r="C353" s="83"/>
      <c r="D353" s="8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96"/>
      <c r="BK353" s="96"/>
      <c r="BL353" s="1"/>
      <c r="BM353" s="1"/>
    </row>
    <row r="354" spans="1:65" ht="15.75" customHeight="1" x14ac:dyDescent="0.25">
      <c r="A354" s="1"/>
      <c r="B354" s="83"/>
      <c r="C354" s="83"/>
      <c r="D354" s="8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96"/>
      <c r="BK354" s="96"/>
      <c r="BL354" s="1"/>
      <c r="BM354" s="1"/>
    </row>
    <row r="355" spans="1:65" ht="15.75" customHeight="1" x14ac:dyDescent="0.25">
      <c r="A355" s="1"/>
      <c r="B355" s="83"/>
      <c r="C355" s="83"/>
      <c r="D355" s="8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96"/>
      <c r="BK355" s="96"/>
      <c r="BL355" s="1"/>
      <c r="BM355" s="1"/>
    </row>
    <row r="356" spans="1:65" ht="15.75" customHeight="1" x14ac:dyDescent="0.25">
      <c r="A356" s="1"/>
      <c r="B356" s="83"/>
      <c r="C356" s="83"/>
      <c r="D356" s="8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96"/>
      <c r="BK356" s="96"/>
      <c r="BL356" s="1"/>
      <c r="BM356" s="1"/>
    </row>
    <row r="357" spans="1:65" ht="15.75" customHeight="1" x14ac:dyDescent="0.25">
      <c r="A357" s="1"/>
      <c r="B357" s="83"/>
      <c r="C357" s="83"/>
      <c r="D357" s="8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96"/>
      <c r="BK357" s="96"/>
      <c r="BL357" s="1"/>
      <c r="BM357" s="1"/>
    </row>
    <row r="358" spans="1:65" ht="15.75" customHeight="1" x14ac:dyDescent="0.25">
      <c r="A358" s="1"/>
      <c r="B358" s="83"/>
      <c r="C358" s="83"/>
      <c r="D358" s="8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96"/>
      <c r="BK358" s="96"/>
      <c r="BL358" s="1"/>
      <c r="BM358" s="1"/>
    </row>
    <row r="359" spans="1:65" ht="15.75" customHeight="1" x14ac:dyDescent="0.25">
      <c r="A359" s="1"/>
      <c r="B359" s="83"/>
      <c r="C359" s="83"/>
      <c r="D359" s="8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96"/>
      <c r="BK359" s="96"/>
      <c r="BL359" s="1"/>
      <c r="BM359" s="1"/>
    </row>
    <row r="360" spans="1:65" ht="15.75" customHeight="1" x14ac:dyDescent="0.25">
      <c r="A360" s="1"/>
      <c r="B360" s="83"/>
      <c r="C360" s="83"/>
      <c r="D360" s="8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96"/>
      <c r="BK360" s="96"/>
      <c r="BL360" s="1"/>
      <c r="BM360" s="1"/>
    </row>
    <row r="361" spans="1:65" ht="15.75" customHeight="1" x14ac:dyDescent="0.25">
      <c r="A361" s="1"/>
      <c r="B361" s="83"/>
      <c r="C361" s="83"/>
      <c r="D361" s="8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96"/>
      <c r="BK361" s="96"/>
      <c r="BL361" s="1"/>
      <c r="BM361" s="1"/>
    </row>
    <row r="362" spans="1:65" ht="15.75" customHeight="1" x14ac:dyDescent="0.25">
      <c r="A362" s="1"/>
      <c r="B362" s="83"/>
      <c r="C362" s="83"/>
      <c r="D362" s="8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96"/>
      <c r="BK362" s="96"/>
      <c r="BL362" s="1"/>
      <c r="BM362" s="1"/>
    </row>
    <row r="363" spans="1:65" ht="15.75" customHeight="1" x14ac:dyDescent="0.25">
      <c r="A363" s="1"/>
      <c r="B363" s="83"/>
      <c r="C363" s="83"/>
      <c r="D363" s="8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96"/>
      <c r="BK363" s="96"/>
      <c r="BL363" s="1"/>
      <c r="BM363" s="1"/>
    </row>
    <row r="364" spans="1:65" ht="15.75" customHeight="1" x14ac:dyDescent="0.25">
      <c r="A364" s="1"/>
      <c r="B364" s="83"/>
      <c r="C364" s="83"/>
      <c r="D364" s="8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96"/>
      <c r="BK364" s="96"/>
      <c r="BL364" s="1"/>
      <c r="BM364" s="1"/>
    </row>
    <row r="365" spans="1:65" ht="15.75" customHeight="1" x14ac:dyDescent="0.25">
      <c r="A365" s="1"/>
      <c r="B365" s="83"/>
      <c r="C365" s="83"/>
      <c r="D365" s="8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96"/>
      <c r="BK365" s="96"/>
      <c r="BL365" s="1"/>
      <c r="BM365" s="1"/>
    </row>
    <row r="366" spans="1:65" ht="15.75" customHeight="1" x14ac:dyDescent="0.25">
      <c r="A366" s="1"/>
      <c r="B366" s="83"/>
      <c r="C366" s="83"/>
      <c r="D366" s="8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96"/>
      <c r="BK366" s="96"/>
      <c r="BL366" s="1"/>
      <c r="BM366" s="1"/>
    </row>
    <row r="367" spans="1:65" ht="15.75" customHeight="1" x14ac:dyDescent="0.25">
      <c r="A367" s="1"/>
      <c r="B367" s="83"/>
      <c r="C367" s="83"/>
      <c r="D367" s="8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96"/>
      <c r="BK367" s="96"/>
      <c r="BL367" s="1"/>
      <c r="BM367" s="1"/>
    </row>
    <row r="368" spans="1:65" ht="15.75" customHeight="1" x14ac:dyDescent="0.25">
      <c r="A368" s="1"/>
      <c r="B368" s="83"/>
      <c r="C368" s="83"/>
      <c r="D368" s="8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96"/>
      <c r="BK368" s="96"/>
      <c r="BL368" s="1"/>
      <c r="BM368" s="1"/>
    </row>
    <row r="369" spans="1:65" ht="15.75" customHeight="1" x14ac:dyDescent="0.25">
      <c r="A369" s="1"/>
      <c r="B369" s="83"/>
      <c r="C369" s="83"/>
      <c r="D369" s="8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96"/>
      <c r="BK369" s="96"/>
      <c r="BL369" s="1"/>
      <c r="BM369" s="1"/>
    </row>
    <row r="370" spans="1:65" ht="15.75" customHeight="1" x14ac:dyDescent="0.25">
      <c r="A370" s="1"/>
      <c r="B370" s="83"/>
      <c r="C370" s="83"/>
      <c r="D370" s="8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96"/>
      <c r="BK370" s="96"/>
      <c r="BL370" s="1"/>
      <c r="BM370" s="1"/>
    </row>
    <row r="371" spans="1:65" ht="15.75" customHeight="1" x14ac:dyDescent="0.25">
      <c r="A371" s="1"/>
      <c r="B371" s="83"/>
      <c r="C371" s="83"/>
      <c r="D371" s="8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96"/>
      <c r="BK371" s="96"/>
      <c r="BL371" s="1"/>
      <c r="BM371" s="1"/>
    </row>
    <row r="372" spans="1:65" ht="15.75" customHeight="1" x14ac:dyDescent="0.25">
      <c r="A372" s="1"/>
      <c r="B372" s="83"/>
      <c r="C372" s="83"/>
      <c r="D372" s="8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96"/>
      <c r="BK372" s="96"/>
      <c r="BL372" s="1"/>
      <c r="BM372" s="1"/>
    </row>
    <row r="373" spans="1:65" ht="15.75" customHeight="1" x14ac:dyDescent="0.25">
      <c r="A373" s="1"/>
      <c r="B373" s="83"/>
      <c r="C373" s="83"/>
      <c r="D373" s="8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96"/>
      <c r="BK373" s="96"/>
      <c r="BL373" s="1"/>
      <c r="BM373" s="1"/>
    </row>
    <row r="374" spans="1:65" ht="15.75" customHeight="1" x14ac:dyDescent="0.25">
      <c r="A374" s="1"/>
      <c r="B374" s="83"/>
      <c r="C374" s="83"/>
      <c r="D374" s="8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96"/>
      <c r="BK374" s="96"/>
      <c r="BL374" s="1"/>
      <c r="BM374" s="1"/>
    </row>
    <row r="375" spans="1:65" ht="15.75" customHeight="1" x14ac:dyDescent="0.25">
      <c r="A375" s="1"/>
      <c r="B375" s="83"/>
      <c r="C375" s="83"/>
      <c r="D375" s="8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96"/>
      <c r="BK375" s="96"/>
      <c r="BL375" s="1"/>
      <c r="BM375" s="1"/>
    </row>
    <row r="376" spans="1:65" ht="15.75" customHeight="1" x14ac:dyDescent="0.25">
      <c r="A376" s="1"/>
      <c r="B376" s="83"/>
      <c r="C376" s="83"/>
      <c r="D376" s="8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96"/>
      <c r="BK376" s="96"/>
      <c r="BL376" s="1"/>
      <c r="BM376" s="1"/>
    </row>
    <row r="377" spans="1:65" ht="15.75" customHeight="1" x14ac:dyDescent="0.25">
      <c r="A377" s="1"/>
      <c r="B377" s="83"/>
      <c r="C377" s="83"/>
      <c r="D377" s="8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96"/>
      <c r="BK377" s="96"/>
      <c r="BL377" s="1"/>
      <c r="BM377" s="1"/>
    </row>
    <row r="378" spans="1:65" ht="15.75" customHeight="1" x14ac:dyDescent="0.25">
      <c r="A378" s="1"/>
      <c r="B378" s="83"/>
      <c r="C378" s="83"/>
      <c r="D378" s="8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96"/>
      <c r="BK378" s="96"/>
      <c r="BL378" s="1"/>
      <c r="BM378" s="1"/>
    </row>
    <row r="379" spans="1:65" ht="15.75" customHeight="1" x14ac:dyDescent="0.25">
      <c r="A379" s="1"/>
      <c r="B379" s="83"/>
      <c r="C379" s="83"/>
      <c r="D379" s="8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96"/>
      <c r="BK379" s="96"/>
      <c r="BL379" s="1"/>
      <c r="BM379" s="1"/>
    </row>
    <row r="380" spans="1:65" ht="15.75" customHeight="1" x14ac:dyDescent="0.25">
      <c r="A380" s="1"/>
      <c r="B380" s="83"/>
      <c r="C380" s="83"/>
      <c r="D380" s="8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96"/>
      <c r="BK380" s="96"/>
      <c r="BL380" s="1"/>
      <c r="BM380" s="1"/>
    </row>
    <row r="381" spans="1:65" ht="15.75" customHeight="1" x14ac:dyDescent="0.25">
      <c r="A381" s="1"/>
      <c r="B381" s="83"/>
      <c r="C381" s="83"/>
      <c r="D381" s="8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96"/>
      <c r="BK381" s="96"/>
      <c r="BL381" s="1"/>
      <c r="BM381" s="1"/>
    </row>
    <row r="382" spans="1:65" ht="15.75" customHeight="1" x14ac:dyDescent="0.25">
      <c r="A382" s="1"/>
      <c r="B382" s="83"/>
      <c r="C382" s="83"/>
      <c r="D382" s="8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96"/>
      <c r="BK382" s="96"/>
      <c r="BL382" s="1"/>
      <c r="BM382" s="1"/>
    </row>
    <row r="383" spans="1:65" ht="15.75" customHeight="1" x14ac:dyDescent="0.25">
      <c r="A383" s="1"/>
      <c r="B383" s="83"/>
      <c r="C383" s="83"/>
      <c r="D383" s="8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96"/>
      <c r="BK383" s="96"/>
      <c r="BL383" s="1"/>
      <c r="BM383" s="1"/>
    </row>
    <row r="384" spans="1:65" ht="15.75" customHeight="1" x14ac:dyDescent="0.25">
      <c r="A384" s="1"/>
      <c r="B384" s="83"/>
      <c r="C384" s="83"/>
      <c r="D384" s="8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96"/>
      <c r="BK384" s="96"/>
      <c r="BL384" s="1"/>
      <c r="BM384" s="1"/>
    </row>
    <row r="385" spans="1:65" ht="15.75" customHeight="1" x14ac:dyDescent="0.25">
      <c r="A385" s="1"/>
      <c r="B385" s="83"/>
      <c r="C385" s="83"/>
      <c r="D385" s="8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96"/>
      <c r="BK385" s="96"/>
      <c r="BL385" s="1"/>
      <c r="BM385" s="1"/>
    </row>
    <row r="386" spans="1:65" ht="15.75" customHeight="1" x14ac:dyDescent="0.25">
      <c r="A386" s="1"/>
      <c r="B386" s="83"/>
      <c r="C386" s="83"/>
      <c r="D386" s="8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96"/>
      <c r="BK386" s="96"/>
      <c r="BL386" s="1"/>
      <c r="BM386" s="1"/>
    </row>
    <row r="387" spans="1:65" ht="15.75" customHeight="1" x14ac:dyDescent="0.25">
      <c r="A387" s="1"/>
      <c r="B387" s="83"/>
      <c r="C387" s="83"/>
      <c r="D387" s="8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96"/>
      <c r="BK387" s="96"/>
      <c r="BL387" s="1"/>
      <c r="BM387" s="1"/>
    </row>
    <row r="388" spans="1:65" ht="15.75" customHeight="1" x14ac:dyDescent="0.25">
      <c r="A388" s="1"/>
      <c r="B388" s="83"/>
      <c r="C388" s="83"/>
      <c r="D388" s="8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96"/>
      <c r="BK388" s="96"/>
      <c r="BL388" s="1"/>
      <c r="BM388" s="1"/>
    </row>
    <row r="389" spans="1:65" ht="15.75" customHeight="1" x14ac:dyDescent="0.25">
      <c r="A389" s="1"/>
      <c r="B389" s="83"/>
      <c r="C389" s="83"/>
      <c r="D389" s="8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96"/>
      <c r="BK389" s="96"/>
      <c r="BL389" s="1"/>
      <c r="BM389" s="1"/>
    </row>
    <row r="390" spans="1:65" ht="15.75" customHeight="1" x14ac:dyDescent="0.25">
      <c r="A390" s="1"/>
      <c r="B390" s="83"/>
      <c r="C390" s="83"/>
      <c r="D390" s="8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96"/>
      <c r="BK390" s="96"/>
      <c r="BL390" s="1"/>
      <c r="BM390" s="1"/>
    </row>
    <row r="391" spans="1:65" ht="15.75" customHeight="1" x14ac:dyDescent="0.25">
      <c r="A391" s="1"/>
      <c r="B391" s="83"/>
      <c r="C391" s="83"/>
      <c r="D391" s="8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96"/>
      <c r="BK391" s="96"/>
      <c r="BL391" s="1"/>
      <c r="BM391" s="1"/>
    </row>
    <row r="392" spans="1:65" ht="15.75" customHeight="1" x14ac:dyDescent="0.25">
      <c r="A392" s="1"/>
      <c r="B392" s="83"/>
      <c r="C392" s="83"/>
      <c r="D392" s="8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96"/>
      <c r="BK392" s="96"/>
      <c r="BL392" s="1"/>
      <c r="BM392" s="1"/>
    </row>
    <row r="393" spans="1:65" ht="15.75" customHeight="1" x14ac:dyDescent="0.25">
      <c r="A393" s="1"/>
      <c r="B393" s="83"/>
      <c r="C393" s="83"/>
      <c r="D393" s="8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96"/>
      <c r="BK393" s="96"/>
      <c r="BL393" s="1"/>
      <c r="BM393" s="1"/>
    </row>
    <row r="394" spans="1:65" ht="15.75" customHeight="1" x14ac:dyDescent="0.25">
      <c r="A394" s="1"/>
      <c r="B394" s="83"/>
      <c r="C394" s="83"/>
      <c r="D394" s="8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96"/>
      <c r="BK394" s="96"/>
      <c r="BL394" s="1"/>
      <c r="BM394" s="1"/>
    </row>
    <row r="395" spans="1:65" ht="15.75" customHeight="1" x14ac:dyDescent="0.25">
      <c r="A395" s="1"/>
      <c r="B395" s="83"/>
      <c r="C395" s="83"/>
      <c r="D395" s="8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96"/>
      <c r="BK395" s="96"/>
      <c r="BL395" s="1"/>
      <c r="BM395" s="1"/>
    </row>
    <row r="396" spans="1:65" ht="15.75" customHeight="1" x14ac:dyDescent="0.25">
      <c r="A396" s="1"/>
      <c r="B396" s="83"/>
      <c r="C396" s="83"/>
      <c r="D396" s="8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96"/>
      <c r="BK396" s="96"/>
      <c r="BL396" s="1"/>
      <c r="BM396" s="1"/>
    </row>
    <row r="397" spans="1:65" ht="15.75" customHeight="1" x14ac:dyDescent="0.25">
      <c r="A397" s="1"/>
      <c r="B397" s="83"/>
      <c r="C397" s="83"/>
      <c r="D397" s="8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96"/>
      <c r="BK397" s="96"/>
      <c r="BL397" s="1"/>
      <c r="BM397" s="1"/>
    </row>
    <row r="398" spans="1:65" ht="15.75" customHeight="1" x14ac:dyDescent="0.25">
      <c r="A398" s="1"/>
      <c r="B398" s="83"/>
      <c r="C398" s="83"/>
      <c r="D398" s="8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96"/>
      <c r="BK398" s="96"/>
      <c r="BL398" s="1"/>
      <c r="BM398" s="1"/>
    </row>
    <row r="399" spans="1:65" ht="15.75" customHeight="1" x14ac:dyDescent="0.25">
      <c r="A399" s="1"/>
      <c r="B399" s="83"/>
      <c r="C399" s="83"/>
      <c r="D399" s="8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96"/>
      <c r="BK399" s="96"/>
      <c r="BL399" s="1"/>
      <c r="BM399" s="1"/>
    </row>
    <row r="400" spans="1:65" ht="15.75" customHeight="1" x14ac:dyDescent="0.25">
      <c r="A400" s="1"/>
      <c r="B400" s="83"/>
      <c r="C400" s="83"/>
      <c r="D400" s="8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96"/>
      <c r="BK400" s="96"/>
      <c r="BL400" s="1"/>
      <c r="BM400" s="1"/>
    </row>
    <row r="401" spans="1:65" ht="15.75" customHeight="1" x14ac:dyDescent="0.25">
      <c r="A401" s="1"/>
      <c r="B401" s="83"/>
      <c r="C401" s="83"/>
      <c r="D401" s="8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96"/>
      <c r="BK401" s="96"/>
      <c r="BL401" s="1"/>
      <c r="BM401" s="1"/>
    </row>
    <row r="402" spans="1:65" ht="15.75" customHeight="1" x14ac:dyDescent="0.25">
      <c r="A402" s="1"/>
      <c r="B402" s="83"/>
      <c r="C402" s="83"/>
      <c r="D402" s="8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96"/>
      <c r="BK402" s="96"/>
      <c r="BL402" s="1"/>
      <c r="BM402" s="1"/>
    </row>
    <row r="403" spans="1:65" ht="15.75" customHeight="1" x14ac:dyDescent="0.25">
      <c r="A403" s="1"/>
      <c r="B403" s="83"/>
      <c r="C403" s="83"/>
      <c r="D403" s="8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96"/>
      <c r="BK403" s="96"/>
      <c r="BL403" s="1"/>
      <c r="BM403" s="1"/>
    </row>
    <row r="404" spans="1:65" ht="15.75" customHeight="1" x14ac:dyDescent="0.25">
      <c r="A404" s="1"/>
      <c r="B404" s="83"/>
      <c r="C404" s="83"/>
      <c r="D404" s="8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96"/>
      <c r="BK404" s="96"/>
      <c r="BL404" s="1"/>
      <c r="BM404" s="1"/>
    </row>
    <row r="405" spans="1:65" ht="15.75" customHeight="1" x14ac:dyDescent="0.25">
      <c r="A405" s="1"/>
      <c r="B405" s="83"/>
      <c r="C405" s="83"/>
      <c r="D405" s="8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96"/>
      <c r="BK405" s="96"/>
      <c r="BL405" s="1"/>
      <c r="BM405" s="1"/>
    </row>
    <row r="406" spans="1:65" ht="15.75" customHeight="1" x14ac:dyDescent="0.25">
      <c r="A406" s="1"/>
      <c r="B406" s="83"/>
      <c r="C406" s="83"/>
      <c r="D406" s="8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96"/>
      <c r="BK406" s="96"/>
      <c r="BL406" s="1"/>
      <c r="BM406" s="1"/>
    </row>
    <row r="407" spans="1:65" ht="15.75" customHeight="1" x14ac:dyDescent="0.25">
      <c r="A407" s="1"/>
      <c r="B407" s="83"/>
      <c r="C407" s="83"/>
      <c r="D407" s="8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96"/>
      <c r="BK407" s="96"/>
      <c r="BL407" s="1"/>
      <c r="BM407" s="1"/>
    </row>
    <row r="408" spans="1:65" ht="15.75" customHeight="1" x14ac:dyDescent="0.25">
      <c r="A408" s="1"/>
      <c r="B408" s="83"/>
      <c r="C408" s="83"/>
      <c r="D408" s="8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96"/>
      <c r="BK408" s="96"/>
      <c r="BL408" s="1"/>
      <c r="BM408" s="1"/>
    </row>
    <row r="409" spans="1:65" ht="15.75" customHeight="1" x14ac:dyDescent="0.25">
      <c r="A409" s="1"/>
      <c r="B409" s="83"/>
      <c r="C409" s="83"/>
      <c r="D409" s="8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96"/>
      <c r="BK409" s="96"/>
      <c r="BL409" s="1"/>
      <c r="BM409" s="1"/>
    </row>
    <row r="410" spans="1:65" ht="15.75" customHeight="1" x14ac:dyDescent="0.25">
      <c r="A410" s="1"/>
      <c r="B410" s="83"/>
      <c r="C410" s="83"/>
      <c r="D410" s="8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96"/>
      <c r="BK410" s="96"/>
      <c r="BL410" s="1"/>
      <c r="BM410" s="1"/>
    </row>
    <row r="411" spans="1:65" ht="15.75" customHeight="1" x14ac:dyDescent="0.25">
      <c r="A411" s="1"/>
      <c r="B411" s="83"/>
      <c r="C411" s="83"/>
      <c r="D411" s="8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96"/>
      <c r="BK411" s="96"/>
      <c r="BL411" s="1"/>
      <c r="BM411" s="1"/>
    </row>
    <row r="412" spans="1:65" ht="15.75" customHeight="1" x14ac:dyDescent="0.25">
      <c r="A412" s="1"/>
      <c r="B412" s="83"/>
      <c r="C412" s="83"/>
      <c r="D412" s="8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96"/>
      <c r="BK412" s="96"/>
      <c r="BL412" s="1"/>
      <c r="BM412" s="1"/>
    </row>
    <row r="413" spans="1:65" ht="15.75" customHeight="1" x14ac:dyDescent="0.25">
      <c r="A413" s="1"/>
      <c r="B413" s="83"/>
      <c r="C413" s="83"/>
      <c r="D413" s="8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96"/>
      <c r="BK413" s="96"/>
      <c r="BL413" s="1"/>
      <c r="BM413" s="1"/>
    </row>
    <row r="414" spans="1:65" ht="15.75" customHeight="1" x14ac:dyDescent="0.25">
      <c r="A414" s="1"/>
      <c r="B414" s="83"/>
      <c r="C414" s="83"/>
      <c r="D414" s="8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96"/>
      <c r="BK414" s="96"/>
      <c r="BL414" s="1"/>
      <c r="BM414" s="1"/>
    </row>
    <row r="415" spans="1:65" ht="15.75" customHeight="1" x14ac:dyDescent="0.25">
      <c r="A415" s="1"/>
      <c r="B415" s="83"/>
      <c r="C415" s="83"/>
      <c r="D415" s="8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96"/>
      <c r="BK415" s="96"/>
      <c r="BL415" s="1"/>
      <c r="BM415" s="1"/>
    </row>
    <row r="416" spans="1:65" ht="15.75" customHeight="1" x14ac:dyDescent="0.25">
      <c r="A416" s="1"/>
      <c r="B416" s="83"/>
      <c r="C416" s="83"/>
      <c r="D416" s="8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96"/>
      <c r="BK416" s="96"/>
      <c r="BL416" s="1"/>
      <c r="BM416" s="1"/>
    </row>
    <row r="417" spans="1:65" ht="15.75" customHeight="1" x14ac:dyDescent="0.25">
      <c r="A417" s="1"/>
      <c r="B417" s="83"/>
      <c r="C417" s="83"/>
      <c r="D417" s="8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96"/>
      <c r="BK417" s="96"/>
      <c r="BL417" s="1"/>
      <c r="BM417" s="1"/>
    </row>
    <row r="418" spans="1:65" ht="15.75" customHeight="1" x14ac:dyDescent="0.25">
      <c r="A418" s="1"/>
      <c r="B418" s="83"/>
      <c r="C418" s="83"/>
      <c r="D418" s="8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96"/>
      <c r="BK418" s="96"/>
      <c r="BL418" s="1"/>
      <c r="BM418" s="1"/>
    </row>
    <row r="419" spans="1:65" ht="15.75" customHeight="1" x14ac:dyDescent="0.25">
      <c r="A419" s="1"/>
      <c r="B419" s="83"/>
      <c r="C419" s="83"/>
      <c r="D419" s="8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96"/>
      <c r="BK419" s="96"/>
      <c r="BL419" s="1"/>
      <c r="BM419" s="1"/>
    </row>
    <row r="420" spans="1:65" ht="15.75" customHeight="1" x14ac:dyDescent="0.25">
      <c r="A420" s="1"/>
      <c r="B420" s="83"/>
      <c r="C420" s="83"/>
      <c r="D420" s="8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96"/>
      <c r="BK420" s="96"/>
      <c r="BL420" s="1"/>
      <c r="BM420" s="1"/>
    </row>
    <row r="421" spans="1:65" ht="15.75" customHeight="1" x14ac:dyDescent="0.25">
      <c r="A421" s="1"/>
      <c r="B421" s="83"/>
      <c r="C421" s="83"/>
      <c r="D421" s="8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96"/>
      <c r="BK421" s="96"/>
      <c r="BL421" s="1"/>
      <c r="BM421" s="1"/>
    </row>
    <row r="422" spans="1:65" ht="15.75" customHeight="1" x14ac:dyDescent="0.25">
      <c r="A422" s="1"/>
      <c r="B422" s="83"/>
      <c r="C422" s="83"/>
      <c r="D422" s="8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96"/>
      <c r="BK422" s="96"/>
      <c r="BL422" s="1"/>
      <c r="BM422" s="1"/>
    </row>
    <row r="423" spans="1:65" ht="15.75" customHeight="1" x14ac:dyDescent="0.25">
      <c r="A423" s="1"/>
      <c r="B423" s="83"/>
      <c r="C423" s="83"/>
      <c r="D423" s="8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96"/>
      <c r="BK423" s="96"/>
      <c r="BL423" s="1"/>
      <c r="BM423" s="1"/>
    </row>
    <row r="424" spans="1:65" ht="15.75" customHeight="1" x14ac:dyDescent="0.25">
      <c r="A424" s="1"/>
      <c r="B424" s="83"/>
      <c r="C424" s="83"/>
      <c r="D424" s="8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96"/>
      <c r="BK424" s="96"/>
      <c r="BL424" s="1"/>
      <c r="BM424" s="1"/>
    </row>
    <row r="425" spans="1:65" ht="15.75" customHeight="1" x14ac:dyDescent="0.25">
      <c r="A425" s="1"/>
      <c r="B425" s="83"/>
      <c r="C425" s="83"/>
      <c r="D425" s="8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96"/>
      <c r="BK425" s="96"/>
      <c r="BL425" s="1"/>
      <c r="BM425" s="1"/>
    </row>
    <row r="426" spans="1:65" ht="15.75" customHeight="1" x14ac:dyDescent="0.25">
      <c r="A426" s="1"/>
      <c r="B426" s="83"/>
      <c r="C426" s="83"/>
      <c r="D426" s="8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96"/>
      <c r="BK426" s="96"/>
      <c r="BL426" s="1"/>
      <c r="BM426" s="1"/>
    </row>
    <row r="427" spans="1:65" ht="15.75" customHeight="1" x14ac:dyDescent="0.25">
      <c r="A427" s="1"/>
      <c r="B427" s="83"/>
      <c r="C427" s="83"/>
      <c r="D427" s="8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96"/>
      <c r="BK427" s="96"/>
      <c r="BL427" s="1"/>
      <c r="BM427" s="1"/>
    </row>
    <row r="428" spans="1:65" ht="15.75" customHeight="1" x14ac:dyDescent="0.25">
      <c r="A428" s="1"/>
      <c r="B428" s="83"/>
      <c r="C428" s="83"/>
      <c r="D428" s="8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96"/>
      <c r="BK428" s="96"/>
      <c r="BL428" s="1"/>
      <c r="BM428" s="1"/>
    </row>
    <row r="429" spans="1:65" ht="15.75" customHeight="1" x14ac:dyDescent="0.25">
      <c r="A429" s="1"/>
      <c r="B429" s="83"/>
      <c r="C429" s="83"/>
      <c r="D429" s="8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96"/>
      <c r="BK429" s="96"/>
      <c r="BL429" s="1"/>
      <c r="BM429" s="1"/>
    </row>
    <row r="430" spans="1:65" ht="15.75" customHeight="1" x14ac:dyDescent="0.25">
      <c r="A430" s="1"/>
      <c r="B430" s="83"/>
      <c r="C430" s="83"/>
      <c r="D430" s="8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96"/>
      <c r="BK430" s="96"/>
      <c r="BL430" s="1"/>
      <c r="BM430" s="1"/>
    </row>
    <row r="431" spans="1:65" ht="15.75" customHeight="1" x14ac:dyDescent="0.25">
      <c r="A431" s="1"/>
      <c r="B431" s="83"/>
      <c r="C431" s="83"/>
      <c r="D431" s="8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96"/>
      <c r="BK431" s="96"/>
      <c r="BL431" s="1"/>
      <c r="BM431" s="1"/>
    </row>
    <row r="432" spans="1:65" ht="15.75" customHeight="1" x14ac:dyDescent="0.25">
      <c r="A432" s="1"/>
      <c r="B432" s="83"/>
      <c r="C432" s="83"/>
      <c r="D432" s="8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96"/>
      <c r="BK432" s="96"/>
      <c r="BL432" s="1"/>
      <c r="BM432" s="1"/>
    </row>
    <row r="433" spans="1:65" ht="15.75" customHeight="1" x14ac:dyDescent="0.25">
      <c r="A433" s="1"/>
      <c r="B433" s="83"/>
      <c r="C433" s="83"/>
      <c r="D433" s="8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96"/>
      <c r="BK433" s="96"/>
      <c r="BL433" s="1"/>
      <c r="BM433" s="1"/>
    </row>
    <row r="434" spans="1:65" ht="15.75" customHeight="1" x14ac:dyDescent="0.25">
      <c r="A434" s="1"/>
      <c r="B434" s="83"/>
      <c r="C434" s="83"/>
      <c r="D434" s="8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96"/>
      <c r="BK434" s="96"/>
      <c r="BL434" s="1"/>
      <c r="BM434" s="1"/>
    </row>
    <row r="435" spans="1:65" ht="15.75" customHeight="1" x14ac:dyDescent="0.25">
      <c r="A435" s="1"/>
      <c r="B435" s="83"/>
      <c r="C435" s="83"/>
      <c r="D435" s="8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96"/>
      <c r="BK435" s="96"/>
      <c r="BL435" s="1"/>
      <c r="BM435" s="1"/>
    </row>
    <row r="436" spans="1:65" ht="15.75" customHeight="1" x14ac:dyDescent="0.25">
      <c r="A436" s="1"/>
      <c r="B436" s="83"/>
      <c r="C436" s="83"/>
      <c r="D436" s="8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96"/>
      <c r="BK436" s="96"/>
      <c r="BL436" s="1"/>
      <c r="BM436" s="1"/>
    </row>
    <row r="437" spans="1:65" ht="15.75" customHeight="1" x14ac:dyDescent="0.25">
      <c r="A437" s="1"/>
      <c r="B437" s="83"/>
      <c r="C437" s="83"/>
      <c r="D437" s="8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96"/>
      <c r="BK437" s="96"/>
      <c r="BL437" s="1"/>
      <c r="BM437" s="1"/>
    </row>
    <row r="438" spans="1:65" ht="15.75" customHeight="1" x14ac:dyDescent="0.25">
      <c r="A438" s="1"/>
      <c r="B438" s="83"/>
      <c r="C438" s="83"/>
      <c r="D438" s="8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96"/>
      <c r="BK438" s="96"/>
      <c r="BL438" s="1"/>
      <c r="BM438" s="1"/>
    </row>
    <row r="439" spans="1:65" ht="15.75" customHeight="1" x14ac:dyDescent="0.25">
      <c r="A439" s="1"/>
      <c r="B439" s="83"/>
      <c r="C439" s="83"/>
      <c r="D439" s="8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96"/>
      <c r="BK439" s="96"/>
      <c r="BL439" s="1"/>
      <c r="BM439" s="1"/>
    </row>
    <row r="440" spans="1:65" ht="15.75" customHeight="1" x14ac:dyDescent="0.25">
      <c r="A440" s="1"/>
      <c r="B440" s="83"/>
      <c r="C440" s="83"/>
      <c r="D440" s="8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96"/>
      <c r="BK440" s="96"/>
      <c r="BL440" s="1"/>
      <c r="BM440" s="1"/>
    </row>
    <row r="441" spans="1:65" ht="15.75" customHeight="1" x14ac:dyDescent="0.25">
      <c r="A441" s="1"/>
      <c r="B441" s="83"/>
      <c r="C441" s="83"/>
      <c r="D441" s="8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96"/>
      <c r="BK441" s="96"/>
      <c r="BL441" s="1"/>
      <c r="BM441" s="1"/>
    </row>
    <row r="442" spans="1:65" ht="15.75" customHeight="1" x14ac:dyDescent="0.25">
      <c r="A442" s="1"/>
      <c r="B442" s="83"/>
      <c r="C442" s="83"/>
      <c r="D442" s="8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96"/>
      <c r="BK442" s="96"/>
      <c r="BL442" s="1"/>
      <c r="BM442" s="1"/>
    </row>
    <row r="443" spans="1:65" ht="15.75" customHeight="1" x14ac:dyDescent="0.25">
      <c r="A443" s="1"/>
      <c r="B443" s="83"/>
      <c r="C443" s="83"/>
      <c r="D443" s="8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96"/>
      <c r="BK443" s="96"/>
      <c r="BL443" s="1"/>
      <c r="BM443" s="1"/>
    </row>
    <row r="444" spans="1:65" ht="15.75" customHeight="1" x14ac:dyDescent="0.25">
      <c r="A444" s="1"/>
      <c r="B444" s="83"/>
      <c r="C444" s="83"/>
      <c r="D444" s="8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96"/>
      <c r="BK444" s="96"/>
      <c r="BL444" s="1"/>
      <c r="BM444" s="1"/>
    </row>
    <row r="445" spans="1:65" ht="15.75" customHeight="1" x14ac:dyDescent="0.25">
      <c r="A445" s="1"/>
      <c r="B445" s="83"/>
      <c r="C445" s="83"/>
      <c r="D445" s="8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96"/>
      <c r="BK445" s="96"/>
      <c r="BL445" s="1"/>
      <c r="BM445" s="1"/>
    </row>
    <row r="446" spans="1:65" ht="15.75" customHeight="1" x14ac:dyDescent="0.25">
      <c r="A446" s="1"/>
      <c r="B446" s="83"/>
      <c r="C446" s="83"/>
      <c r="D446" s="8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96"/>
      <c r="BK446" s="96"/>
      <c r="BL446" s="1"/>
      <c r="BM446" s="1"/>
    </row>
    <row r="447" spans="1:65" ht="15.75" customHeight="1" x14ac:dyDescent="0.25">
      <c r="A447" s="1"/>
      <c r="B447" s="83"/>
      <c r="C447" s="83"/>
      <c r="D447" s="8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96"/>
      <c r="BK447" s="96"/>
      <c r="BL447" s="1"/>
      <c r="BM447" s="1"/>
    </row>
    <row r="448" spans="1:65" ht="15.75" customHeight="1" x14ac:dyDescent="0.25">
      <c r="A448" s="1"/>
      <c r="B448" s="83"/>
      <c r="C448" s="83"/>
      <c r="D448" s="8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96"/>
      <c r="BK448" s="96"/>
      <c r="BL448" s="1"/>
      <c r="BM448" s="1"/>
    </row>
    <row r="449" spans="1:65" ht="15.75" customHeight="1" x14ac:dyDescent="0.25">
      <c r="A449" s="1"/>
      <c r="B449" s="83"/>
      <c r="C449" s="83"/>
      <c r="D449" s="8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96"/>
      <c r="BK449" s="96"/>
      <c r="BL449" s="1"/>
      <c r="BM449" s="1"/>
    </row>
    <row r="450" spans="1:65" ht="15.75" customHeight="1" x14ac:dyDescent="0.25">
      <c r="A450" s="1"/>
      <c r="B450" s="83"/>
      <c r="C450" s="83"/>
      <c r="D450" s="8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96"/>
      <c r="BK450" s="96"/>
      <c r="BL450" s="1"/>
      <c r="BM450" s="1"/>
    </row>
    <row r="451" spans="1:65" ht="15.75" customHeight="1" x14ac:dyDescent="0.25">
      <c r="A451" s="1"/>
      <c r="B451" s="83"/>
      <c r="C451" s="83"/>
      <c r="D451" s="8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96"/>
      <c r="BK451" s="96"/>
      <c r="BL451" s="1"/>
      <c r="BM451" s="1"/>
    </row>
    <row r="452" spans="1:65" ht="15.75" customHeight="1" x14ac:dyDescent="0.25">
      <c r="A452" s="1"/>
      <c r="B452" s="83"/>
      <c r="C452" s="83"/>
      <c r="D452" s="8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96"/>
      <c r="BK452" s="96"/>
      <c r="BL452" s="1"/>
      <c r="BM452" s="1"/>
    </row>
    <row r="453" spans="1:65" ht="15.75" customHeight="1" x14ac:dyDescent="0.25">
      <c r="A453" s="1"/>
      <c r="B453" s="83"/>
      <c r="C453" s="83"/>
      <c r="D453" s="8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96"/>
      <c r="BK453" s="96"/>
      <c r="BL453" s="1"/>
      <c r="BM453" s="1"/>
    </row>
    <row r="454" spans="1:65" ht="15.75" customHeight="1" x14ac:dyDescent="0.25">
      <c r="A454" s="1"/>
      <c r="B454" s="83"/>
      <c r="C454" s="83"/>
      <c r="D454" s="8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96"/>
      <c r="BK454" s="96"/>
      <c r="BL454" s="1"/>
      <c r="BM454" s="1"/>
    </row>
    <row r="455" spans="1:65" ht="15.75" customHeight="1" x14ac:dyDescent="0.25">
      <c r="A455" s="1"/>
      <c r="B455" s="83"/>
      <c r="C455" s="83"/>
      <c r="D455" s="8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96"/>
      <c r="BK455" s="96"/>
      <c r="BL455" s="1"/>
      <c r="BM455" s="1"/>
    </row>
    <row r="456" spans="1:65" ht="15.75" customHeight="1" x14ac:dyDescent="0.25">
      <c r="A456" s="1"/>
      <c r="B456" s="83"/>
      <c r="C456" s="83"/>
      <c r="D456" s="8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96"/>
      <c r="BK456" s="96"/>
      <c r="BL456" s="1"/>
      <c r="BM456" s="1"/>
    </row>
    <row r="457" spans="1:65" ht="15.75" customHeight="1" x14ac:dyDescent="0.25">
      <c r="A457" s="1"/>
      <c r="B457" s="83"/>
      <c r="C457" s="83"/>
      <c r="D457" s="8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96"/>
      <c r="BK457" s="96"/>
      <c r="BL457" s="1"/>
      <c r="BM457" s="1"/>
    </row>
    <row r="458" spans="1:65" ht="15.75" customHeight="1" x14ac:dyDescent="0.25">
      <c r="A458" s="1"/>
      <c r="B458" s="83"/>
      <c r="C458" s="83"/>
      <c r="D458" s="8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96"/>
      <c r="BK458" s="96"/>
      <c r="BL458" s="1"/>
      <c r="BM458" s="1"/>
    </row>
    <row r="459" spans="1:65" ht="15.75" customHeight="1" x14ac:dyDescent="0.25">
      <c r="A459" s="1"/>
      <c r="B459" s="83"/>
      <c r="C459" s="83"/>
      <c r="D459" s="8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96"/>
      <c r="BK459" s="96"/>
      <c r="BL459" s="1"/>
      <c r="BM459" s="1"/>
    </row>
    <row r="460" spans="1:65" ht="15.75" customHeight="1" x14ac:dyDescent="0.25">
      <c r="A460" s="1"/>
      <c r="B460" s="83"/>
      <c r="C460" s="83"/>
      <c r="D460" s="8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96"/>
      <c r="BK460" s="96"/>
      <c r="BL460" s="1"/>
      <c r="BM460" s="1"/>
    </row>
    <row r="461" spans="1:65" ht="15.75" customHeight="1" x14ac:dyDescent="0.25">
      <c r="A461" s="1"/>
      <c r="B461" s="83"/>
      <c r="C461" s="83"/>
      <c r="D461" s="8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96"/>
      <c r="BK461" s="96"/>
      <c r="BL461" s="1"/>
      <c r="BM461" s="1"/>
    </row>
    <row r="462" spans="1:65" ht="15.75" customHeight="1" x14ac:dyDescent="0.25">
      <c r="A462" s="1"/>
      <c r="B462" s="83"/>
      <c r="C462" s="83"/>
      <c r="D462" s="8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96"/>
      <c r="BK462" s="96"/>
      <c r="BL462" s="1"/>
      <c r="BM462" s="1"/>
    </row>
    <row r="463" spans="1:65" ht="15.75" customHeight="1" x14ac:dyDescent="0.25">
      <c r="A463" s="1"/>
      <c r="B463" s="83"/>
      <c r="C463" s="83"/>
      <c r="D463" s="8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96"/>
      <c r="BK463" s="96"/>
      <c r="BL463" s="1"/>
      <c r="BM463" s="1"/>
    </row>
    <row r="464" spans="1:65" ht="15.75" customHeight="1" x14ac:dyDescent="0.25">
      <c r="A464" s="1"/>
      <c r="B464" s="83"/>
      <c r="C464" s="83"/>
      <c r="D464" s="8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96"/>
      <c r="BK464" s="96"/>
      <c r="BL464" s="1"/>
      <c r="BM464" s="1"/>
    </row>
    <row r="465" spans="1:65" ht="15.75" customHeight="1" x14ac:dyDescent="0.25">
      <c r="A465" s="1"/>
      <c r="B465" s="83"/>
      <c r="C465" s="83"/>
      <c r="D465" s="8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96"/>
      <c r="BK465" s="96"/>
      <c r="BL465" s="1"/>
      <c r="BM465" s="1"/>
    </row>
    <row r="466" spans="1:65" ht="15.75" customHeight="1" x14ac:dyDescent="0.25">
      <c r="A466" s="1"/>
      <c r="B466" s="83"/>
      <c r="C466" s="83"/>
      <c r="D466" s="8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96"/>
      <c r="BK466" s="96"/>
      <c r="BL466" s="1"/>
      <c r="BM466" s="1"/>
    </row>
    <row r="467" spans="1:65" ht="15.75" customHeight="1" x14ac:dyDescent="0.25">
      <c r="A467" s="1"/>
      <c r="B467" s="83"/>
      <c r="C467" s="83"/>
      <c r="D467" s="8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96"/>
      <c r="BK467" s="96"/>
      <c r="BL467" s="1"/>
      <c r="BM467" s="1"/>
    </row>
    <row r="468" spans="1:65" ht="15.75" customHeight="1" x14ac:dyDescent="0.25">
      <c r="A468" s="1"/>
      <c r="B468" s="83"/>
      <c r="C468" s="83"/>
      <c r="D468" s="8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96"/>
      <c r="BK468" s="96"/>
      <c r="BL468" s="1"/>
      <c r="BM468" s="1"/>
    </row>
    <row r="469" spans="1:65" ht="15.75" customHeight="1" x14ac:dyDescent="0.25">
      <c r="A469" s="1"/>
      <c r="B469" s="83"/>
      <c r="C469" s="83"/>
      <c r="D469" s="8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96"/>
      <c r="BK469" s="96"/>
      <c r="BL469" s="1"/>
      <c r="BM469" s="1"/>
    </row>
    <row r="470" spans="1:65" ht="15.75" customHeight="1" x14ac:dyDescent="0.25">
      <c r="A470" s="1"/>
      <c r="B470" s="83"/>
      <c r="C470" s="83"/>
      <c r="D470" s="8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96"/>
      <c r="BK470" s="96"/>
      <c r="BL470" s="1"/>
      <c r="BM470" s="1"/>
    </row>
    <row r="471" spans="1:65" ht="15.75" customHeight="1" x14ac:dyDescent="0.25">
      <c r="A471" s="1"/>
      <c r="B471" s="83"/>
      <c r="C471" s="83"/>
      <c r="D471" s="8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96"/>
      <c r="BK471" s="96"/>
      <c r="BL471" s="1"/>
      <c r="BM471" s="1"/>
    </row>
    <row r="472" spans="1:65" ht="15.75" customHeight="1" x14ac:dyDescent="0.25">
      <c r="A472" s="1"/>
      <c r="B472" s="83"/>
      <c r="C472" s="83"/>
      <c r="D472" s="8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96"/>
      <c r="BK472" s="96"/>
      <c r="BL472" s="1"/>
      <c r="BM472" s="1"/>
    </row>
    <row r="473" spans="1:65" ht="15.75" customHeight="1" x14ac:dyDescent="0.25">
      <c r="A473" s="1"/>
      <c r="B473" s="83"/>
      <c r="C473" s="83"/>
      <c r="D473" s="8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96"/>
      <c r="BK473" s="96"/>
      <c r="BL473" s="1"/>
      <c r="BM473" s="1"/>
    </row>
    <row r="474" spans="1:65" ht="15.75" customHeight="1" x14ac:dyDescent="0.25">
      <c r="A474" s="1"/>
      <c r="B474" s="83"/>
      <c r="C474" s="83"/>
      <c r="D474" s="8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96"/>
      <c r="BK474" s="96"/>
      <c r="BL474" s="1"/>
      <c r="BM474" s="1"/>
    </row>
    <row r="475" spans="1:65" ht="15.75" customHeight="1" x14ac:dyDescent="0.25">
      <c r="A475" s="1"/>
      <c r="B475" s="83"/>
      <c r="C475" s="83"/>
      <c r="D475" s="8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96"/>
      <c r="BK475" s="96"/>
      <c r="BL475" s="1"/>
      <c r="BM475" s="1"/>
    </row>
    <row r="476" spans="1:65" ht="15.75" customHeight="1" x14ac:dyDescent="0.25">
      <c r="A476" s="1"/>
      <c r="B476" s="83"/>
      <c r="C476" s="83"/>
      <c r="D476" s="8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96"/>
      <c r="BK476" s="96"/>
      <c r="BL476" s="1"/>
      <c r="BM476" s="1"/>
    </row>
    <row r="477" spans="1:65" ht="15.75" customHeight="1" x14ac:dyDescent="0.25">
      <c r="A477" s="1"/>
      <c r="B477" s="83"/>
      <c r="C477" s="83"/>
      <c r="D477" s="8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96"/>
      <c r="BK477" s="96"/>
      <c r="BL477" s="1"/>
      <c r="BM477" s="1"/>
    </row>
    <row r="478" spans="1:65" ht="15.75" customHeight="1" x14ac:dyDescent="0.25">
      <c r="A478" s="1"/>
      <c r="B478" s="83"/>
      <c r="C478" s="83"/>
      <c r="D478" s="8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96"/>
      <c r="BK478" s="96"/>
      <c r="BL478" s="1"/>
      <c r="BM478" s="1"/>
    </row>
    <row r="479" spans="1:65" ht="15.75" customHeight="1" x14ac:dyDescent="0.25">
      <c r="A479" s="1"/>
      <c r="B479" s="83"/>
      <c r="C479" s="83"/>
      <c r="D479" s="8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96"/>
      <c r="BK479" s="96"/>
      <c r="BL479" s="1"/>
      <c r="BM479" s="1"/>
    </row>
    <row r="480" spans="1:65" ht="15.75" customHeight="1" x14ac:dyDescent="0.25">
      <c r="A480" s="1"/>
      <c r="B480" s="83"/>
      <c r="C480" s="83"/>
      <c r="D480" s="8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96"/>
      <c r="BK480" s="96"/>
      <c r="BL480" s="1"/>
      <c r="BM480" s="1"/>
    </row>
    <row r="481" spans="1:65" ht="15.75" customHeight="1" x14ac:dyDescent="0.25">
      <c r="A481" s="1"/>
      <c r="B481" s="83"/>
      <c r="C481" s="83"/>
      <c r="D481" s="8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96"/>
      <c r="BK481" s="96"/>
      <c r="BL481" s="1"/>
      <c r="BM481" s="1"/>
    </row>
    <row r="482" spans="1:65" ht="15.75" customHeight="1" x14ac:dyDescent="0.25">
      <c r="A482" s="1"/>
      <c r="B482" s="83"/>
      <c r="C482" s="83"/>
      <c r="D482" s="8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96"/>
      <c r="BK482" s="96"/>
      <c r="BL482" s="1"/>
      <c r="BM482" s="1"/>
    </row>
    <row r="483" spans="1:65" ht="15.75" customHeight="1" x14ac:dyDescent="0.25">
      <c r="A483" s="1"/>
      <c r="B483" s="83"/>
      <c r="C483" s="83"/>
      <c r="D483" s="8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96"/>
      <c r="BK483" s="96"/>
      <c r="BL483" s="1"/>
      <c r="BM483" s="1"/>
    </row>
    <row r="484" spans="1:65" ht="15.75" customHeight="1" x14ac:dyDescent="0.25">
      <c r="A484" s="1"/>
      <c r="B484" s="83"/>
      <c r="C484" s="83"/>
      <c r="D484" s="8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96"/>
      <c r="BK484" s="96"/>
      <c r="BL484" s="1"/>
      <c r="BM484" s="1"/>
    </row>
    <row r="485" spans="1:65" ht="15.75" customHeight="1" x14ac:dyDescent="0.25">
      <c r="A485" s="1"/>
      <c r="B485" s="83"/>
      <c r="C485" s="83"/>
      <c r="D485" s="8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96"/>
      <c r="BK485" s="96"/>
      <c r="BL485" s="1"/>
      <c r="BM485" s="1"/>
    </row>
    <row r="486" spans="1:65" ht="15.75" customHeight="1" x14ac:dyDescent="0.25">
      <c r="A486" s="1"/>
      <c r="B486" s="83"/>
      <c r="C486" s="83"/>
      <c r="D486" s="8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96"/>
      <c r="BK486" s="96"/>
      <c r="BL486" s="1"/>
      <c r="BM486" s="1"/>
    </row>
    <row r="487" spans="1:65" ht="15.75" customHeight="1" x14ac:dyDescent="0.25">
      <c r="A487" s="1"/>
      <c r="B487" s="83"/>
      <c r="C487" s="83"/>
      <c r="D487" s="8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96"/>
      <c r="BK487" s="96"/>
      <c r="BL487" s="1"/>
      <c r="BM487" s="1"/>
    </row>
    <row r="488" spans="1:65" ht="15.75" customHeight="1" x14ac:dyDescent="0.25">
      <c r="A488" s="1"/>
      <c r="B488" s="83"/>
      <c r="C488" s="83"/>
      <c r="D488" s="8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96"/>
      <c r="BK488" s="96"/>
      <c r="BL488" s="1"/>
      <c r="BM488" s="1"/>
    </row>
    <row r="489" spans="1:65" ht="15.75" customHeight="1" x14ac:dyDescent="0.25">
      <c r="A489" s="1"/>
      <c r="B489" s="83"/>
      <c r="C489" s="83"/>
      <c r="D489" s="8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96"/>
      <c r="BK489" s="96"/>
      <c r="BL489" s="1"/>
      <c r="BM489" s="1"/>
    </row>
    <row r="490" spans="1:65" ht="15.75" customHeight="1" x14ac:dyDescent="0.25">
      <c r="A490" s="1"/>
      <c r="B490" s="83"/>
      <c r="C490" s="83"/>
      <c r="D490" s="8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96"/>
      <c r="BK490" s="96"/>
      <c r="BL490" s="1"/>
      <c r="BM490" s="1"/>
    </row>
    <row r="491" spans="1:65" ht="15.75" customHeight="1" x14ac:dyDescent="0.25">
      <c r="A491" s="1"/>
      <c r="B491" s="83"/>
      <c r="C491" s="83"/>
      <c r="D491" s="8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96"/>
      <c r="BK491" s="96"/>
      <c r="BL491" s="1"/>
      <c r="BM491" s="1"/>
    </row>
    <row r="492" spans="1:65" ht="15.75" customHeight="1" x14ac:dyDescent="0.25">
      <c r="A492" s="1"/>
      <c r="B492" s="83"/>
      <c r="C492" s="83"/>
      <c r="D492" s="8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96"/>
      <c r="BK492" s="96"/>
      <c r="BL492" s="1"/>
      <c r="BM492" s="1"/>
    </row>
    <row r="493" spans="1:65" ht="15.75" customHeight="1" x14ac:dyDescent="0.25">
      <c r="A493" s="1"/>
      <c r="B493" s="83"/>
      <c r="C493" s="83"/>
      <c r="D493" s="8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96"/>
      <c r="BK493" s="96"/>
      <c r="BL493" s="1"/>
      <c r="BM493" s="1"/>
    </row>
    <row r="494" spans="1:65" ht="15.75" customHeight="1" x14ac:dyDescent="0.25">
      <c r="A494" s="1"/>
      <c r="B494" s="83"/>
      <c r="C494" s="83"/>
      <c r="D494" s="8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96"/>
      <c r="BK494" s="96"/>
      <c r="BL494" s="1"/>
      <c r="BM494" s="1"/>
    </row>
    <row r="495" spans="1:65" ht="15.75" customHeight="1" x14ac:dyDescent="0.25">
      <c r="A495" s="1"/>
      <c r="B495" s="83"/>
      <c r="C495" s="83"/>
      <c r="D495" s="8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96"/>
      <c r="BK495" s="96"/>
      <c r="BL495" s="1"/>
      <c r="BM495" s="1"/>
    </row>
    <row r="496" spans="1:65" ht="15.75" customHeight="1" x14ac:dyDescent="0.25">
      <c r="A496" s="1"/>
      <c r="B496" s="83"/>
      <c r="C496" s="83"/>
      <c r="D496" s="8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96"/>
      <c r="BK496" s="96"/>
      <c r="BL496" s="1"/>
      <c r="BM496" s="1"/>
    </row>
    <row r="497" spans="1:65" ht="15.75" customHeight="1" x14ac:dyDescent="0.25">
      <c r="A497" s="1"/>
      <c r="B497" s="83"/>
      <c r="C497" s="83"/>
      <c r="D497" s="8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96"/>
      <c r="BK497" s="96"/>
      <c r="BL497" s="1"/>
      <c r="BM497" s="1"/>
    </row>
    <row r="498" spans="1:65" ht="15.75" customHeight="1" x14ac:dyDescent="0.25">
      <c r="A498" s="1"/>
      <c r="B498" s="83"/>
      <c r="C498" s="83"/>
      <c r="D498" s="8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96"/>
      <c r="BK498" s="96"/>
      <c r="BL498" s="1"/>
      <c r="BM498" s="1"/>
    </row>
    <row r="499" spans="1:65" ht="15.75" customHeight="1" x14ac:dyDescent="0.25">
      <c r="A499" s="1"/>
      <c r="B499" s="83"/>
      <c r="C499" s="83"/>
      <c r="D499" s="8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96"/>
      <c r="BK499" s="96"/>
      <c r="BL499" s="1"/>
      <c r="BM499" s="1"/>
    </row>
    <row r="500" spans="1:65" ht="15.75" customHeight="1" x14ac:dyDescent="0.25">
      <c r="A500" s="1"/>
      <c r="B500" s="83"/>
      <c r="C500" s="83"/>
      <c r="D500" s="8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96"/>
      <c r="BK500" s="96"/>
      <c r="BL500" s="1"/>
      <c r="BM500" s="1"/>
    </row>
    <row r="501" spans="1:65" ht="15.75" customHeight="1" x14ac:dyDescent="0.25">
      <c r="A501" s="1"/>
      <c r="B501" s="83"/>
      <c r="C501" s="83"/>
      <c r="D501" s="8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96"/>
      <c r="BK501" s="96"/>
      <c r="BL501" s="1"/>
      <c r="BM501" s="1"/>
    </row>
    <row r="502" spans="1:65" ht="15.75" customHeight="1" x14ac:dyDescent="0.25">
      <c r="A502" s="1"/>
      <c r="B502" s="83"/>
      <c r="C502" s="83"/>
      <c r="D502" s="8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96"/>
      <c r="BK502" s="96"/>
      <c r="BL502" s="1"/>
      <c r="BM502" s="1"/>
    </row>
    <row r="503" spans="1:65" ht="15.75" customHeight="1" x14ac:dyDescent="0.25">
      <c r="A503" s="1"/>
      <c r="B503" s="83"/>
      <c r="C503" s="83"/>
      <c r="D503" s="8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96"/>
      <c r="BK503" s="96"/>
      <c r="BL503" s="1"/>
      <c r="BM503" s="1"/>
    </row>
    <row r="504" spans="1:65" ht="15.75" customHeight="1" x14ac:dyDescent="0.25">
      <c r="A504" s="1"/>
      <c r="B504" s="83"/>
      <c r="C504" s="83"/>
      <c r="D504" s="8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96"/>
      <c r="BK504" s="96"/>
      <c r="BL504" s="1"/>
      <c r="BM504" s="1"/>
    </row>
    <row r="505" spans="1:65" ht="15.75" customHeight="1" x14ac:dyDescent="0.25">
      <c r="A505" s="1"/>
      <c r="B505" s="83"/>
      <c r="C505" s="83"/>
      <c r="D505" s="8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96"/>
      <c r="BK505" s="96"/>
      <c r="BL505" s="1"/>
      <c r="BM505" s="1"/>
    </row>
    <row r="506" spans="1:65" ht="15.75" customHeight="1" x14ac:dyDescent="0.25">
      <c r="A506" s="1"/>
      <c r="B506" s="83"/>
      <c r="C506" s="83"/>
      <c r="D506" s="8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96"/>
      <c r="BK506" s="96"/>
      <c r="BL506" s="1"/>
      <c r="BM506" s="1"/>
    </row>
    <row r="507" spans="1:65" ht="15.75" customHeight="1" x14ac:dyDescent="0.25">
      <c r="A507" s="1"/>
      <c r="B507" s="83"/>
      <c r="C507" s="83"/>
      <c r="D507" s="8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96"/>
      <c r="BK507" s="96"/>
      <c r="BL507" s="1"/>
      <c r="BM507" s="1"/>
    </row>
    <row r="508" spans="1:65" ht="15.75" customHeight="1" x14ac:dyDescent="0.25">
      <c r="A508" s="1"/>
      <c r="B508" s="83"/>
      <c r="C508" s="83"/>
      <c r="D508" s="8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96"/>
      <c r="BK508" s="96"/>
      <c r="BL508" s="1"/>
      <c r="BM508" s="1"/>
    </row>
    <row r="509" spans="1:65" ht="15.75" customHeight="1" x14ac:dyDescent="0.25">
      <c r="A509" s="1"/>
      <c r="B509" s="83"/>
      <c r="C509" s="83"/>
      <c r="D509" s="8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96"/>
      <c r="BK509" s="96"/>
      <c r="BL509" s="1"/>
      <c r="BM509" s="1"/>
    </row>
    <row r="510" spans="1:65" ht="15.75" customHeight="1" x14ac:dyDescent="0.25">
      <c r="A510" s="1"/>
      <c r="B510" s="83"/>
      <c r="C510" s="83"/>
      <c r="D510" s="8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96"/>
      <c r="BK510" s="96"/>
      <c r="BL510" s="1"/>
      <c r="BM510" s="1"/>
    </row>
    <row r="511" spans="1:65" ht="15.75" customHeight="1" x14ac:dyDescent="0.25">
      <c r="A511" s="1"/>
      <c r="B511" s="83"/>
      <c r="C511" s="83"/>
      <c r="D511" s="8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96"/>
      <c r="BK511" s="96"/>
      <c r="BL511" s="1"/>
      <c r="BM511" s="1"/>
    </row>
    <row r="512" spans="1:65" ht="15.75" customHeight="1" x14ac:dyDescent="0.25">
      <c r="A512" s="1"/>
      <c r="B512" s="83"/>
      <c r="C512" s="83"/>
      <c r="D512" s="8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96"/>
      <c r="BK512" s="96"/>
      <c r="BL512" s="1"/>
      <c r="BM512" s="1"/>
    </row>
    <row r="513" spans="1:65" ht="15.75" customHeight="1" x14ac:dyDescent="0.25">
      <c r="A513" s="1"/>
      <c r="B513" s="83"/>
      <c r="C513" s="83"/>
      <c r="D513" s="8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96"/>
      <c r="BK513" s="96"/>
      <c r="BL513" s="1"/>
      <c r="BM513" s="1"/>
    </row>
    <row r="514" spans="1:65" ht="15.75" customHeight="1" x14ac:dyDescent="0.25">
      <c r="A514" s="1"/>
      <c r="B514" s="83"/>
      <c r="C514" s="83"/>
      <c r="D514" s="8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96"/>
      <c r="BK514" s="96"/>
      <c r="BL514" s="1"/>
      <c r="BM514" s="1"/>
    </row>
    <row r="515" spans="1:65" ht="15.75" customHeight="1" x14ac:dyDescent="0.25">
      <c r="A515" s="1"/>
      <c r="B515" s="83"/>
      <c r="C515" s="83"/>
      <c r="D515" s="8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96"/>
      <c r="BK515" s="96"/>
      <c r="BL515" s="1"/>
      <c r="BM515" s="1"/>
    </row>
    <row r="516" spans="1:65" ht="15.75" customHeight="1" x14ac:dyDescent="0.25">
      <c r="A516" s="1"/>
      <c r="B516" s="83"/>
      <c r="C516" s="83"/>
      <c r="D516" s="8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96"/>
      <c r="BK516" s="96"/>
      <c r="BL516" s="1"/>
      <c r="BM516" s="1"/>
    </row>
    <row r="517" spans="1:65" ht="15.75" customHeight="1" x14ac:dyDescent="0.25">
      <c r="A517" s="1"/>
      <c r="B517" s="83"/>
      <c r="C517" s="83"/>
      <c r="D517" s="8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96"/>
      <c r="BK517" s="96"/>
      <c r="BL517" s="1"/>
      <c r="BM517" s="1"/>
    </row>
    <row r="518" spans="1:65" ht="15.75" customHeight="1" x14ac:dyDescent="0.25">
      <c r="A518" s="1"/>
      <c r="B518" s="83"/>
      <c r="C518" s="83"/>
      <c r="D518" s="8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96"/>
      <c r="BK518" s="96"/>
      <c r="BL518" s="1"/>
      <c r="BM518" s="1"/>
    </row>
    <row r="519" spans="1:65" ht="15.75" customHeight="1" x14ac:dyDescent="0.25">
      <c r="A519" s="1"/>
      <c r="B519" s="83"/>
      <c r="C519" s="83"/>
      <c r="D519" s="8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96"/>
      <c r="BK519" s="96"/>
      <c r="BL519" s="1"/>
      <c r="BM519" s="1"/>
    </row>
    <row r="520" spans="1:65" ht="15.75" customHeight="1" x14ac:dyDescent="0.25">
      <c r="A520" s="1"/>
      <c r="B520" s="83"/>
      <c r="C520" s="83"/>
      <c r="D520" s="8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96"/>
      <c r="BK520" s="96"/>
      <c r="BL520" s="1"/>
      <c r="BM520" s="1"/>
    </row>
    <row r="521" spans="1:65" ht="15.75" customHeight="1" x14ac:dyDescent="0.25">
      <c r="A521" s="1"/>
      <c r="B521" s="83"/>
      <c r="C521" s="83"/>
      <c r="D521" s="8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96"/>
      <c r="BK521" s="96"/>
      <c r="BL521" s="1"/>
      <c r="BM521" s="1"/>
    </row>
    <row r="522" spans="1:65" ht="15.75" customHeight="1" x14ac:dyDescent="0.25">
      <c r="A522" s="1"/>
      <c r="B522" s="83"/>
      <c r="C522" s="83"/>
      <c r="D522" s="8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96"/>
      <c r="BK522" s="96"/>
      <c r="BL522" s="1"/>
      <c r="BM522" s="1"/>
    </row>
    <row r="523" spans="1:65" ht="15.75" customHeight="1" x14ac:dyDescent="0.25">
      <c r="A523" s="1"/>
      <c r="B523" s="83"/>
      <c r="C523" s="83"/>
      <c r="D523" s="8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96"/>
      <c r="BK523" s="96"/>
      <c r="BL523" s="1"/>
      <c r="BM523" s="1"/>
    </row>
    <row r="524" spans="1:65" ht="15.75" customHeight="1" x14ac:dyDescent="0.25">
      <c r="A524" s="1"/>
      <c r="B524" s="83"/>
      <c r="C524" s="83"/>
      <c r="D524" s="8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96"/>
      <c r="BK524" s="96"/>
      <c r="BL524" s="1"/>
      <c r="BM524" s="1"/>
    </row>
    <row r="525" spans="1:65" ht="15.75" customHeight="1" x14ac:dyDescent="0.25">
      <c r="A525" s="1"/>
      <c r="B525" s="83"/>
      <c r="C525" s="83"/>
      <c r="D525" s="8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  <c r="BI525" s="83"/>
      <c r="BJ525" s="96"/>
      <c r="BK525" s="96"/>
      <c r="BL525" s="1"/>
      <c r="BM525" s="1"/>
    </row>
    <row r="526" spans="1:65" ht="15.75" customHeight="1" x14ac:dyDescent="0.25">
      <c r="A526" s="1"/>
      <c r="B526" s="83"/>
      <c r="C526" s="83"/>
      <c r="D526" s="8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  <c r="BI526" s="83"/>
      <c r="BJ526" s="96"/>
      <c r="BK526" s="96"/>
      <c r="BL526" s="1"/>
      <c r="BM526" s="1"/>
    </row>
    <row r="527" spans="1:65" ht="15.75" customHeight="1" x14ac:dyDescent="0.25">
      <c r="A527" s="1"/>
      <c r="B527" s="83"/>
      <c r="C527" s="83"/>
      <c r="D527" s="8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  <c r="BI527" s="83"/>
      <c r="BJ527" s="96"/>
      <c r="BK527" s="96"/>
      <c r="BL527" s="1"/>
      <c r="BM527" s="1"/>
    </row>
    <row r="528" spans="1:65" ht="15.75" customHeight="1" x14ac:dyDescent="0.25">
      <c r="A528" s="1"/>
      <c r="B528" s="83"/>
      <c r="C528" s="83"/>
      <c r="D528" s="8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  <c r="BI528" s="83"/>
      <c r="BJ528" s="96"/>
      <c r="BK528" s="96"/>
      <c r="BL528" s="1"/>
      <c r="BM528" s="1"/>
    </row>
    <row r="529" spans="1:65" ht="15.75" customHeight="1" x14ac:dyDescent="0.25">
      <c r="A529" s="1"/>
      <c r="B529" s="83"/>
      <c r="C529" s="83"/>
      <c r="D529" s="8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  <c r="BI529" s="83"/>
      <c r="BJ529" s="96"/>
      <c r="BK529" s="96"/>
      <c r="BL529" s="1"/>
      <c r="BM529" s="1"/>
    </row>
    <row r="530" spans="1:65" ht="15.75" customHeight="1" x14ac:dyDescent="0.25">
      <c r="A530" s="1"/>
      <c r="B530" s="83"/>
      <c r="C530" s="83"/>
      <c r="D530" s="8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  <c r="BI530" s="83"/>
      <c r="BJ530" s="96"/>
      <c r="BK530" s="96"/>
      <c r="BL530" s="1"/>
      <c r="BM530" s="1"/>
    </row>
    <row r="531" spans="1:65" ht="15.75" customHeight="1" x14ac:dyDescent="0.25">
      <c r="A531" s="1"/>
      <c r="B531" s="83"/>
      <c r="C531" s="83"/>
      <c r="D531" s="8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  <c r="BI531" s="83"/>
      <c r="BJ531" s="96"/>
      <c r="BK531" s="96"/>
      <c r="BL531" s="1"/>
      <c r="BM531" s="1"/>
    </row>
    <row r="532" spans="1:65" ht="15.75" customHeight="1" x14ac:dyDescent="0.25">
      <c r="A532" s="1"/>
      <c r="B532" s="83"/>
      <c r="C532" s="83"/>
      <c r="D532" s="8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  <c r="BI532" s="83"/>
      <c r="BJ532" s="96"/>
      <c r="BK532" s="96"/>
      <c r="BL532" s="1"/>
      <c r="BM532" s="1"/>
    </row>
    <row r="533" spans="1:65" ht="15.75" customHeight="1" x14ac:dyDescent="0.25">
      <c r="A533" s="1"/>
      <c r="B533" s="83"/>
      <c r="C533" s="83"/>
      <c r="D533" s="8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  <c r="BI533" s="83"/>
      <c r="BJ533" s="96"/>
      <c r="BK533" s="96"/>
      <c r="BL533" s="1"/>
      <c r="BM533" s="1"/>
    </row>
    <row r="534" spans="1:65" ht="15.75" customHeight="1" x14ac:dyDescent="0.25">
      <c r="A534" s="1"/>
      <c r="B534" s="83"/>
      <c r="C534" s="83"/>
      <c r="D534" s="8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  <c r="BI534" s="83"/>
      <c r="BJ534" s="96"/>
      <c r="BK534" s="96"/>
      <c r="BL534" s="1"/>
      <c r="BM534" s="1"/>
    </row>
    <row r="535" spans="1:65" ht="15.75" customHeight="1" x14ac:dyDescent="0.25">
      <c r="A535" s="1"/>
      <c r="B535" s="83"/>
      <c r="C535" s="83"/>
      <c r="D535" s="8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  <c r="BI535" s="83"/>
      <c r="BJ535" s="96"/>
      <c r="BK535" s="96"/>
      <c r="BL535" s="1"/>
      <c r="BM535" s="1"/>
    </row>
    <row r="536" spans="1:65" ht="15.75" customHeight="1" x14ac:dyDescent="0.25">
      <c r="A536" s="1"/>
      <c r="B536" s="83"/>
      <c r="C536" s="83"/>
      <c r="D536" s="8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  <c r="BI536" s="83"/>
      <c r="BJ536" s="96"/>
      <c r="BK536" s="96"/>
      <c r="BL536" s="1"/>
      <c r="BM536" s="1"/>
    </row>
    <row r="537" spans="1:65" ht="15.75" customHeight="1" x14ac:dyDescent="0.25">
      <c r="A537" s="1"/>
      <c r="B537" s="83"/>
      <c r="C537" s="83"/>
      <c r="D537" s="8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  <c r="BI537" s="83"/>
      <c r="BJ537" s="96"/>
      <c r="BK537" s="96"/>
      <c r="BL537" s="1"/>
      <c r="BM537" s="1"/>
    </row>
    <row r="538" spans="1:65" ht="15.75" customHeight="1" x14ac:dyDescent="0.25">
      <c r="A538" s="1"/>
      <c r="B538" s="83"/>
      <c r="C538" s="83"/>
      <c r="D538" s="8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  <c r="BI538" s="83"/>
      <c r="BJ538" s="96"/>
      <c r="BK538" s="96"/>
      <c r="BL538" s="1"/>
      <c r="BM538" s="1"/>
    </row>
    <row r="539" spans="1:65" ht="15.75" customHeight="1" x14ac:dyDescent="0.25">
      <c r="A539" s="1"/>
      <c r="B539" s="83"/>
      <c r="C539" s="83"/>
      <c r="D539" s="8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  <c r="BI539" s="83"/>
      <c r="BJ539" s="96"/>
      <c r="BK539" s="96"/>
      <c r="BL539" s="1"/>
      <c r="BM539" s="1"/>
    </row>
    <row r="540" spans="1:65" ht="15.75" customHeight="1" x14ac:dyDescent="0.25">
      <c r="A540" s="1"/>
      <c r="B540" s="83"/>
      <c r="C540" s="83"/>
      <c r="D540" s="8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  <c r="BI540" s="83"/>
      <c r="BJ540" s="96"/>
      <c r="BK540" s="96"/>
      <c r="BL540" s="1"/>
      <c r="BM540" s="1"/>
    </row>
    <row r="541" spans="1:65" ht="15.75" customHeight="1" x14ac:dyDescent="0.25">
      <c r="A541" s="1"/>
      <c r="B541" s="83"/>
      <c r="C541" s="83"/>
      <c r="D541" s="8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  <c r="BI541" s="83"/>
      <c r="BJ541" s="96"/>
      <c r="BK541" s="96"/>
      <c r="BL541" s="1"/>
      <c r="BM541" s="1"/>
    </row>
    <row r="542" spans="1:65" ht="15.75" customHeight="1" x14ac:dyDescent="0.25">
      <c r="A542" s="1"/>
      <c r="B542" s="83"/>
      <c r="C542" s="83"/>
      <c r="D542" s="8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96"/>
      <c r="BK542" s="96"/>
      <c r="BL542" s="1"/>
      <c r="BM542" s="1"/>
    </row>
    <row r="543" spans="1:65" ht="15.75" customHeight="1" x14ac:dyDescent="0.25">
      <c r="A543" s="1"/>
      <c r="B543" s="83"/>
      <c r="C543" s="83"/>
      <c r="D543" s="8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96"/>
      <c r="BK543" s="96"/>
      <c r="BL543" s="1"/>
      <c r="BM543" s="1"/>
    </row>
    <row r="544" spans="1:65" ht="15.75" customHeight="1" x14ac:dyDescent="0.25">
      <c r="A544" s="1"/>
      <c r="B544" s="83"/>
      <c r="C544" s="83"/>
      <c r="D544" s="8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96"/>
      <c r="BK544" s="96"/>
      <c r="BL544" s="1"/>
      <c r="BM544" s="1"/>
    </row>
    <row r="545" spans="1:65" ht="15.75" customHeight="1" x14ac:dyDescent="0.25">
      <c r="A545" s="1"/>
      <c r="B545" s="83"/>
      <c r="C545" s="83"/>
      <c r="D545" s="8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96"/>
      <c r="BK545" s="96"/>
      <c r="BL545" s="1"/>
      <c r="BM545" s="1"/>
    </row>
    <row r="546" spans="1:65" ht="15.75" customHeight="1" x14ac:dyDescent="0.25">
      <c r="A546" s="1"/>
      <c r="B546" s="83"/>
      <c r="C546" s="83"/>
      <c r="D546" s="8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  <c r="BI546" s="83"/>
      <c r="BJ546" s="96"/>
      <c r="BK546" s="96"/>
      <c r="BL546" s="1"/>
      <c r="BM546" s="1"/>
    </row>
    <row r="547" spans="1:65" ht="15.75" customHeight="1" x14ac:dyDescent="0.25">
      <c r="A547" s="1"/>
      <c r="B547" s="83"/>
      <c r="C547" s="83"/>
      <c r="D547" s="8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  <c r="BI547" s="83"/>
      <c r="BJ547" s="96"/>
      <c r="BK547" s="96"/>
      <c r="BL547" s="1"/>
      <c r="BM547" s="1"/>
    </row>
    <row r="548" spans="1:65" ht="15.75" customHeight="1" x14ac:dyDescent="0.25">
      <c r="A548" s="1"/>
      <c r="B548" s="83"/>
      <c r="C548" s="83"/>
      <c r="D548" s="8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  <c r="BI548" s="83"/>
      <c r="BJ548" s="96"/>
      <c r="BK548" s="96"/>
      <c r="BL548" s="1"/>
      <c r="BM548" s="1"/>
    </row>
    <row r="549" spans="1:65" ht="15.75" customHeight="1" x14ac:dyDescent="0.25">
      <c r="A549" s="1"/>
      <c r="B549" s="83"/>
      <c r="C549" s="83"/>
      <c r="D549" s="8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96"/>
      <c r="BK549" s="96"/>
      <c r="BL549" s="1"/>
      <c r="BM549" s="1"/>
    </row>
    <row r="550" spans="1:65" ht="15.75" customHeight="1" x14ac:dyDescent="0.25">
      <c r="A550" s="1"/>
      <c r="B550" s="83"/>
      <c r="C550" s="83"/>
      <c r="D550" s="8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96"/>
      <c r="BK550" s="96"/>
      <c r="BL550" s="1"/>
      <c r="BM550" s="1"/>
    </row>
    <row r="551" spans="1:65" ht="15.75" customHeight="1" x14ac:dyDescent="0.25">
      <c r="A551" s="1"/>
      <c r="B551" s="83"/>
      <c r="C551" s="83"/>
      <c r="D551" s="8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96"/>
      <c r="BK551" s="96"/>
      <c r="BL551" s="1"/>
      <c r="BM551" s="1"/>
    </row>
    <row r="552" spans="1:65" ht="15.75" customHeight="1" x14ac:dyDescent="0.25">
      <c r="A552" s="1"/>
      <c r="B552" s="83"/>
      <c r="C552" s="83"/>
      <c r="D552" s="8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  <c r="BI552" s="83"/>
      <c r="BJ552" s="96"/>
      <c r="BK552" s="96"/>
      <c r="BL552" s="1"/>
      <c r="BM552" s="1"/>
    </row>
    <row r="553" spans="1:65" ht="15.75" customHeight="1" x14ac:dyDescent="0.25">
      <c r="A553" s="1"/>
      <c r="B553" s="83"/>
      <c r="C553" s="83"/>
      <c r="D553" s="8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83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  <c r="BA553" s="83"/>
      <c r="BB553" s="83"/>
      <c r="BC553" s="83"/>
      <c r="BD553" s="83"/>
      <c r="BE553" s="83"/>
      <c r="BF553" s="83"/>
      <c r="BG553" s="83"/>
      <c r="BH553" s="83"/>
      <c r="BI553" s="83"/>
      <c r="BJ553" s="96"/>
      <c r="BK553" s="96"/>
      <c r="BL553" s="1"/>
      <c r="BM553" s="1"/>
    </row>
    <row r="554" spans="1:65" ht="15.75" customHeight="1" x14ac:dyDescent="0.25">
      <c r="A554" s="1"/>
      <c r="B554" s="83"/>
      <c r="C554" s="83"/>
      <c r="D554" s="8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83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  <c r="AV554" s="83"/>
      <c r="AW554" s="83"/>
      <c r="AX554" s="83"/>
      <c r="AY554" s="83"/>
      <c r="AZ554" s="83"/>
      <c r="BA554" s="83"/>
      <c r="BB554" s="83"/>
      <c r="BC554" s="83"/>
      <c r="BD554" s="83"/>
      <c r="BE554" s="83"/>
      <c r="BF554" s="83"/>
      <c r="BG554" s="83"/>
      <c r="BH554" s="83"/>
      <c r="BI554" s="83"/>
      <c r="BJ554" s="96"/>
      <c r="BK554" s="96"/>
      <c r="BL554" s="1"/>
      <c r="BM554" s="1"/>
    </row>
    <row r="555" spans="1:65" ht="15.75" customHeight="1" x14ac:dyDescent="0.25">
      <c r="A555" s="1"/>
      <c r="B555" s="83"/>
      <c r="C555" s="83"/>
      <c r="D555" s="8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83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  <c r="AV555" s="83"/>
      <c r="AW555" s="83"/>
      <c r="AX555" s="83"/>
      <c r="AY555" s="83"/>
      <c r="AZ555" s="83"/>
      <c r="BA555" s="83"/>
      <c r="BB555" s="83"/>
      <c r="BC555" s="83"/>
      <c r="BD555" s="83"/>
      <c r="BE555" s="83"/>
      <c r="BF555" s="83"/>
      <c r="BG555" s="83"/>
      <c r="BH555" s="83"/>
      <c r="BI555" s="83"/>
      <c r="BJ555" s="96"/>
      <c r="BK555" s="96"/>
      <c r="BL555" s="1"/>
      <c r="BM555" s="1"/>
    </row>
    <row r="556" spans="1:65" ht="15.75" customHeight="1" x14ac:dyDescent="0.25">
      <c r="A556" s="1"/>
      <c r="B556" s="83"/>
      <c r="C556" s="83"/>
      <c r="D556" s="8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83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  <c r="AV556" s="83"/>
      <c r="AW556" s="83"/>
      <c r="AX556" s="83"/>
      <c r="AY556" s="83"/>
      <c r="AZ556" s="83"/>
      <c r="BA556" s="83"/>
      <c r="BB556" s="83"/>
      <c r="BC556" s="83"/>
      <c r="BD556" s="83"/>
      <c r="BE556" s="83"/>
      <c r="BF556" s="83"/>
      <c r="BG556" s="83"/>
      <c r="BH556" s="83"/>
      <c r="BI556" s="83"/>
      <c r="BJ556" s="96"/>
      <c r="BK556" s="96"/>
      <c r="BL556" s="1"/>
      <c r="BM556" s="1"/>
    </row>
    <row r="557" spans="1:65" ht="15.75" customHeight="1" x14ac:dyDescent="0.25">
      <c r="A557" s="1"/>
      <c r="B557" s="83"/>
      <c r="C557" s="83"/>
      <c r="D557" s="8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  <c r="AV557" s="83"/>
      <c r="AW557" s="83"/>
      <c r="AX557" s="83"/>
      <c r="AY557" s="83"/>
      <c r="AZ557" s="83"/>
      <c r="BA557" s="83"/>
      <c r="BB557" s="83"/>
      <c r="BC557" s="83"/>
      <c r="BD557" s="83"/>
      <c r="BE557" s="83"/>
      <c r="BF557" s="83"/>
      <c r="BG557" s="83"/>
      <c r="BH557" s="83"/>
      <c r="BI557" s="83"/>
      <c r="BJ557" s="96"/>
      <c r="BK557" s="96"/>
      <c r="BL557" s="1"/>
      <c r="BM557" s="1"/>
    </row>
    <row r="558" spans="1:65" ht="15.75" customHeight="1" x14ac:dyDescent="0.25">
      <c r="A558" s="1"/>
      <c r="B558" s="83"/>
      <c r="C558" s="83"/>
      <c r="D558" s="8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83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  <c r="AV558" s="83"/>
      <c r="AW558" s="83"/>
      <c r="AX558" s="83"/>
      <c r="AY558" s="83"/>
      <c r="AZ558" s="83"/>
      <c r="BA558" s="83"/>
      <c r="BB558" s="83"/>
      <c r="BC558" s="83"/>
      <c r="BD558" s="83"/>
      <c r="BE558" s="83"/>
      <c r="BF558" s="83"/>
      <c r="BG558" s="83"/>
      <c r="BH558" s="83"/>
      <c r="BI558" s="83"/>
      <c r="BJ558" s="96"/>
      <c r="BK558" s="96"/>
      <c r="BL558" s="1"/>
      <c r="BM558" s="1"/>
    </row>
    <row r="559" spans="1:65" ht="15.75" customHeight="1" x14ac:dyDescent="0.25">
      <c r="A559" s="1"/>
      <c r="B559" s="83"/>
      <c r="C559" s="83"/>
      <c r="D559" s="8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83"/>
      <c r="AC559" s="83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  <c r="AN559" s="83"/>
      <c r="AO559" s="83"/>
      <c r="AP559" s="83"/>
      <c r="AQ559" s="83"/>
      <c r="AR559" s="83"/>
      <c r="AS559" s="83"/>
      <c r="AT559" s="83"/>
      <c r="AU559" s="83"/>
      <c r="AV559" s="83"/>
      <c r="AW559" s="83"/>
      <c r="AX559" s="83"/>
      <c r="AY559" s="83"/>
      <c r="AZ559" s="83"/>
      <c r="BA559" s="83"/>
      <c r="BB559" s="83"/>
      <c r="BC559" s="83"/>
      <c r="BD559" s="83"/>
      <c r="BE559" s="83"/>
      <c r="BF559" s="83"/>
      <c r="BG559" s="83"/>
      <c r="BH559" s="83"/>
      <c r="BI559" s="83"/>
      <c r="BJ559" s="96"/>
      <c r="BK559" s="96"/>
      <c r="BL559" s="1"/>
      <c r="BM559" s="1"/>
    </row>
    <row r="560" spans="1:65" ht="15.75" customHeight="1" x14ac:dyDescent="0.25">
      <c r="A560" s="1"/>
      <c r="B560" s="83"/>
      <c r="C560" s="83"/>
      <c r="D560" s="8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83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  <c r="AN560" s="83"/>
      <c r="AO560" s="83"/>
      <c r="AP560" s="83"/>
      <c r="AQ560" s="83"/>
      <c r="AR560" s="83"/>
      <c r="AS560" s="83"/>
      <c r="AT560" s="83"/>
      <c r="AU560" s="83"/>
      <c r="AV560" s="83"/>
      <c r="AW560" s="83"/>
      <c r="AX560" s="83"/>
      <c r="AY560" s="83"/>
      <c r="AZ560" s="83"/>
      <c r="BA560" s="83"/>
      <c r="BB560" s="83"/>
      <c r="BC560" s="83"/>
      <c r="BD560" s="83"/>
      <c r="BE560" s="83"/>
      <c r="BF560" s="83"/>
      <c r="BG560" s="83"/>
      <c r="BH560" s="83"/>
      <c r="BI560" s="83"/>
      <c r="BJ560" s="96"/>
      <c r="BK560" s="96"/>
      <c r="BL560" s="1"/>
      <c r="BM560" s="1"/>
    </row>
    <row r="561" spans="1:65" ht="15.75" customHeight="1" x14ac:dyDescent="0.25">
      <c r="A561" s="1"/>
      <c r="B561" s="83"/>
      <c r="C561" s="83"/>
      <c r="D561" s="8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83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U561" s="83"/>
      <c r="AV561" s="83"/>
      <c r="AW561" s="83"/>
      <c r="AX561" s="83"/>
      <c r="AY561" s="83"/>
      <c r="AZ561" s="83"/>
      <c r="BA561" s="83"/>
      <c r="BB561" s="83"/>
      <c r="BC561" s="83"/>
      <c r="BD561" s="83"/>
      <c r="BE561" s="83"/>
      <c r="BF561" s="83"/>
      <c r="BG561" s="83"/>
      <c r="BH561" s="83"/>
      <c r="BI561" s="83"/>
      <c r="BJ561" s="96"/>
      <c r="BK561" s="96"/>
      <c r="BL561" s="1"/>
      <c r="BM561" s="1"/>
    </row>
    <row r="562" spans="1:65" ht="15.75" customHeight="1" x14ac:dyDescent="0.25">
      <c r="A562" s="1"/>
      <c r="B562" s="83"/>
      <c r="C562" s="83"/>
      <c r="D562" s="8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83"/>
      <c r="AC562" s="83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U562" s="83"/>
      <c r="AV562" s="83"/>
      <c r="AW562" s="83"/>
      <c r="AX562" s="83"/>
      <c r="AY562" s="83"/>
      <c r="AZ562" s="83"/>
      <c r="BA562" s="83"/>
      <c r="BB562" s="83"/>
      <c r="BC562" s="83"/>
      <c r="BD562" s="83"/>
      <c r="BE562" s="83"/>
      <c r="BF562" s="83"/>
      <c r="BG562" s="83"/>
      <c r="BH562" s="83"/>
      <c r="BI562" s="83"/>
      <c r="BJ562" s="96"/>
      <c r="BK562" s="96"/>
      <c r="BL562" s="1"/>
      <c r="BM562" s="1"/>
    </row>
    <row r="563" spans="1:65" ht="15.75" customHeight="1" x14ac:dyDescent="0.25">
      <c r="A563" s="1"/>
      <c r="B563" s="83"/>
      <c r="C563" s="83"/>
      <c r="D563" s="8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83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U563" s="83"/>
      <c r="AV563" s="83"/>
      <c r="AW563" s="83"/>
      <c r="AX563" s="83"/>
      <c r="AY563" s="83"/>
      <c r="AZ563" s="83"/>
      <c r="BA563" s="83"/>
      <c r="BB563" s="83"/>
      <c r="BC563" s="83"/>
      <c r="BD563" s="83"/>
      <c r="BE563" s="83"/>
      <c r="BF563" s="83"/>
      <c r="BG563" s="83"/>
      <c r="BH563" s="83"/>
      <c r="BI563" s="83"/>
      <c r="BJ563" s="96"/>
      <c r="BK563" s="96"/>
      <c r="BL563" s="1"/>
      <c r="BM563" s="1"/>
    </row>
    <row r="564" spans="1:65" ht="15.75" customHeight="1" x14ac:dyDescent="0.25">
      <c r="A564" s="1"/>
      <c r="B564" s="83"/>
      <c r="C564" s="83"/>
      <c r="D564" s="8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83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  <c r="AN564" s="83"/>
      <c r="AO564" s="83"/>
      <c r="AP564" s="83"/>
      <c r="AQ564" s="83"/>
      <c r="AR564" s="83"/>
      <c r="AS564" s="83"/>
      <c r="AT564" s="83"/>
      <c r="AU564" s="83"/>
      <c r="AV564" s="83"/>
      <c r="AW564" s="83"/>
      <c r="AX564" s="83"/>
      <c r="AY564" s="83"/>
      <c r="AZ564" s="83"/>
      <c r="BA564" s="83"/>
      <c r="BB564" s="83"/>
      <c r="BC564" s="83"/>
      <c r="BD564" s="83"/>
      <c r="BE564" s="83"/>
      <c r="BF564" s="83"/>
      <c r="BG564" s="83"/>
      <c r="BH564" s="83"/>
      <c r="BI564" s="83"/>
      <c r="BJ564" s="96"/>
      <c r="BK564" s="96"/>
      <c r="BL564" s="1"/>
      <c r="BM564" s="1"/>
    </row>
    <row r="565" spans="1:65" ht="15.75" customHeight="1" x14ac:dyDescent="0.25">
      <c r="A565" s="1"/>
      <c r="B565" s="83"/>
      <c r="C565" s="83"/>
      <c r="D565" s="8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83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  <c r="AN565" s="83"/>
      <c r="AO565" s="83"/>
      <c r="AP565" s="83"/>
      <c r="AQ565" s="83"/>
      <c r="AR565" s="83"/>
      <c r="AS565" s="83"/>
      <c r="AT565" s="83"/>
      <c r="AU565" s="83"/>
      <c r="AV565" s="83"/>
      <c r="AW565" s="83"/>
      <c r="AX565" s="83"/>
      <c r="AY565" s="83"/>
      <c r="AZ565" s="83"/>
      <c r="BA565" s="83"/>
      <c r="BB565" s="83"/>
      <c r="BC565" s="83"/>
      <c r="BD565" s="83"/>
      <c r="BE565" s="83"/>
      <c r="BF565" s="83"/>
      <c r="BG565" s="83"/>
      <c r="BH565" s="83"/>
      <c r="BI565" s="83"/>
      <c r="BJ565" s="96"/>
      <c r="BK565" s="96"/>
      <c r="BL565" s="1"/>
      <c r="BM565" s="1"/>
    </row>
    <row r="566" spans="1:65" ht="15.75" customHeight="1" x14ac:dyDescent="0.25">
      <c r="A566" s="1"/>
      <c r="B566" s="83"/>
      <c r="C566" s="83"/>
      <c r="D566" s="8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83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  <c r="AN566" s="83"/>
      <c r="AO566" s="83"/>
      <c r="AP566" s="83"/>
      <c r="AQ566" s="83"/>
      <c r="AR566" s="83"/>
      <c r="AS566" s="83"/>
      <c r="AT566" s="83"/>
      <c r="AU566" s="83"/>
      <c r="AV566" s="83"/>
      <c r="AW566" s="83"/>
      <c r="AX566" s="83"/>
      <c r="AY566" s="83"/>
      <c r="AZ566" s="83"/>
      <c r="BA566" s="83"/>
      <c r="BB566" s="83"/>
      <c r="BC566" s="83"/>
      <c r="BD566" s="83"/>
      <c r="BE566" s="83"/>
      <c r="BF566" s="83"/>
      <c r="BG566" s="83"/>
      <c r="BH566" s="83"/>
      <c r="BI566" s="83"/>
      <c r="BJ566" s="96"/>
      <c r="BK566" s="96"/>
      <c r="BL566" s="1"/>
      <c r="BM566" s="1"/>
    </row>
    <row r="567" spans="1:65" ht="15.75" customHeight="1" x14ac:dyDescent="0.25">
      <c r="A567" s="1"/>
      <c r="B567" s="83"/>
      <c r="C567" s="83"/>
      <c r="D567" s="8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83"/>
      <c r="AC567" s="83"/>
      <c r="AD567" s="83"/>
      <c r="AE567" s="83"/>
      <c r="AF567" s="83"/>
      <c r="AG567" s="83"/>
      <c r="AH567" s="83"/>
      <c r="AI567" s="83"/>
      <c r="AJ567" s="83"/>
      <c r="AK567" s="83"/>
      <c r="AL567" s="83"/>
      <c r="AM567" s="83"/>
      <c r="AN567" s="83"/>
      <c r="AO567" s="83"/>
      <c r="AP567" s="83"/>
      <c r="AQ567" s="83"/>
      <c r="AR567" s="83"/>
      <c r="AS567" s="83"/>
      <c r="AT567" s="83"/>
      <c r="AU567" s="83"/>
      <c r="AV567" s="83"/>
      <c r="AW567" s="83"/>
      <c r="AX567" s="83"/>
      <c r="AY567" s="83"/>
      <c r="AZ567" s="83"/>
      <c r="BA567" s="83"/>
      <c r="BB567" s="83"/>
      <c r="BC567" s="83"/>
      <c r="BD567" s="83"/>
      <c r="BE567" s="83"/>
      <c r="BF567" s="83"/>
      <c r="BG567" s="83"/>
      <c r="BH567" s="83"/>
      <c r="BI567" s="83"/>
      <c r="BJ567" s="96"/>
      <c r="BK567" s="96"/>
      <c r="BL567" s="1"/>
      <c r="BM567" s="1"/>
    </row>
    <row r="568" spans="1:65" ht="15.75" customHeight="1" x14ac:dyDescent="0.25">
      <c r="A568" s="1"/>
      <c r="B568" s="83"/>
      <c r="C568" s="83"/>
      <c r="D568" s="8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83"/>
      <c r="AC568" s="83"/>
      <c r="AD568" s="83"/>
      <c r="AE568" s="83"/>
      <c r="AF568" s="83"/>
      <c r="AG568" s="83"/>
      <c r="AH568" s="83"/>
      <c r="AI568" s="83"/>
      <c r="AJ568" s="83"/>
      <c r="AK568" s="83"/>
      <c r="AL568" s="83"/>
      <c r="AM568" s="83"/>
      <c r="AN568" s="83"/>
      <c r="AO568" s="83"/>
      <c r="AP568" s="83"/>
      <c r="AQ568" s="83"/>
      <c r="AR568" s="83"/>
      <c r="AS568" s="83"/>
      <c r="AT568" s="83"/>
      <c r="AU568" s="83"/>
      <c r="AV568" s="83"/>
      <c r="AW568" s="83"/>
      <c r="AX568" s="83"/>
      <c r="AY568" s="83"/>
      <c r="AZ568" s="83"/>
      <c r="BA568" s="83"/>
      <c r="BB568" s="83"/>
      <c r="BC568" s="83"/>
      <c r="BD568" s="83"/>
      <c r="BE568" s="83"/>
      <c r="BF568" s="83"/>
      <c r="BG568" s="83"/>
      <c r="BH568" s="83"/>
      <c r="BI568" s="83"/>
      <c r="BJ568" s="96"/>
      <c r="BK568" s="96"/>
      <c r="BL568" s="1"/>
      <c r="BM568" s="1"/>
    </row>
    <row r="569" spans="1:65" ht="15.75" customHeight="1" x14ac:dyDescent="0.25">
      <c r="A569" s="1"/>
      <c r="B569" s="83"/>
      <c r="C569" s="83"/>
      <c r="D569" s="8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  <c r="AV569" s="83"/>
      <c r="AW569" s="83"/>
      <c r="AX569" s="83"/>
      <c r="AY569" s="83"/>
      <c r="AZ569" s="83"/>
      <c r="BA569" s="83"/>
      <c r="BB569" s="83"/>
      <c r="BC569" s="83"/>
      <c r="BD569" s="83"/>
      <c r="BE569" s="83"/>
      <c r="BF569" s="83"/>
      <c r="BG569" s="83"/>
      <c r="BH569" s="83"/>
      <c r="BI569" s="83"/>
      <c r="BJ569" s="96"/>
      <c r="BK569" s="96"/>
      <c r="BL569" s="1"/>
      <c r="BM569" s="1"/>
    </row>
    <row r="570" spans="1:65" ht="15.75" customHeight="1" x14ac:dyDescent="0.25">
      <c r="A570" s="1"/>
      <c r="B570" s="83"/>
      <c r="C570" s="83"/>
      <c r="D570" s="8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  <c r="AV570" s="83"/>
      <c r="AW570" s="83"/>
      <c r="AX570" s="83"/>
      <c r="AY570" s="83"/>
      <c r="AZ570" s="83"/>
      <c r="BA570" s="83"/>
      <c r="BB570" s="83"/>
      <c r="BC570" s="83"/>
      <c r="BD570" s="83"/>
      <c r="BE570" s="83"/>
      <c r="BF570" s="83"/>
      <c r="BG570" s="83"/>
      <c r="BH570" s="83"/>
      <c r="BI570" s="83"/>
      <c r="BJ570" s="96"/>
      <c r="BK570" s="96"/>
      <c r="BL570" s="1"/>
      <c r="BM570" s="1"/>
    </row>
    <row r="571" spans="1:65" ht="15.75" customHeight="1" x14ac:dyDescent="0.25">
      <c r="A571" s="1"/>
      <c r="B571" s="83"/>
      <c r="C571" s="83"/>
      <c r="D571" s="8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83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  <c r="AV571" s="83"/>
      <c r="AW571" s="83"/>
      <c r="AX571" s="83"/>
      <c r="AY571" s="83"/>
      <c r="AZ571" s="83"/>
      <c r="BA571" s="83"/>
      <c r="BB571" s="83"/>
      <c r="BC571" s="83"/>
      <c r="BD571" s="83"/>
      <c r="BE571" s="83"/>
      <c r="BF571" s="83"/>
      <c r="BG571" s="83"/>
      <c r="BH571" s="83"/>
      <c r="BI571" s="83"/>
      <c r="BJ571" s="96"/>
      <c r="BK571" s="96"/>
      <c r="BL571" s="1"/>
      <c r="BM571" s="1"/>
    </row>
    <row r="572" spans="1:65" ht="15.75" customHeight="1" x14ac:dyDescent="0.25">
      <c r="A572" s="1"/>
      <c r="B572" s="83"/>
      <c r="C572" s="83"/>
      <c r="D572" s="8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  <c r="AV572" s="83"/>
      <c r="AW572" s="83"/>
      <c r="AX572" s="83"/>
      <c r="AY572" s="83"/>
      <c r="AZ572" s="83"/>
      <c r="BA572" s="83"/>
      <c r="BB572" s="83"/>
      <c r="BC572" s="83"/>
      <c r="BD572" s="83"/>
      <c r="BE572" s="83"/>
      <c r="BF572" s="83"/>
      <c r="BG572" s="83"/>
      <c r="BH572" s="83"/>
      <c r="BI572" s="83"/>
      <c r="BJ572" s="96"/>
      <c r="BK572" s="96"/>
      <c r="BL572" s="1"/>
      <c r="BM572" s="1"/>
    </row>
    <row r="573" spans="1:65" ht="15.75" customHeight="1" x14ac:dyDescent="0.25">
      <c r="A573" s="1"/>
      <c r="B573" s="83"/>
      <c r="C573" s="83"/>
      <c r="D573" s="8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83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  <c r="AV573" s="83"/>
      <c r="AW573" s="83"/>
      <c r="AX573" s="83"/>
      <c r="AY573" s="83"/>
      <c r="AZ573" s="83"/>
      <c r="BA573" s="83"/>
      <c r="BB573" s="83"/>
      <c r="BC573" s="83"/>
      <c r="BD573" s="83"/>
      <c r="BE573" s="83"/>
      <c r="BF573" s="83"/>
      <c r="BG573" s="83"/>
      <c r="BH573" s="83"/>
      <c r="BI573" s="83"/>
      <c r="BJ573" s="96"/>
      <c r="BK573" s="96"/>
      <c r="BL573" s="1"/>
      <c r="BM573" s="1"/>
    </row>
    <row r="574" spans="1:65" ht="15.75" customHeight="1" x14ac:dyDescent="0.25">
      <c r="A574" s="1"/>
      <c r="B574" s="83"/>
      <c r="C574" s="83"/>
      <c r="D574" s="8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83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  <c r="BA574" s="83"/>
      <c r="BB574" s="83"/>
      <c r="BC574" s="83"/>
      <c r="BD574" s="83"/>
      <c r="BE574" s="83"/>
      <c r="BF574" s="83"/>
      <c r="BG574" s="83"/>
      <c r="BH574" s="83"/>
      <c r="BI574" s="83"/>
      <c r="BJ574" s="96"/>
      <c r="BK574" s="96"/>
      <c r="BL574" s="1"/>
      <c r="BM574" s="1"/>
    </row>
    <row r="575" spans="1:65" ht="15.75" customHeight="1" x14ac:dyDescent="0.25">
      <c r="A575" s="1"/>
      <c r="B575" s="83"/>
      <c r="C575" s="83"/>
      <c r="D575" s="8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83"/>
      <c r="AC575" s="83"/>
      <c r="AD575" s="83"/>
      <c r="AE575" s="83"/>
      <c r="AF575" s="83"/>
      <c r="AG575" s="83"/>
      <c r="AH575" s="83"/>
      <c r="AI575" s="83"/>
      <c r="AJ575" s="83"/>
      <c r="AK575" s="83"/>
      <c r="AL575" s="83"/>
      <c r="AM575" s="83"/>
      <c r="AN575" s="83"/>
      <c r="AO575" s="83"/>
      <c r="AP575" s="83"/>
      <c r="AQ575" s="83"/>
      <c r="AR575" s="83"/>
      <c r="AS575" s="83"/>
      <c r="AT575" s="83"/>
      <c r="AU575" s="83"/>
      <c r="AV575" s="83"/>
      <c r="AW575" s="83"/>
      <c r="AX575" s="83"/>
      <c r="AY575" s="83"/>
      <c r="AZ575" s="83"/>
      <c r="BA575" s="83"/>
      <c r="BB575" s="83"/>
      <c r="BC575" s="83"/>
      <c r="BD575" s="83"/>
      <c r="BE575" s="83"/>
      <c r="BF575" s="83"/>
      <c r="BG575" s="83"/>
      <c r="BH575" s="83"/>
      <c r="BI575" s="83"/>
      <c r="BJ575" s="96"/>
      <c r="BK575" s="96"/>
      <c r="BL575" s="1"/>
      <c r="BM575" s="1"/>
    </row>
    <row r="576" spans="1:65" ht="15.75" customHeight="1" x14ac:dyDescent="0.25">
      <c r="A576" s="1"/>
      <c r="B576" s="83"/>
      <c r="C576" s="83"/>
      <c r="D576" s="8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83"/>
      <c r="AC576" s="83"/>
      <c r="AD576" s="83"/>
      <c r="AE576" s="83"/>
      <c r="AF576" s="83"/>
      <c r="AG576" s="83"/>
      <c r="AH576" s="83"/>
      <c r="AI576" s="83"/>
      <c r="AJ576" s="83"/>
      <c r="AK576" s="83"/>
      <c r="AL576" s="83"/>
      <c r="AM576" s="83"/>
      <c r="AN576" s="83"/>
      <c r="AO576" s="83"/>
      <c r="AP576" s="83"/>
      <c r="AQ576" s="83"/>
      <c r="AR576" s="83"/>
      <c r="AS576" s="83"/>
      <c r="AT576" s="83"/>
      <c r="AU576" s="83"/>
      <c r="AV576" s="83"/>
      <c r="AW576" s="83"/>
      <c r="AX576" s="83"/>
      <c r="AY576" s="83"/>
      <c r="AZ576" s="83"/>
      <c r="BA576" s="83"/>
      <c r="BB576" s="83"/>
      <c r="BC576" s="83"/>
      <c r="BD576" s="83"/>
      <c r="BE576" s="83"/>
      <c r="BF576" s="83"/>
      <c r="BG576" s="83"/>
      <c r="BH576" s="83"/>
      <c r="BI576" s="83"/>
      <c r="BJ576" s="96"/>
      <c r="BK576" s="96"/>
      <c r="BL576" s="1"/>
      <c r="BM576" s="1"/>
    </row>
    <row r="577" spans="1:65" ht="15.75" customHeight="1" x14ac:dyDescent="0.25">
      <c r="A577" s="1"/>
      <c r="B577" s="83"/>
      <c r="C577" s="83"/>
      <c r="D577" s="8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83"/>
      <c r="AC577" s="83"/>
      <c r="AD577" s="83"/>
      <c r="AE577" s="83"/>
      <c r="AF577" s="83"/>
      <c r="AG577" s="83"/>
      <c r="AH577" s="83"/>
      <c r="AI577" s="83"/>
      <c r="AJ577" s="83"/>
      <c r="AK577" s="83"/>
      <c r="AL577" s="83"/>
      <c r="AM577" s="83"/>
      <c r="AN577" s="83"/>
      <c r="AO577" s="83"/>
      <c r="AP577" s="83"/>
      <c r="AQ577" s="83"/>
      <c r="AR577" s="83"/>
      <c r="AS577" s="83"/>
      <c r="AT577" s="83"/>
      <c r="AU577" s="83"/>
      <c r="AV577" s="83"/>
      <c r="AW577" s="83"/>
      <c r="AX577" s="83"/>
      <c r="AY577" s="83"/>
      <c r="AZ577" s="83"/>
      <c r="BA577" s="83"/>
      <c r="BB577" s="83"/>
      <c r="BC577" s="83"/>
      <c r="BD577" s="83"/>
      <c r="BE577" s="83"/>
      <c r="BF577" s="83"/>
      <c r="BG577" s="83"/>
      <c r="BH577" s="83"/>
      <c r="BI577" s="83"/>
      <c r="BJ577" s="96"/>
      <c r="BK577" s="96"/>
      <c r="BL577" s="1"/>
      <c r="BM577" s="1"/>
    </row>
    <row r="578" spans="1:65" ht="15.75" customHeight="1" x14ac:dyDescent="0.25">
      <c r="A578" s="1"/>
      <c r="B578" s="83"/>
      <c r="C578" s="83"/>
      <c r="D578" s="8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83"/>
      <c r="AC578" s="83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  <c r="AN578" s="83"/>
      <c r="AO578" s="83"/>
      <c r="AP578" s="83"/>
      <c r="AQ578" s="83"/>
      <c r="AR578" s="83"/>
      <c r="AS578" s="83"/>
      <c r="AT578" s="83"/>
      <c r="AU578" s="83"/>
      <c r="AV578" s="83"/>
      <c r="AW578" s="83"/>
      <c r="AX578" s="83"/>
      <c r="AY578" s="83"/>
      <c r="AZ578" s="83"/>
      <c r="BA578" s="83"/>
      <c r="BB578" s="83"/>
      <c r="BC578" s="83"/>
      <c r="BD578" s="83"/>
      <c r="BE578" s="83"/>
      <c r="BF578" s="83"/>
      <c r="BG578" s="83"/>
      <c r="BH578" s="83"/>
      <c r="BI578" s="83"/>
      <c r="BJ578" s="96"/>
      <c r="BK578" s="96"/>
      <c r="BL578" s="1"/>
      <c r="BM578" s="1"/>
    </row>
    <row r="579" spans="1:65" ht="15.75" customHeight="1" x14ac:dyDescent="0.25">
      <c r="A579" s="1"/>
      <c r="B579" s="83"/>
      <c r="C579" s="83"/>
      <c r="D579" s="8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83"/>
      <c r="AC579" s="83"/>
      <c r="AD579" s="83"/>
      <c r="AE579" s="83"/>
      <c r="AF579" s="83"/>
      <c r="AG579" s="83"/>
      <c r="AH579" s="83"/>
      <c r="AI579" s="83"/>
      <c r="AJ579" s="83"/>
      <c r="AK579" s="83"/>
      <c r="AL579" s="83"/>
      <c r="AM579" s="83"/>
      <c r="AN579" s="83"/>
      <c r="AO579" s="83"/>
      <c r="AP579" s="83"/>
      <c r="AQ579" s="83"/>
      <c r="AR579" s="83"/>
      <c r="AS579" s="83"/>
      <c r="AT579" s="83"/>
      <c r="AU579" s="83"/>
      <c r="AV579" s="83"/>
      <c r="AW579" s="83"/>
      <c r="AX579" s="83"/>
      <c r="AY579" s="83"/>
      <c r="AZ579" s="83"/>
      <c r="BA579" s="83"/>
      <c r="BB579" s="83"/>
      <c r="BC579" s="83"/>
      <c r="BD579" s="83"/>
      <c r="BE579" s="83"/>
      <c r="BF579" s="83"/>
      <c r="BG579" s="83"/>
      <c r="BH579" s="83"/>
      <c r="BI579" s="83"/>
      <c r="BJ579" s="96"/>
      <c r="BK579" s="96"/>
      <c r="BL579" s="1"/>
      <c r="BM579" s="1"/>
    </row>
    <row r="580" spans="1:65" ht="15.75" customHeight="1" x14ac:dyDescent="0.25">
      <c r="A580" s="1"/>
      <c r="B580" s="83"/>
      <c r="C580" s="83"/>
      <c r="D580" s="8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83"/>
      <c r="AC580" s="83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  <c r="AN580" s="83"/>
      <c r="AO580" s="83"/>
      <c r="AP580" s="83"/>
      <c r="AQ580" s="83"/>
      <c r="AR580" s="83"/>
      <c r="AS580" s="83"/>
      <c r="AT580" s="83"/>
      <c r="AU580" s="83"/>
      <c r="AV580" s="83"/>
      <c r="AW580" s="83"/>
      <c r="AX580" s="83"/>
      <c r="AY580" s="83"/>
      <c r="AZ580" s="83"/>
      <c r="BA580" s="83"/>
      <c r="BB580" s="83"/>
      <c r="BC580" s="83"/>
      <c r="BD580" s="83"/>
      <c r="BE580" s="83"/>
      <c r="BF580" s="83"/>
      <c r="BG580" s="83"/>
      <c r="BH580" s="83"/>
      <c r="BI580" s="83"/>
      <c r="BJ580" s="96"/>
      <c r="BK580" s="96"/>
      <c r="BL580" s="1"/>
      <c r="BM580" s="1"/>
    </row>
    <row r="581" spans="1:65" ht="15.75" customHeight="1" x14ac:dyDescent="0.25">
      <c r="A581" s="1"/>
      <c r="B581" s="83"/>
      <c r="C581" s="83"/>
      <c r="D581" s="8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83"/>
      <c r="AC581" s="83"/>
      <c r="AD581" s="83"/>
      <c r="AE581" s="83"/>
      <c r="AF581" s="83"/>
      <c r="AG581" s="83"/>
      <c r="AH581" s="83"/>
      <c r="AI581" s="83"/>
      <c r="AJ581" s="83"/>
      <c r="AK581" s="83"/>
      <c r="AL581" s="83"/>
      <c r="AM581" s="83"/>
      <c r="AN581" s="83"/>
      <c r="AO581" s="83"/>
      <c r="AP581" s="83"/>
      <c r="AQ581" s="83"/>
      <c r="AR581" s="83"/>
      <c r="AS581" s="83"/>
      <c r="AT581" s="83"/>
      <c r="AU581" s="83"/>
      <c r="AV581" s="83"/>
      <c r="AW581" s="83"/>
      <c r="AX581" s="83"/>
      <c r="AY581" s="83"/>
      <c r="AZ581" s="83"/>
      <c r="BA581" s="83"/>
      <c r="BB581" s="83"/>
      <c r="BC581" s="83"/>
      <c r="BD581" s="83"/>
      <c r="BE581" s="83"/>
      <c r="BF581" s="83"/>
      <c r="BG581" s="83"/>
      <c r="BH581" s="83"/>
      <c r="BI581" s="83"/>
      <c r="BJ581" s="96"/>
      <c r="BK581" s="96"/>
      <c r="BL581" s="1"/>
      <c r="BM581" s="1"/>
    </row>
    <row r="582" spans="1:65" ht="15.75" customHeight="1" x14ac:dyDescent="0.25">
      <c r="A582" s="1"/>
      <c r="B582" s="83"/>
      <c r="C582" s="83"/>
      <c r="D582" s="8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83"/>
      <c r="AC582" s="83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  <c r="AN582" s="83"/>
      <c r="AO582" s="83"/>
      <c r="AP582" s="83"/>
      <c r="AQ582" s="83"/>
      <c r="AR582" s="83"/>
      <c r="AS582" s="83"/>
      <c r="AT582" s="83"/>
      <c r="AU582" s="83"/>
      <c r="AV582" s="83"/>
      <c r="AW582" s="83"/>
      <c r="AX582" s="83"/>
      <c r="AY582" s="83"/>
      <c r="AZ582" s="83"/>
      <c r="BA582" s="83"/>
      <c r="BB582" s="83"/>
      <c r="BC582" s="83"/>
      <c r="BD582" s="83"/>
      <c r="BE582" s="83"/>
      <c r="BF582" s="83"/>
      <c r="BG582" s="83"/>
      <c r="BH582" s="83"/>
      <c r="BI582" s="83"/>
      <c r="BJ582" s="96"/>
      <c r="BK582" s="96"/>
      <c r="BL582" s="1"/>
      <c r="BM582" s="1"/>
    </row>
    <row r="583" spans="1:65" ht="15.75" customHeight="1" x14ac:dyDescent="0.25">
      <c r="A583" s="1"/>
      <c r="B583" s="83"/>
      <c r="C583" s="83"/>
      <c r="D583" s="8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83"/>
      <c r="AC583" s="83"/>
      <c r="AD583" s="83"/>
      <c r="AE583" s="83"/>
      <c r="AF583" s="83"/>
      <c r="AG583" s="83"/>
      <c r="AH583" s="83"/>
      <c r="AI583" s="83"/>
      <c r="AJ583" s="83"/>
      <c r="AK583" s="83"/>
      <c r="AL583" s="83"/>
      <c r="AM583" s="83"/>
      <c r="AN583" s="83"/>
      <c r="AO583" s="83"/>
      <c r="AP583" s="83"/>
      <c r="AQ583" s="83"/>
      <c r="AR583" s="83"/>
      <c r="AS583" s="83"/>
      <c r="AT583" s="83"/>
      <c r="AU583" s="83"/>
      <c r="AV583" s="83"/>
      <c r="AW583" s="83"/>
      <c r="AX583" s="83"/>
      <c r="AY583" s="83"/>
      <c r="AZ583" s="83"/>
      <c r="BA583" s="83"/>
      <c r="BB583" s="83"/>
      <c r="BC583" s="83"/>
      <c r="BD583" s="83"/>
      <c r="BE583" s="83"/>
      <c r="BF583" s="83"/>
      <c r="BG583" s="83"/>
      <c r="BH583" s="83"/>
      <c r="BI583" s="83"/>
      <c r="BJ583" s="96"/>
      <c r="BK583" s="96"/>
      <c r="BL583" s="1"/>
      <c r="BM583" s="1"/>
    </row>
    <row r="584" spans="1:65" ht="15.75" customHeight="1" x14ac:dyDescent="0.25">
      <c r="A584" s="1"/>
      <c r="B584" s="83"/>
      <c r="C584" s="83"/>
      <c r="D584" s="8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83"/>
      <c r="AC584" s="83"/>
      <c r="AD584" s="83"/>
      <c r="AE584" s="83"/>
      <c r="AF584" s="83"/>
      <c r="AG584" s="83"/>
      <c r="AH584" s="83"/>
      <c r="AI584" s="83"/>
      <c r="AJ584" s="83"/>
      <c r="AK584" s="83"/>
      <c r="AL584" s="83"/>
      <c r="AM584" s="83"/>
      <c r="AN584" s="83"/>
      <c r="AO584" s="83"/>
      <c r="AP584" s="83"/>
      <c r="AQ584" s="83"/>
      <c r="AR584" s="83"/>
      <c r="AS584" s="83"/>
      <c r="AT584" s="83"/>
      <c r="AU584" s="83"/>
      <c r="AV584" s="83"/>
      <c r="AW584" s="83"/>
      <c r="AX584" s="83"/>
      <c r="AY584" s="83"/>
      <c r="AZ584" s="83"/>
      <c r="BA584" s="83"/>
      <c r="BB584" s="83"/>
      <c r="BC584" s="83"/>
      <c r="BD584" s="83"/>
      <c r="BE584" s="83"/>
      <c r="BF584" s="83"/>
      <c r="BG584" s="83"/>
      <c r="BH584" s="83"/>
      <c r="BI584" s="83"/>
      <c r="BJ584" s="96"/>
      <c r="BK584" s="96"/>
      <c r="BL584" s="1"/>
      <c r="BM584" s="1"/>
    </row>
    <row r="585" spans="1:65" ht="15.75" customHeight="1" x14ac:dyDescent="0.25">
      <c r="A585" s="1"/>
      <c r="B585" s="83"/>
      <c r="C585" s="83"/>
      <c r="D585" s="8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83"/>
      <c r="AC585" s="83"/>
      <c r="AD585" s="83"/>
      <c r="AE585" s="83"/>
      <c r="AF585" s="83"/>
      <c r="AG585" s="83"/>
      <c r="AH585" s="83"/>
      <c r="AI585" s="83"/>
      <c r="AJ585" s="83"/>
      <c r="AK585" s="83"/>
      <c r="AL585" s="83"/>
      <c r="AM585" s="83"/>
      <c r="AN585" s="83"/>
      <c r="AO585" s="83"/>
      <c r="AP585" s="83"/>
      <c r="AQ585" s="83"/>
      <c r="AR585" s="83"/>
      <c r="AS585" s="83"/>
      <c r="AT585" s="83"/>
      <c r="AU585" s="83"/>
      <c r="AV585" s="83"/>
      <c r="AW585" s="83"/>
      <c r="AX585" s="83"/>
      <c r="AY585" s="83"/>
      <c r="AZ585" s="83"/>
      <c r="BA585" s="83"/>
      <c r="BB585" s="83"/>
      <c r="BC585" s="83"/>
      <c r="BD585" s="83"/>
      <c r="BE585" s="83"/>
      <c r="BF585" s="83"/>
      <c r="BG585" s="83"/>
      <c r="BH585" s="83"/>
      <c r="BI585" s="83"/>
      <c r="BJ585" s="96"/>
      <c r="BK585" s="96"/>
      <c r="BL585" s="1"/>
      <c r="BM585" s="1"/>
    </row>
    <row r="586" spans="1:65" ht="15.75" customHeight="1" x14ac:dyDescent="0.25">
      <c r="A586" s="1"/>
      <c r="B586" s="83"/>
      <c r="C586" s="83"/>
      <c r="D586" s="8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83"/>
      <c r="AC586" s="83"/>
      <c r="AD586" s="83"/>
      <c r="AE586" s="83"/>
      <c r="AF586" s="83"/>
      <c r="AG586" s="83"/>
      <c r="AH586" s="83"/>
      <c r="AI586" s="83"/>
      <c r="AJ586" s="83"/>
      <c r="AK586" s="83"/>
      <c r="AL586" s="83"/>
      <c r="AM586" s="83"/>
      <c r="AN586" s="83"/>
      <c r="AO586" s="83"/>
      <c r="AP586" s="83"/>
      <c r="AQ586" s="83"/>
      <c r="AR586" s="83"/>
      <c r="AS586" s="83"/>
      <c r="AT586" s="83"/>
      <c r="AU586" s="83"/>
      <c r="AV586" s="83"/>
      <c r="AW586" s="83"/>
      <c r="AX586" s="83"/>
      <c r="AY586" s="83"/>
      <c r="AZ586" s="83"/>
      <c r="BA586" s="83"/>
      <c r="BB586" s="83"/>
      <c r="BC586" s="83"/>
      <c r="BD586" s="83"/>
      <c r="BE586" s="83"/>
      <c r="BF586" s="83"/>
      <c r="BG586" s="83"/>
      <c r="BH586" s="83"/>
      <c r="BI586" s="83"/>
      <c r="BJ586" s="96"/>
      <c r="BK586" s="96"/>
      <c r="BL586" s="1"/>
      <c r="BM586" s="1"/>
    </row>
    <row r="587" spans="1:65" ht="15.75" customHeight="1" x14ac:dyDescent="0.25">
      <c r="A587" s="1"/>
      <c r="B587" s="83"/>
      <c r="C587" s="83"/>
      <c r="D587" s="8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83"/>
      <c r="AC587" s="83"/>
      <c r="AD587" s="83"/>
      <c r="AE587" s="83"/>
      <c r="AF587" s="83"/>
      <c r="AG587" s="83"/>
      <c r="AH587" s="83"/>
      <c r="AI587" s="83"/>
      <c r="AJ587" s="83"/>
      <c r="AK587" s="83"/>
      <c r="AL587" s="83"/>
      <c r="AM587" s="83"/>
      <c r="AN587" s="83"/>
      <c r="AO587" s="83"/>
      <c r="AP587" s="83"/>
      <c r="AQ587" s="83"/>
      <c r="AR587" s="83"/>
      <c r="AS587" s="83"/>
      <c r="AT587" s="83"/>
      <c r="AU587" s="83"/>
      <c r="AV587" s="83"/>
      <c r="AW587" s="83"/>
      <c r="AX587" s="83"/>
      <c r="AY587" s="83"/>
      <c r="AZ587" s="83"/>
      <c r="BA587" s="83"/>
      <c r="BB587" s="83"/>
      <c r="BC587" s="83"/>
      <c r="BD587" s="83"/>
      <c r="BE587" s="83"/>
      <c r="BF587" s="83"/>
      <c r="BG587" s="83"/>
      <c r="BH587" s="83"/>
      <c r="BI587" s="83"/>
      <c r="BJ587" s="96"/>
      <c r="BK587" s="96"/>
      <c r="BL587" s="1"/>
      <c r="BM587" s="1"/>
    </row>
    <row r="588" spans="1:65" ht="15.75" customHeight="1" x14ac:dyDescent="0.25">
      <c r="A588" s="1"/>
      <c r="B588" s="83"/>
      <c r="C588" s="83"/>
      <c r="D588" s="8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83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  <c r="AV588" s="83"/>
      <c r="AW588" s="83"/>
      <c r="AX588" s="83"/>
      <c r="AY588" s="83"/>
      <c r="AZ588" s="83"/>
      <c r="BA588" s="83"/>
      <c r="BB588" s="83"/>
      <c r="BC588" s="83"/>
      <c r="BD588" s="83"/>
      <c r="BE588" s="83"/>
      <c r="BF588" s="83"/>
      <c r="BG588" s="83"/>
      <c r="BH588" s="83"/>
      <c r="BI588" s="83"/>
      <c r="BJ588" s="96"/>
      <c r="BK588" s="96"/>
      <c r="BL588" s="1"/>
      <c r="BM588" s="1"/>
    </row>
    <row r="589" spans="1:65" ht="15.75" customHeight="1" x14ac:dyDescent="0.25">
      <c r="A589" s="1"/>
      <c r="B589" s="83"/>
      <c r="C589" s="83"/>
      <c r="D589" s="8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83"/>
      <c r="AC589" s="83"/>
      <c r="AD589" s="83"/>
      <c r="AE589" s="83"/>
      <c r="AF589" s="83"/>
      <c r="AG589" s="83"/>
      <c r="AH589" s="83"/>
      <c r="AI589" s="83"/>
      <c r="AJ589" s="83"/>
      <c r="AK589" s="83"/>
      <c r="AL589" s="83"/>
      <c r="AM589" s="83"/>
      <c r="AN589" s="83"/>
      <c r="AO589" s="83"/>
      <c r="AP589" s="83"/>
      <c r="AQ589" s="83"/>
      <c r="AR589" s="83"/>
      <c r="AS589" s="83"/>
      <c r="AT589" s="83"/>
      <c r="AU589" s="83"/>
      <c r="AV589" s="83"/>
      <c r="AW589" s="83"/>
      <c r="AX589" s="83"/>
      <c r="AY589" s="83"/>
      <c r="AZ589" s="83"/>
      <c r="BA589" s="83"/>
      <c r="BB589" s="83"/>
      <c r="BC589" s="83"/>
      <c r="BD589" s="83"/>
      <c r="BE589" s="83"/>
      <c r="BF589" s="83"/>
      <c r="BG589" s="83"/>
      <c r="BH589" s="83"/>
      <c r="BI589" s="83"/>
      <c r="BJ589" s="96"/>
      <c r="BK589" s="96"/>
      <c r="BL589" s="1"/>
      <c r="BM589" s="1"/>
    </row>
    <row r="590" spans="1:65" ht="15.75" customHeight="1" x14ac:dyDescent="0.25">
      <c r="A590" s="1"/>
      <c r="B590" s="83"/>
      <c r="C590" s="83"/>
      <c r="D590" s="8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83"/>
      <c r="AC590" s="83"/>
      <c r="AD590" s="83"/>
      <c r="AE590" s="83"/>
      <c r="AF590" s="83"/>
      <c r="AG590" s="83"/>
      <c r="AH590" s="83"/>
      <c r="AI590" s="83"/>
      <c r="AJ590" s="83"/>
      <c r="AK590" s="83"/>
      <c r="AL590" s="83"/>
      <c r="AM590" s="83"/>
      <c r="AN590" s="83"/>
      <c r="AO590" s="83"/>
      <c r="AP590" s="83"/>
      <c r="AQ590" s="83"/>
      <c r="AR590" s="83"/>
      <c r="AS590" s="83"/>
      <c r="AT590" s="83"/>
      <c r="AU590" s="83"/>
      <c r="AV590" s="83"/>
      <c r="AW590" s="83"/>
      <c r="AX590" s="83"/>
      <c r="AY590" s="83"/>
      <c r="AZ590" s="83"/>
      <c r="BA590" s="83"/>
      <c r="BB590" s="83"/>
      <c r="BC590" s="83"/>
      <c r="BD590" s="83"/>
      <c r="BE590" s="83"/>
      <c r="BF590" s="83"/>
      <c r="BG590" s="83"/>
      <c r="BH590" s="83"/>
      <c r="BI590" s="83"/>
      <c r="BJ590" s="96"/>
      <c r="BK590" s="96"/>
      <c r="BL590" s="1"/>
      <c r="BM590" s="1"/>
    </row>
    <row r="591" spans="1:65" ht="15.75" customHeight="1" x14ac:dyDescent="0.25">
      <c r="A591" s="1"/>
      <c r="B591" s="83"/>
      <c r="C591" s="83"/>
      <c r="D591" s="8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83"/>
      <c r="AC591" s="83"/>
      <c r="AD591" s="83"/>
      <c r="AE591" s="83"/>
      <c r="AF591" s="83"/>
      <c r="AG591" s="83"/>
      <c r="AH591" s="83"/>
      <c r="AI591" s="83"/>
      <c r="AJ591" s="83"/>
      <c r="AK591" s="83"/>
      <c r="AL591" s="83"/>
      <c r="AM591" s="83"/>
      <c r="AN591" s="83"/>
      <c r="AO591" s="83"/>
      <c r="AP591" s="83"/>
      <c r="AQ591" s="83"/>
      <c r="AR591" s="83"/>
      <c r="AS591" s="83"/>
      <c r="AT591" s="83"/>
      <c r="AU591" s="83"/>
      <c r="AV591" s="83"/>
      <c r="AW591" s="83"/>
      <c r="AX591" s="83"/>
      <c r="AY591" s="83"/>
      <c r="AZ591" s="83"/>
      <c r="BA591" s="83"/>
      <c r="BB591" s="83"/>
      <c r="BC591" s="83"/>
      <c r="BD591" s="83"/>
      <c r="BE591" s="83"/>
      <c r="BF591" s="83"/>
      <c r="BG591" s="83"/>
      <c r="BH591" s="83"/>
      <c r="BI591" s="83"/>
      <c r="BJ591" s="96"/>
      <c r="BK591" s="96"/>
      <c r="BL591" s="1"/>
      <c r="BM591" s="1"/>
    </row>
    <row r="592" spans="1:65" ht="15.75" customHeight="1" x14ac:dyDescent="0.25">
      <c r="A592" s="1"/>
      <c r="B592" s="83"/>
      <c r="C592" s="83"/>
      <c r="D592" s="8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83"/>
      <c r="AC592" s="83"/>
      <c r="AD592" s="83"/>
      <c r="AE592" s="83"/>
      <c r="AF592" s="83"/>
      <c r="AG592" s="83"/>
      <c r="AH592" s="83"/>
      <c r="AI592" s="83"/>
      <c r="AJ592" s="83"/>
      <c r="AK592" s="83"/>
      <c r="AL592" s="83"/>
      <c r="AM592" s="83"/>
      <c r="AN592" s="83"/>
      <c r="AO592" s="83"/>
      <c r="AP592" s="83"/>
      <c r="AQ592" s="83"/>
      <c r="AR592" s="83"/>
      <c r="AS592" s="83"/>
      <c r="AT592" s="83"/>
      <c r="AU592" s="83"/>
      <c r="AV592" s="83"/>
      <c r="AW592" s="83"/>
      <c r="AX592" s="83"/>
      <c r="AY592" s="83"/>
      <c r="AZ592" s="83"/>
      <c r="BA592" s="83"/>
      <c r="BB592" s="83"/>
      <c r="BC592" s="83"/>
      <c r="BD592" s="83"/>
      <c r="BE592" s="83"/>
      <c r="BF592" s="83"/>
      <c r="BG592" s="83"/>
      <c r="BH592" s="83"/>
      <c r="BI592" s="83"/>
      <c r="BJ592" s="96"/>
      <c r="BK592" s="96"/>
      <c r="BL592" s="1"/>
      <c r="BM592" s="1"/>
    </row>
    <row r="593" spans="1:65" ht="15.75" customHeight="1" x14ac:dyDescent="0.25">
      <c r="A593" s="1"/>
      <c r="B593" s="83"/>
      <c r="C593" s="83"/>
      <c r="D593" s="8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83"/>
      <c r="AC593" s="83"/>
      <c r="AD593" s="83"/>
      <c r="AE593" s="83"/>
      <c r="AF593" s="83"/>
      <c r="AG593" s="83"/>
      <c r="AH593" s="83"/>
      <c r="AI593" s="83"/>
      <c r="AJ593" s="83"/>
      <c r="AK593" s="83"/>
      <c r="AL593" s="83"/>
      <c r="AM593" s="83"/>
      <c r="AN593" s="83"/>
      <c r="AO593" s="83"/>
      <c r="AP593" s="83"/>
      <c r="AQ593" s="83"/>
      <c r="AR593" s="83"/>
      <c r="AS593" s="83"/>
      <c r="AT593" s="83"/>
      <c r="AU593" s="83"/>
      <c r="AV593" s="83"/>
      <c r="AW593" s="83"/>
      <c r="AX593" s="83"/>
      <c r="AY593" s="83"/>
      <c r="AZ593" s="83"/>
      <c r="BA593" s="83"/>
      <c r="BB593" s="83"/>
      <c r="BC593" s="83"/>
      <c r="BD593" s="83"/>
      <c r="BE593" s="83"/>
      <c r="BF593" s="83"/>
      <c r="BG593" s="83"/>
      <c r="BH593" s="83"/>
      <c r="BI593" s="83"/>
      <c r="BJ593" s="96"/>
      <c r="BK593" s="96"/>
      <c r="BL593" s="1"/>
      <c r="BM593" s="1"/>
    </row>
    <row r="594" spans="1:65" ht="15.75" customHeight="1" x14ac:dyDescent="0.25">
      <c r="A594" s="1"/>
      <c r="B594" s="83"/>
      <c r="C594" s="83"/>
      <c r="D594" s="8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83"/>
      <c r="AC594" s="83"/>
      <c r="AD594" s="83"/>
      <c r="AE594" s="83"/>
      <c r="AF594" s="83"/>
      <c r="AG594" s="83"/>
      <c r="AH594" s="83"/>
      <c r="AI594" s="83"/>
      <c r="AJ594" s="83"/>
      <c r="AK594" s="83"/>
      <c r="AL594" s="83"/>
      <c r="AM594" s="83"/>
      <c r="AN594" s="83"/>
      <c r="AO594" s="83"/>
      <c r="AP594" s="83"/>
      <c r="AQ594" s="83"/>
      <c r="AR594" s="83"/>
      <c r="AS594" s="83"/>
      <c r="AT594" s="83"/>
      <c r="AU594" s="83"/>
      <c r="AV594" s="83"/>
      <c r="AW594" s="83"/>
      <c r="AX594" s="83"/>
      <c r="AY594" s="83"/>
      <c r="AZ594" s="83"/>
      <c r="BA594" s="83"/>
      <c r="BB594" s="83"/>
      <c r="BC594" s="83"/>
      <c r="BD594" s="83"/>
      <c r="BE594" s="83"/>
      <c r="BF594" s="83"/>
      <c r="BG594" s="83"/>
      <c r="BH594" s="83"/>
      <c r="BI594" s="83"/>
      <c r="BJ594" s="96"/>
      <c r="BK594" s="96"/>
      <c r="BL594" s="1"/>
      <c r="BM594" s="1"/>
    </row>
    <row r="595" spans="1:65" ht="15.75" customHeight="1" x14ac:dyDescent="0.25">
      <c r="A595" s="1"/>
      <c r="B595" s="83"/>
      <c r="C595" s="83"/>
      <c r="D595" s="8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83"/>
      <c r="AC595" s="83"/>
      <c r="AD595" s="83"/>
      <c r="AE595" s="83"/>
      <c r="AF595" s="83"/>
      <c r="AG595" s="83"/>
      <c r="AH595" s="83"/>
      <c r="AI595" s="83"/>
      <c r="AJ595" s="83"/>
      <c r="AK595" s="83"/>
      <c r="AL595" s="83"/>
      <c r="AM595" s="83"/>
      <c r="AN595" s="83"/>
      <c r="AO595" s="83"/>
      <c r="AP595" s="83"/>
      <c r="AQ595" s="83"/>
      <c r="AR595" s="83"/>
      <c r="AS595" s="83"/>
      <c r="AT595" s="83"/>
      <c r="AU595" s="83"/>
      <c r="AV595" s="83"/>
      <c r="AW595" s="83"/>
      <c r="AX595" s="83"/>
      <c r="AY595" s="83"/>
      <c r="AZ595" s="83"/>
      <c r="BA595" s="83"/>
      <c r="BB595" s="83"/>
      <c r="BC595" s="83"/>
      <c r="BD595" s="83"/>
      <c r="BE595" s="83"/>
      <c r="BF595" s="83"/>
      <c r="BG595" s="83"/>
      <c r="BH595" s="83"/>
      <c r="BI595" s="83"/>
      <c r="BJ595" s="96"/>
      <c r="BK595" s="96"/>
      <c r="BL595" s="1"/>
      <c r="BM595" s="1"/>
    </row>
    <row r="596" spans="1:65" ht="15.75" customHeight="1" x14ac:dyDescent="0.25">
      <c r="A596" s="1"/>
      <c r="B596" s="83"/>
      <c r="C596" s="83"/>
      <c r="D596" s="8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83"/>
      <c r="AC596" s="83"/>
      <c r="AD596" s="83"/>
      <c r="AE596" s="83"/>
      <c r="AF596" s="83"/>
      <c r="AG596" s="83"/>
      <c r="AH596" s="83"/>
      <c r="AI596" s="83"/>
      <c r="AJ596" s="83"/>
      <c r="AK596" s="83"/>
      <c r="AL596" s="83"/>
      <c r="AM596" s="83"/>
      <c r="AN596" s="83"/>
      <c r="AO596" s="83"/>
      <c r="AP596" s="83"/>
      <c r="AQ596" s="83"/>
      <c r="AR596" s="83"/>
      <c r="AS596" s="83"/>
      <c r="AT596" s="83"/>
      <c r="AU596" s="83"/>
      <c r="AV596" s="83"/>
      <c r="AW596" s="83"/>
      <c r="AX596" s="83"/>
      <c r="AY596" s="83"/>
      <c r="AZ596" s="83"/>
      <c r="BA596" s="83"/>
      <c r="BB596" s="83"/>
      <c r="BC596" s="83"/>
      <c r="BD596" s="83"/>
      <c r="BE596" s="83"/>
      <c r="BF596" s="83"/>
      <c r="BG596" s="83"/>
      <c r="BH596" s="83"/>
      <c r="BI596" s="83"/>
      <c r="BJ596" s="96"/>
      <c r="BK596" s="96"/>
      <c r="BL596" s="1"/>
      <c r="BM596" s="1"/>
    </row>
    <row r="597" spans="1:65" ht="15.75" customHeight="1" x14ac:dyDescent="0.25">
      <c r="A597" s="1"/>
      <c r="B597" s="83"/>
      <c r="C597" s="83"/>
      <c r="D597" s="8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83"/>
      <c r="AC597" s="83"/>
      <c r="AD597" s="83"/>
      <c r="AE597" s="83"/>
      <c r="AF597" s="83"/>
      <c r="AG597" s="83"/>
      <c r="AH597" s="83"/>
      <c r="AI597" s="83"/>
      <c r="AJ597" s="83"/>
      <c r="AK597" s="83"/>
      <c r="AL597" s="83"/>
      <c r="AM597" s="83"/>
      <c r="AN597" s="83"/>
      <c r="AO597" s="83"/>
      <c r="AP597" s="83"/>
      <c r="AQ597" s="83"/>
      <c r="AR597" s="83"/>
      <c r="AS597" s="83"/>
      <c r="AT597" s="83"/>
      <c r="AU597" s="83"/>
      <c r="AV597" s="83"/>
      <c r="AW597" s="83"/>
      <c r="AX597" s="83"/>
      <c r="AY597" s="83"/>
      <c r="AZ597" s="83"/>
      <c r="BA597" s="83"/>
      <c r="BB597" s="83"/>
      <c r="BC597" s="83"/>
      <c r="BD597" s="83"/>
      <c r="BE597" s="83"/>
      <c r="BF597" s="83"/>
      <c r="BG597" s="83"/>
      <c r="BH597" s="83"/>
      <c r="BI597" s="83"/>
      <c r="BJ597" s="96"/>
      <c r="BK597" s="96"/>
      <c r="BL597" s="1"/>
      <c r="BM597" s="1"/>
    </row>
    <row r="598" spans="1:65" ht="15.75" customHeight="1" x14ac:dyDescent="0.25">
      <c r="A598" s="1"/>
      <c r="B598" s="83"/>
      <c r="C598" s="83"/>
      <c r="D598" s="8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83"/>
      <c r="AC598" s="83"/>
      <c r="AD598" s="83"/>
      <c r="AE598" s="83"/>
      <c r="AF598" s="83"/>
      <c r="AG598" s="83"/>
      <c r="AH598" s="83"/>
      <c r="AI598" s="83"/>
      <c r="AJ598" s="83"/>
      <c r="AK598" s="83"/>
      <c r="AL598" s="83"/>
      <c r="AM598" s="83"/>
      <c r="AN598" s="83"/>
      <c r="AO598" s="83"/>
      <c r="AP598" s="83"/>
      <c r="AQ598" s="83"/>
      <c r="AR598" s="83"/>
      <c r="AS598" s="83"/>
      <c r="AT598" s="83"/>
      <c r="AU598" s="83"/>
      <c r="AV598" s="83"/>
      <c r="AW598" s="83"/>
      <c r="AX598" s="83"/>
      <c r="AY598" s="83"/>
      <c r="AZ598" s="83"/>
      <c r="BA598" s="83"/>
      <c r="BB598" s="83"/>
      <c r="BC598" s="83"/>
      <c r="BD598" s="83"/>
      <c r="BE598" s="83"/>
      <c r="BF598" s="83"/>
      <c r="BG598" s="83"/>
      <c r="BH598" s="83"/>
      <c r="BI598" s="83"/>
      <c r="BJ598" s="96"/>
      <c r="BK598" s="96"/>
      <c r="BL598" s="1"/>
      <c r="BM598" s="1"/>
    </row>
    <row r="599" spans="1:65" ht="15.75" customHeight="1" x14ac:dyDescent="0.25">
      <c r="A599" s="1"/>
      <c r="B599" s="83"/>
      <c r="C599" s="83"/>
      <c r="D599" s="8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83"/>
      <c r="AC599" s="83"/>
      <c r="AD599" s="83"/>
      <c r="AE599" s="83"/>
      <c r="AF599" s="83"/>
      <c r="AG599" s="83"/>
      <c r="AH599" s="83"/>
      <c r="AI599" s="83"/>
      <c r="AJ599" s="83"/>
      <c r="AK599" s="83"/>
      <c r="AL599" s="83"/>
      <c r="AM599" s="83"/>
      <c r="AN599" s="83"/>
      <c r="AO599" s="83"/>
      <c r="AP599" s="83"/>
      <c r="AQ599" s="83"/>
      <c r="AR599" s="83"/>
      <c r="AS599" s="83"/>
      <c r="AT599" s="83"/>
      <c r="AU599" s="83"/>
      <c r="AV599" s="83"/>
      <c r="AW599" s="83"/>
      <c r="AX599" s="83"/>
      <c r="AY599" s="83"/>
      <c r="AZ599" s="83"/>
      <c r="BA599" s="83"/>
      <c r="BB599" s="83"/>
      <c r="BC599" s="83"/>
      <c r="BD599" s="83"/>
      <c r="BE599" s="83"/>
      <c r="BF599" s="83"/>
      <c r="BG599" s="83"/>
      <c r="BH599" s="83"/>
      <c r="BI599" s="83"/>
      <c r="BJ599" s="96"/>
      <c r="BK599" s="96"/>
      <c r="BL599" s="1"/>
      <c r="BM599" s="1"/>
    </row>
    <row r="600" spans="1:65" ht="15.75" customHeight="1" x14ac:dyDescent="0.25">
      <c r="A600" s="1"/>
      <c r="B600" s="83"/>
      <c r="C600" s="83"/>
      <c r="D600" s="8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83"/>
      <c r="AC600" s="83"/>
      <c r="AD600" s="83"/>
      <c r="AE600" s="83"/>
      <c r="AF600" s="83"/>
      <c r="AG600" s="83"/>
      <c r="AH600" s="83"/>
      <c r="AI600" s="83"/>
      <c r="AJ600" s="83"/>
      <c r="AK600" s="83"/>
      <c r="AL600" s="83"/>
      <c r="AM600" s="83"/>
      <c r="AN600" s="83"/>
      <c r="AO600" s="83"/>
      <c r="AP600" s="83"/>
      <c r="AQ600" s="83"/>
      <c r="AR600" s="83"/>
      <c r="AS600" s="83"/>
      <c r="AT600" s="83"/>
      <c r="AU600" s="83"/>
      <c r="AV600" s="83"/>
      <c r="AW600" s="83"/>
      <c r="AX600" s="83"/>
      <c r="AY600" s="83"/>
      <c r="AZ600" s="83"/>
      <c r="BA600" s="83"/>
      <c r="BB600" s="83"/>
      <c r="BC600" s="83"/>
      <c r="BD600" s="83"/>
      <c r="BE600" s="83"/>
      <c r="BF600" s="83"/>
      <c r="BG600" s="83"/>
      <c r="BH600" s="83"/>
      <c r="BI600" s="83"/>
      <c r="BJ600" s="96"/>
      <c r="BK600" s="96"/>
      <c r="BL600" s="1"/>
      <c r="BM600" s="1"/>
    </row>
    <row r="601" spans="1:65" ht="15.75" customHeight="1" x14ac:dyDescent="0.25">
      <c r="A601" s="1"/>
      <c r="B601" s="83"/>
      <c r="C601" s="83"/>
      <c r="D601" s="8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83"/>
      <c r="AC601" s="83"/>
      <c r="AD601" s="83"/>
      <c r="AE601" s="83"/>
      <c r="AF601" s="83"/>
      <c r="AG601" s="83"/>
      <c r="AH601" s="83"/>
      <c r="AI601" s="83"/>
      <c r="AJ601" s="83"/>
      <c r="AK601" s="83"/>
      <c r="AL601" s="83"/>
      <c r="AM601" s="83"/>
      <c r="AN601" s="83"/>
      <c r="AO601" s="83"/>
      <c r="AP601" s="83"/>
      <c r="AQ601" s="83"/>
      <c r="AR601" s="83"/>
      <c r="AS601" s="83"/>
      <c r="AT601" s="83"/>
      <c r="AU601" s="83"/>
      <c r="AV601" s="83"/>
      <c r="AW601" s="83"/>
      <c r="AX601" s="83"/>
      <c r="AY601" s="83"/>
      <c r="AZ601" s="83"/>
      <c r="BA601" s="83"/>
      <c r="BB601" s="83"/>
      <c r="BC601" s="83"/>
      <c r="BD601" s="83"/>
      <c r="BE601" s="83"/>
      <c r="BF601" s="83"/>
      <c r="BG601" s="83"/>
      <c r="BH601" s="83"/>
      <c r="BI601" s="83"/>
      <c r="BJ601" s="96"/>
      <c r="BK601" s="96"/>
      <c r="BL601" s="1"/>
      <c r="BM601" s="1"/>
    </row>
    <row r="602" spans="1:65" ht="15.75" customHeight="1" x14ac:dyDescent="0.25">
      <c r="A602" s="1"/>
      <c r="B602" s="83"/>
      <c r="C602" s="83"/>
      <c r="D602" s="8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83"/>
      <c r="AC602" s="83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  <c r="AN602" s="83"/>
      <c r="AO602" s="83"/>
      <c r="AP602" s="83"/>
      <c r="AQ602" s="83"/>
      <c r="AR602" s="83"/>
      <c r="AS602" s="83"/>
      <c r="AT602" s="83"/>
      <c r="AU602" s="83"/>
      <c r="AV602" s="83"/>
      <c r="AW602" s="83"/>
      <c r="AX602" s="83"/>
      <c r="AY602" s="83"/>
      <c r="AZ602" s="83"/>
      <c r="BA602" s="83"/>
      <c r="BB602" s="83"/>
      <c r="BC602" s="83"/>
      <c r="BD602" s="83"/>
      <c r="BE602" s="83"/>
      <c r="BF602" s="83"/>
      <c r="BG602" s="83"/>
      <c r="BH602" s="83"/>
      <c r="BI602" s="83"/>
      <c r="BJ602" s="96"/>
      <c r="BK602" s="96"/>
      <c r="BL602" s="1"/>
      <c r="BM602" s="1"/>
    </row>
    <row r="603" spans="1:65" ht="15.75" customHeight="1" x14ac:dyDescent="0.25">
      <c r="A603" s="1"/>
      <c r="B603" s="83"/>
      <c r="C603" s="83"/>
      <c r="D603" s="8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83"/>
      <c r="AC603" s="83"/>
      <c r="AD603" s="83"/>
      <c r="AE603" s="83"/>
      <c r="AF603" s="83"/>
      <c r="AG603" s="83"/>
      <c r="AH603" s="83"/>
      <c r="AI603" s="83"/>
      <c r="AJ603" s="83"/>
      <c r="AK603" s="83"/>
      <c r="AL603" s="83"/>
      <c r="AM603" s="83"/>
      <c r="AN603" s="83"/>
      <c r="AO603" s="83"/>
      <c r="AP603" s="83"/>
      <c r="AQ603" s="83"/>
      <c r="AR603" s="83"/>
      <c r="AS603" s="83"/>
      <c r="AT603" s="83"/>
      <c r="AU603" s="83"/>
      <c r="AV603" s="83"/>
      <c r="AW603" s="83"/>
      <c r="AX603" s="83"/>
      <c r="AY603" s="83"/>
      <c r="AZ603" s="83"/>
      <c r="BA603" s="83"/>
      <c r="BB603" s="83"/>
      <c r="BC603" s="83"/>
      <c r="BD603" s="83"/>
      <c r="BE603" s="83"/>
      <c r="BF603" s="83"/>
      <c r="BG603" s="83"/>
      <c r="BH603" s="83"/>
      <c r="BI603" s="83"/>
      <c r="BJ603" s="96"/>
      <c r="BK603" s="96"/>
      <c r="BL603" s="1"/>
      <c r="BM603" s="1"/>
    </row>
    <row r="604" spans="1:65" ht="15.75" customHeight="1" x14ac:dyDescent="0.25">
      <c r="A604" s="1"/>
      <c r="B604" s="83"/>
      <c r="C604" s="83"/>
      <c r="D604" s="8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83"/>
      <c r="AC604" s="83"/>
      <c r="AD604" s="83"/>
      <c r="AE604" s="83"/>
      <c r="AF604" s="83"/>
      <c r="AG604" s="83"/>
      <c r="AH604" s="83"/>
      <c r="AI604" s="83"/>
      <c r="AJ604" s="83"/>
      <c r="AK604" s="83"/>
      <c r="AL604" s="83"/>
      <c r="AM604" s="83"/>
      <c r="AN604" s="83"/>
      <c r="AO604" s="83"/>
      <c r="AP604" s="83"/>
      <c r="AQ604" s="83"/>
      <c r="AR604" s="83"/>
      <c r="AS604" s="83"/>
      <c r="AT604" s="83"/>
      <c r="AU604" s="83"/>
      <c r="AV604" s="83"/>
      <c r="AW604" s="83"/>
      <c r="AX604" s="83"/>
      <c r="AY604" s="83"/>
      <c r="AZ604" s="83"/>
      <c r="BA604" s="83"/>
      <c r="BB604" s="83"/>
      <c r="BC604" s="83"/>
      <c r="BD604" s="83"/>
      <c r="BE604" s="83"/>
      <c r="BF604" s="83"/>
      <c r="BG604" s="83"/>
      <c r="BH604" s="83"/>
      <c r="BI604" s="83"/>
      <c r="BJ604" s="96"/>
      <c r="BK604" s="96"/>
      <c r="BL604" s="1"/>
      <c r="BM604" s="1"/>
    </row>
    <row r="605" spans="1:65" ht="15.75" customHeight="1" x14ac:dyDescent="0.25">
      <c r="A605" s="1"/>
      <c r="B605" s="83"/>
      <c r="C605" s="83"/>
      <c r="D605" s="8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83"/>
      <c r="AC605" s="83"/>
      <c r="AD605" s="83"/>
      <c r="AE605" s="83"/>
      <c r="AF605" s="83"/>
      <c r="AG605" s="83"/>
      <c r="AH605" s="83"/>
      <c r="AI605" s="83"/>
      <c r="AJ605" s="83"/>
      <c r="AK605" s="83"/>
      <c r="AL605" s="83"/>
      <c r="AM605" s="83"/>
      <c r="AN605" s="83"/>
      <c r="AO605" s="83"/>
      <c r="AP605" s="83"/>
      <c r="AQ605" s="83"/>
      <c r="AR605" s="83"/>
      <c r="AS605" s="83"/>
      <c r="AT605" s="83"/>
      <c r="AU605" s="83"/>
      <c r="AV605" s="83"/>
      <c r="AW605" s="83"/>
      <c r="AX605" s="83"/>
      <c r="AY605" s="83"/>
      <c r="AZ605" s="83"/>
      <c r="BA605" s="83"/>
      <c r="BB605" s="83"/>
      <c r="BC605" s="83"/>
      <c r="BD605" s="83"/>
      <c r="BE605" s="83"/>
      <c r="BF605" s="83"/>
      <c r="BG605" s="83"/>
      <c r="BH605" s="83"/>
      <c r="BI605" s="83"/>
      <c r="BJ605" s="96"/>
      <c r="BK605" s="96"/>
      <c r="BL605" s="1"/>
      <c r="BM605" s="1"/>
    </row>
    <row r="606" spans="1:65" ht="15.75" customHeight="1" x14ac:dyDescent="0.25">
      <c r="A606" s="1"/>
      <c r="B606" s="83"/>
      <c r="C606" s="83"/>
      <c r="D606" s="8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83"/>
      <c r="AC606" s="83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  <c r="AN606" s="83"/>
      <c r="AO606" s="83"/>
      <c r="AP606" s="83"/>
      <c r="AQ606" s="83"/>
      <c r="AR606" s="83"/>
      <c r="AS606" s="83"/>
      <c r="AT606" s="83"/>
      <c r="AU606" s="83"/>
      <c r="AV606" s="83"/>
      <c r="AW606" s="83"/>
      <c r="AX606" s="83"/>
      <c r="AY606" s="83"/>
      <c r="AZ606" s="83"/>
      <c r="BA606" s="83"/>
      <c r="BB606" s="83"/>
      <c r="BC606" s="83"/>
      <c r="BD606" s="83"/>
      <c r="BE606" s="83"/>
      <c r="BF606" s="83"/>
      <c r="BG606" s="83"/>
      <c r="BH606" s="83"/>
      <c r="BI606" s="83"/>
      <c r="BJ606" s="96"/>
      <c r="BK606" s="96"/>
      <c r="BL606" s="1"/>
      <c r="BM606" s="1"/>
    </row>
    <row r="607" spans="1:65" ht="15.75" customHeight="1" x14ac:dyDescent="0.25">
      <c r="A607" s="1"/>
      <c r="B607" s="83"/>
      <c r="C607" s="83"/>
      <c r="D607" s="8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83"/>
      <c r="AC607" s="83"/>
      <c r="AD607" s="83"/>
      <c r="AE607" s="83"/>
      <c r="AF607" s="83"/>
      <c r="AG607" s="83"/>
      <c r="AH607" s="83"/>
      <c r="AI607" s="83"/>
      <c r="AJ607" s="83"/>
      <c r="AK607" s="83"/>
      <c r="AL607" s="83"/>
      <c r="AM607" s="83"/>
      <c r="AN607" s="83"/>
      <c r="AO607" s="83"/>
      <c r="AP607" s="83"/>
      <c r="AQ607" s="83"/>
      <c r="AR607" s="83"/>
      <c r="AS607" s="83"/>
      <c r="AT607" s="83"/>
      <c r="AU607" s="83"/>
      <c r="AV607" s="83"/>
      <c r="AW607" s="83"/>
      <c r="AX607" s="83"/>
      <c r="AY607" s="83"/>
      <c r="AZ607" s="83"/>
      <c r="BA607" s="83"/>
      <c r="BB607" s="83"/>
      <c r="BC607" s="83"/>
      <c r="BD607" s="83"/>
      <c r="BE607" s="83"/>
      <c r="BF607" s="83"/>
      <c r="BG607" s="83"/>
      <c r="BH607" s="83"/>
      <c r="BI607" s="83"/>
      <c r="BJ607" s="96"/>
      <c r="BK607" s="96"/>
      <c r="BL607" s="1"/>
      <c r="BM607" s="1"/>
    </row>
    <row r="608" spans="1:65" ht="15.75" customHeight="1" x14ac:dyDescent="0.25">
      <c r="A608" s="1"/>
      <c r="B608" s="83"/>
      <c r="C608" s="83"/>
      <c r="D608" s="8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83"/>
      <c r="AC608" s="83"/>
      <c r="AD608" s="83"/>
      <c r="AE608" s="83"/>
      <c r="AF608" s="83"/>
      <c r="AG608" s="83"/>
      <c r="AH608" s="83"/>
      <c r="AI608" s="83"/>
      <c r="AJ608" s="83"/>
      <c r="AK608" s="83"/>
      <c r="AL608" s="83"/>
      <c r="AM608" s="83"/>
      <c r="AN608" s="83"/>
      <c r="AO608" s="83"/>
      <c r="AP608" s="83"/>
      <c r="AQ608" s="83"/>
      <c r="AR608" s="83"/>
      <c r="AS608" s="83"/>
      <c r="AT608" s="83"/>
      <c r="AU608" s="83"/>
      <c r="AV608" s="83"/>
      <c r="AW608" s="83"/>
      <c r="AX608" s="83"/>
      <c r="AY608" s="83"/>
      <c r="AZ608" s="83"/>
      <c r="BA608" s="83"/>
      <c r="BB608" s="83"/>
      <c r="BC608" s="83"/>
      <c r="BD608" s="83"/>
      <c r="BE608" s="83"/>
      <c r="BF608" s="83"/>
      <c r="BG608" s="83"/>
      <c r="BH608" s="83"/>
      <c r="BI608" s="83"/>
      <c r="BJ608" s="96"/>
      <c r="BK608" s="96"/>
      <c r="BL608" s="1"/>
      <c r="BM608" s="1"/>
    </row>
    <row r="609" spans="1:65" ht="15.75" customHeight="1" x14ac:dyDescent="0.25">
      <c r="A609" s="1"/>
      <c r="B609" s="83"/>
      <c r="C609" s="83"/>
      <c r="D609" s="8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83"/>
      <c r="AC609" s="83"/>
      <c r="AD609" s="83"/>
      <c r="AE609" s="83"/>
      <c r="AF609" s="83"/>
      <c r="AG609" s="83"/>
      <c r="AH609" s="83"/>
      <c r="AI609" s="83"/>
      <c r="AJ609" s="83"/>
      <c r="AK609" s="83"/>
      <c r="AL609" s="83"/>
      <c r="AM609" s="83"/>
      <c r="AN609" s="83"/>
      <c r="AO609" s="83"/>
      <c r="AP609" s="83"/>
      <c r="AQ609" s="83"/>
      <c r="AR609" s="83"/>
      <c r="AS609" s="83"/>
      <c r="AT609" s="83"/>
      <c r="AU609" s="83"/>
      <c r="AV609" s="83"/>
      <c r="AW609" s="83"/>
      <c r="AX609" s="83"/>
      <c r="AY609" s="83"/>
      <c r="AZ609" s="83"/>
      <c r="BA609" s="83"/>
      <c r="BB609" s="83"/>
      <c r="BC609" s="83"/>
      <c r="BD609" s="83"/>
      <c r="BE609" s="83"/>
      <c r="BF609" s="83"/>
      <c r="BG609" s="83"/>
      <c r="BH609" s="83"/>
      <c r="BI609" s="83"/>
      <c r="BJ609" s="96"/>
      <c r="BK609" s="96"/>
      <c r="BL609" s="1"/>
      <c r="BM609" s="1"/>
    </row>
    <row r="610" spans="1:65" ht="15.75" customHeight="1" x14ac:dyDescent="0.25">
      <c r="A610" s="1"/>
      <c r="B610" s="83"/>
      <c r="C610" s="83"/>
      <c r="D610" s="8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83"/>
      <c r="AC610" s="83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  <c r="AN610" s="83"/>
      <c r="AO610" s="83"/>
      <c r="AP610" s="83"/>
      <c r="AQ610" s="83"/>
      <c r="AR610" s="83"/>
      <c r="AS610" s="83"/>
      <c r="AT610" s="83"/>
      <c r="AU610" s="83"/>
      <c r="AV610" s="83"/>
      <c r="AW610" s="83"/>
      <c r="AX610" s="83"/>
      <c r="AY610" s="83"/>
      <c r="AZ610" s="83"/>
      <c r="BA610" s="83"/>
      <c r="BB610" s="83"/>
      <c r="BC610" s="83"/>
      <c r="BD610" s="83"/>
      <c r="BE610" s="83"/>
      <c r="BF610" s="83"/>
      <c r="BG610" s="83"/>
      <c r="BH610" s="83"/>
      <c r="BI610" s="83"/>
      <c r="BJ610" s="96"/>
      <c r="BK610" s="96"/>
      <c r="BL610" s="1"/>
      <c r="BM610" s="1"/>
    </row>
    <row r="611" spans="1:65" ht="15.75" customHeight="1" x14ac:dyDescent="0.25">
      <c r="A611" s="1"/>
      <c r="B611" s="83"/>
      <c r="C611" s="83"/>
      <c r="D611" s="8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83"/>
      <c r="AC611" s="83"/>
      <c r="AD611" s="83"/>
      <c r="AE611" s="83"/>
      <c r="AF611" s="83"/>
      <c r="AG611" s="83"/>
      <c r="AH611" s="83"/>
      <c r="AI611" s="83"/>
      <c r="AJ611" s="83"/>
      <c r="AK611" s="83"/>
      <c r="AL611" s="83"/>
      <c r="AM611" s="83"/>
      <c r="AN611" s="83"/>
      <c r="AO611" s="83"/>
      <c r="AP611" s="83"/>
      <c r="AQ611" s="83"/>
      <c r="AR611" s="83"/>
      <c r="AS611" s="83"/>
      <c r="AT611" s="83"/>
      <c r="AU611" s="83"/>
      <c r="AV611" s="83"/>
      <c r="AW611" s="83"/>
      <c r="AX611" s="83"/>
      <c r="AY611" s="83"/>
      <c r="AZ611" s="83"/>
      <c r="BA611" s="83"/>
      <c r="BB611" s="83"/>
      <c r="BC611" s="83"/>
      <c r="BD611" s="83"/>
      <c r="BE611" s="83"/>
      <c r="BF611" s="83"/>
      <c r="BG611" s="83"/>
      <c r="BH611" s="83"/>
      <c r="BI611" s="83"/>
      <c r="BJ611" s="96"/>
      <c r="BK611" s="96"/>
      <c r="BL611" s="1"/>
      <c r="BM611" s="1"/>
    </row>
    <row r="612" spans="1:65" ht="15.75" customHeight="1" x14ac:dyDescent="0.25">
      <c r="A612" s="1"/>
      <c r="B612" s="83"/>
      <c r="C612" s="83"/>
      <c r="D612" s="8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83"/>
      <c r="AC612" s="83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  <c r="AN612" s="83"/>
      <c r="AO612" s="83"/>
      <c r="AP612" s="83"/>
      <c r="AQ612" s="83"/>
      <c r="AR612" s="83"/>
      <c r="AS612" s="83"/>
      <c r="AT612" s="83"/>
      <c r="AU612" s="83"/>
      <c r="AV612" s="83"/>
      <c r="AW612" s="83"/>
      <c r="AX612" s="83"/>
      <c r="AY612" s="83"/>
      <c r="AZ612" s="83"/>
      <c r="BA612" s="83"/>
      <c r="BB612" s="83"/>
      <c r="BC612" s="83"/>
      <c r="BD612" s="83"/>
      <c r="BE612" s="83"/>
      <c r="BF612" s="83"/>
      <c r="BG612" s="83"/>
      <c r="BH612" s="83"/>
      <c r="BI612" s="83"/>
      <c r="BJ612" s="96"/>
      <c r="BK612" s="96"/>
      <c r="BL612" s="1"/>
      <c r="BM612" s="1"/>
    </row>
    <row r="613" spans="1:65" ht="15.75" customHeight="1" x14ac:dyDescent="0.25">
      <c r="A613" s="1"/>
      <c r="B613" s="83"/>
      <c r="C613" s="83"/>
      <c r="D613" s="8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83"/>
      <c r="AC613" s="83"/>
      <c r="AD613" s="83"/>
      <c r="AE613" s="83"/>
      <c r="AF613" s="83"/>
      <c r="AG613" s="83"/>
      <c r="AH613" s="83"/>
      <c r="AI613" s="83"/>
      <c r="AJ613" s="83"/>
      <c r="AK613" s="83"/>
      <c r="AL613" s="83"/>
      <c r="AM613" s="83"/>
      <c r="AN613" s="83"/>
      <c r="AO613" s="83"/>
      <c r="AP613" s="83"/>
      <c r="AQ613" s="83"/>
      <c r="AR613" s="83"/>
      <c r="AS613" s="83"/>
      <c r="AT613" s="83"/>
      <c r="AU613" s="83"/>
      <c r="AV613" s="83"/>
      <c r="AW613" s="83"/>
      <c r="AX613" s="83"/>
      <c r="AY613" s="83"/>
      <c r="AZ613" s="83"/>
      <c r="BA613" s="83"/>
      <c r="BB613" s="83"/>
      <c r="BC613" s="83"/>
      <c r="BD613" s="83"/>
      <c r="BE613" s="83"/>
      <c r="BF613" s="83"/>
      <c r="BG613" s="83"/>
      <c r="BH613" s="83"/>
      <c r="BI613" s="83"/>
      <c r="BJ613" s="96"/>
      <c r="BK613" s="96"/>
      <c r="BL613" s="1"/>
      <c r="BM613" s="1"/>
    </row>
    <row r="614" spans="1:65" ht="15.75" customHeight="1" x14ac:dyDescent="0.25">
      <c r="A614" s="1"/>
      <c r="B614" s="83"/>
      <c r="C614" s="83"/>
      <c r="D614" s="8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83"/>
      <c r="AC614" s="83"/>
      <c r="AD614" s="83"/>
      <c r="AE614" s="83"/>
      <c r="AF614" s="83"/>
      <c r="AG614" s="83"/>
      <c r="AH614" s="83"/>
      <c r="AI614" s="83"/>
      <c r="AJ614" s="83"/>
      <c r="AK614" s="83"/>
      <c r="AL614" s="83"/>
      <c r="AM614" s="83"/>
      <c r="AN614" s="83"/>
      <c r="AO614" s="83"/>
      <c r="AP614" s="83"/>
      <c r="AQ614" s="83"/>
      <c r="AR614" s="83"/>
      <c r="AS614" s="83"/>
      <c r="AT614" s="83"/>
      <c r="AU614" s="83"/>
      <c r="AV614" s="83"/>
      <c r="AW614" s="83"/>
      <c r="AX614" s="83"/>
      <c r="AY614" s="83"/>
      <c r="AZ614" s="83"/>
      <c r="BA614" s="83"/>
      <c r="BB614" s="83"/>
      <c r="BC614" s="83"/>
      <c r="BD614" s="83"/>
      <c r="BE614" s="83"/>
      <c r="BF614" s="83"/>
      <c r="BG614" s="83"/>
      <c r="BH614" s="83"/>
      <c r="BI614" s="83"/>
      <c r="BJ614" s="96"/>
      <c r="BK614" s="96"/>
      <c r="BL614" s="1"/>
      <c r="BM614" s="1"/>
    </row>
    <row r="615" spans="1:65" ht="15.75" customHeight="1" x14ac:dyDescent="0.25">
      <c r="A615" s="1"/>
      <c r="B615" s="83"/>
      <c r="C615" s="83"/>
      <c r="D615" s="8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83"/>
      <c r="AC615" s="83"/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  <c r="AN615" s="83"/>
      <c r="AO615" s="83"/>
      <c r="AP615" s="83"/>
      <c r="AQ615" s="83"/>
      <c r="AR615" s="83"/>
      <c r="AS615" s="83"/>
      <c r="AT615" s="83"/>
      <c r="AU615" s="83"/>
      <c r="AV615" s="83"/>
      <c r="AW615" s="83"/>
      <c r="AX615" s="83"/>
      <c r="AY615" s="83"/>
      <c r="AZ615" s="83"/>
      <c r="BA615" s="83"/>
      <c r="BB615" s="83"/>
      <c r="BC615" s="83"/>
      <c r="BD615" s="83"/>
      <c r="BE615" s="83"/>
      <c r="BF615" s="83"/>
      <c r="BG615" s="83"/>
      <c r="BH615" s="83"/>
      <c r="BI615" s="83"/>
      <c r="BJ615" s="96"/>
      <c r="BK615" s="96"/>
      <c r="BL615" s="1"/>
      <c r="BM615" s="1"/>
    </row>
    <row r="616" spans="1:65" ht="15.75" customHeight="1" x14ac:dyDescent="0.25">
      <c r="A616" s="1"/>
      <c r="B616" s="83"/>
      <c r="C616" s="83"/>
      <c r="D616" s="8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83"/>
      <c r="AC616" s="83"/>
      <c r="AD616" s="83"/>
      <c r="AE616" s="83"/>
      <c r="AF616" s="83"/>
      <c r="AG616" s="83"/>
      <c r="AH616" s="83"/>
      <c r="AI616" s="83"/>
      <c r="AJ616" s="83"/>
      <c r="AK616" s="83"/>
      <c r="AL616" s="83"/>
      <c r="AM616" s="83"/>
      <c r="AN616" s="83"/>
      <c r="AO616" s="83"/>
      <c r="AP616" s="83"/>
      <c r="AQ616" s="83"/>
      <c r="AR616" s="83"/>
      <c r="AS616" s="83"/>
      <c r="AT616" s="83"/>
      <c r="AU616" s="83"/>
      <c r="AV616" s="83"/>
      <c r="AW616" s="83"/>
      <c r="AX616" s="83"/>
      <c r="AY616" s="83"/>
      <c r="AZ616" s="83"/>
      <c r="BA616" s="83"/>
      <c r="BB616" s="83"/>
      <c r="BC616" s="83"/>
      <c r="BD616" s="83"/>
      <c r="BE616" s="83"/>
      <c r="BF616" s="83"/>
      <c r="BG616" s="83"/>
      <c r="BH616" s="83"/>
      <c r="BI616" s="83"/>
      <c r="BJ616" s="96"/>
      <c r="BK616" s="96"/>
      <c r="BL616" s="1"/>
      <c r="BM616" s="1"/>
    </row>
    <row r="617" spans="1:65" ht="15.75" customHeight="1" x14ac:dyDescent="0.25">
      <c r="A617" s="1"/>
      <c r="B617" s="83"/>
      <c r="C617" s="83"/>
      <c r="D617" s="8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83"/>
      <c r="AC617" s="83"/>
      <c r="AD617" s="83"/>
      <c r="AE617" s="83"/>
      <c r="AF617" s="83"/>
      <c r="AG617" s="83"/>
      <c r="AH617" s="83"/>
      <c r="AI617" s="83"/>
      <c r="AJ617" s="83"/>
      <c r="AK617" s="83"/>
      <c r="AL617" s="83"/>
      <c r="AM617" s="83"/>
      <c r="AN617" s="83"/>
      <c r="AO617" s="83"/>
      <c r="AP617" s="83"/>
      <c r="AQ617" s="83"/>
      <c r="AR617" s="83"/>
      <c r="AS617" s="83"/>
      <c r="AT617" s="83"/>
      <c r="AU617" s="83"/>
      <c r="AV617" s="83"/>
      <c r="AW617" s="83"/>
      <c r="AX617" s="83"/>
      <c r="AY617" s="83"/>
      <c r="AZ617" s="83"/>
      <c r="BA617" s="83"/>
      <c r="BB617" s="83"/>
      <c r="BC617" s="83"/>
      <c r="BD617" s="83"/>
      <c r="BE617" s="83"/>
      <c r="BF617" s="83"/>
      <c r="BG617" s="83"/>
      <c r="BH617" s="83"/>
      <c r="BI617" s="83"/>
      <c r="BJ617" s="96"/>
      <c r="BK617" s="96"/>
      <c r="BL617" s="1"/>
      <c r="BM617" s="1"/>
    </row>
    <row r="618" spans="1:65" ht="15.75" customHeight="1" x14ac:dyDescent="0.25">
      <c r="A618" s="1"/>
      <c r="B618" s="83"/>
      <c r="C618" s="83"/>
      <c r="D618" s="8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83"/>
      <c r="AC618" s="83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  <c r="AN618" s="83"/>
      <c r="AO618" s="83"/>
      <c r="AP618" s="83"/>
      <c r="AQ618" s="83"/>
      <c r="AR618" s="83"/>
      <c r="AS618" s="83"/>
      <c r="AT618" s="83"/>
      <c r="AU618" s="83"/>
      <c r="AV618" s="83"/>
      <c r="AW618" s="83"/>
      <c r="AX618" s="83"/>
      <c r="AY618" s="83"/>
      <c r="AZ618" s="83"/>
      <c r="BA618" s="83"/>
      <c r="BB618" s="83"/>
      <c r="BC618" s="83"/>
      <c r="BD618" s="83"/>
      <c r="BE618" s="83"/>
      <c r="BF618" s="83"/>
      <c r="BG618" s="83"/>
      <c r="BH618" s="83"/>
      <c r="BI618" s="83"/>
      <c r="BJ618" s="96"/>
      <c r="BK618" s="96"/>
      <c r="BL618" s="1"/>
      <c r="BM618" s="1"/>
    </row>
    <row r="619" spans="1:65" ht="15.75" customHeight="1" x14ac:dyDescent="0.25">
      <c r="A619" s="1"/>
      <c r="B619" s="83"/>
      <c r="C619" s="83"/>
      <c r="D619" s="8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83"/>
      <c r="AC619" s="83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  <c r="AN619" s="83"/>
      <c r="AO619" s="83"/>
      <c r="AP619" s="83"/>
      <c r="AQ619" s="83"/>
      <c r="AR619" s="83"/>
      <c r="AS619" s="83"/>
      <c r="AT619" s="83"/>
      <c r="AU619" s="83"/>
      <c r="AV619" s="83"/>
      <c r="AW619" s="83"/>
      <c r="AX619" s="83"/>
      <c r="AY619" s="83"/>
      <c r="AZ619" s="83"/>
      <c r="BA619" s="83"/>
      <c r="BB619" s="83"/>
      <c r="BC619" s="83"/>
      <c r="BD619" s="83"/>
      <c r="BE619" s="83"/>
      <c r="BF619" s="83"/>
      <c r="BG619" s="83"/>
      <c r="BH619" s="83"/>
      <c r="BI619" s="83"/>
      <c r="BJ619" s="96"/>
      <c r="BK619" s="96"/>
      <c r="BL619" s="1"/>
      <c r="BM619" s="1"/>
    </row>
    <row r="620" spans="1:65" ht="15.75" customHeight="1" x14ac:dyDescent="0.25">
      <c r="A620" s="1"/>
      <c r="B620" s="83"/>
      <c r="C620" s="83"/>
      <c r="D620" s="8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83"/>
      <c r="AC620" s="83"/>
      <c r="AD620" s="83"/>
      <c r="AE620" s="83"/>
      <c r="AF620" s="83"/>
      <c r="AG620" s="83"/>
      <c r="AH620" s="83"/>
      <c r="AI620" s="83"/>
      <c r="AJ620" s="83"/>
      <c r="AK620" s="83"/>
      <c r="AL620" s="83"/>
      <c r="AM620" s="83"/>
      <c r="AN620" s="83"/>
      <c r="AO620" s="83"/>
      <c r="AP620" s="83"/>
      <c r="AQ620" s="83"/>
      <c r="AR620" s="83"/>
      <c r="AS620" s="83"/>
      <c r="AT620" s="83"/>
      <c r="AU620" s="83"/>
      <c r="AV620" s="83"/>
      <c r="AW620" s="83"/>
      <c r="AX620" s="83"/>
      <c r="AY620" s="83"/>
      <c r="AZ620" s="83"/>
      <c r="BA620" s="83"/>
      <c r="BB620" s="83"/>
      <c r="BC620" s="83"/>
      <c r="BD620" s="83"/>
      <c r="BE620" s="83"/>
      <c r="BF620" s="83"/>
      <c r="BG620" s="83"/>
      <c r="BH620" s="83"/>
      <c r="BI620" s="83"/>
      <c r="BJ620" s="96"/>
      <c r="BK620" s="96"/>
      <c r="BL620" s="1"/>
      <c r="BM620" s="1"/>
    </row>
    <row r="621" spans="1:65" ht="15.75" customHeight="1" x14ac:dyDescent="0.25">
      <c r="A621" s="1"/>
      <c r="B621" s="83"/>
      <c r="C621" s="83"/>
      <c r="D621" s="8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83"/>
      <c r="AC621" s="83"/>
      <c r="AD621" s="83"/>
      <c r="AE621" s="83"/>
      <c r="AF621" s="83"/>
      <c r="AG621" s="83"/>
      <c r="AH621" s="83"/>
      <c r="AI621" s="83"/>
      <c r="AJ621" s="83"/>
      <c r="AK621" s="83"/>
      <c r="AL621" s="83"/>
      <c r="AM621" s="83"/>
      <c r="AN621" s="83"/>
      <c r="AO621" s="83"/>
      <c r="AP621" s="83"/>
      <c r="AQ621" s="83"/>
      <c r="AR621" s="83"/>
      <c r="AS621" s="83"/>
      <c r="AT621" s="83"/>
      <c r="AU621" s="83"/>
      <c r="AV621" s="83"/>
      <c r="AW621" s="83"/>
      <c r="AX621" s="83"/>
      <c r="AY621" s="83"/>
      <c r="AZ621" s="83"/>
      <c r="BA621" s="83"/>
      <c r="BB621" s="83"/>
      <c r="BC621" s="83"/>
      <c r="BD621" s="83"/>
      <c r="BE621" s="83"/>
      <c r="BF621" s="83"/>
      <c r="BG621" s="83"/>
      <c r="BH621" s="83"/>
      <c r="BI621" s="83"/>
      <c r="BJ621" s="96"/>
      <c r="BK621" s="96"/>
      <c r="BL621" s="1"/>
      <c r="BM621" s="1"/>
    </row>
    <row r="622" spans="1:65" ht="15.75" customHeight="1" x14ac:dyDescent="0.25">
      <c r="A622" s="1"/>
      <c r="B622" s="83"/>
      <c r="C622" s="83"/>
      <c r="D622" s="8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83"/>
      <c r="AC622" s="83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  <c r="AN622" s="83"/>
      <c r="AO622" s="83"/>
      <c r="AP622" s="83"/>
      <c r="AQ622" s="83"/>
      <c r="AR622" s="83"/>
      <c r="AS622" s="83"/>
      <c r="AT622" s="83"/>
      <c r="AU622" s="83"/>
      <c r="AV622" s="83"/>
      <c r="AW622" s="83"/>
      <c r="AX622" s="83"/>
      <c r="AY622" s="83"/>
      <c r="AZ622" s="83"/>
      <c r="BA622" s="83"/>
      <c r="BB622" s="83"/>
      <c r="BC622" s="83"/>
      <c r="BD622" s="83"/>
      <c r="BE622" s="83"/>
      <c r="BF622" s="83"/>
      <c r="BG622" s="83"/>
      <c r="BH622" s="83"/>
      <c r="BI622" s="83"/>
      <c r="BJ622" s="96"/>
      <c r="BK622" s="96"/>
      <c r="BL622" s="1"/>
      <c r="BM622" s="1"/>
    </row>
    <row r="623" spans="1:65" ht="15.75" customHeight="1" x14ac:dyDescent="0.25">
      <c r="A623" s="1"/>
      <c r="B623" s="83"/>
      <c r="C623" s="83"/>
      <c r="D623" s="8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83"/>
      <c r="AC623" s="83"/>
      <c r="AD623" s="83"/>
      <c r="AE623" s="83"/>
      <c r="AF623" s="83"/>
      <c r="AG623" s="83"/>
      <c r="AH623" s="83"/>
      <c r="AI623" s="83"/>
      <c r="AJ623" s="83"/>
      <c r="AK623" s="83"/>
      <c r="AL623" s="83"/>
      <c r="AM623" s="83"/>
      <c r="AN623" s="83"/>
      <c r="AO623" s="83"/>
      <c r="AP623" s="83"/>
      <c r="AQ623" s="83"/>
      <c r="AR623" s="83"/>
      <c r="AS623" s="83"/>
      <c r="AT623" s="83"/>
      <c r="AU623" s="83"/>
      <c r="AV623" s="83"/>
      <c r="AW623" s="83"/>
      <c r="AX623" s="83"/>
      <c r="AY623" s="83"/>
      <c r="AZ623" s="83"/>
      <c r="BA623" s="83"/>
      <c r="BB623" s="83"/>
      <c r="BC623" s="83"/>
      <c r="BD623" s="83"/>
      <c r="BE623" s="83"/>
      <c r="BF623" s="83"/>
      <c r="BG623" s="83"/>
      <c r="BH623" s="83"/>
      <c r="BI623" s="83"/>
      <c r="BJ623" s="96"/>
      <c r="BK623" s="96"/>
      <c r="BL623" s="1"/>
      <c r="BM623" s="1"/>
    </row>
    <row r="624" spans="1:65" ht="15.75" customHeight="1" x14ac:dyDescent="0.25">
      <c r="A624" s="1"/>
      <c r="B624" s="83"/>
      <c r="C624" s="83"/>
      <c r="D624" s="8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83"/>
      <c r="AC624" s="83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  <c r="AN624" s="83"/>
      <c r="AO624" s="83"/>
      <c r="AP624" s="83"/>
      <c r="AQ624" s="83"/>
      <c r="AR624" s="83"/>
      <c r="AS624" s="83"/>
      <c r="AT624" s="83"/>
      <c r="AU624" s="83"/>
      <c r="AV624" s="83"/>
      <c r="AW624" s="83"/>
      <c r="AX624" s="83"/>
      <c r="AY624" s="83"/>
      <c r="AZ624" s="83"/>
      <c r="BA624" s="83"/>
      <c r="BB624" s="83"/>
      <c r="BC624" s="83"/>
      <c r="BD624" s="83"/>
      <c r="BE624" s="83"/>
      <c r="BF624" s="83"/>
      <c r="BG624" s="83"/>
      <c r="BH624" s="83"/>
      <c r="BI624" s="83"/>
      <c r="BJ624" s="96"/>
      <c r="BK624" s="96"/>
      <c r="BL624" s="1"/>
      <c r="BM624" s="1"/>
    </row>
    <row r="625" spans="1:65" ht="15.75" customHeight="1" x14ac:dyDescent="0.25">
      <c r="A625" s="1"/>
      <c r="B625" s="83"/>
      <c r="C625" s="83"/>
      <c r="D625" s="8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83"/>
      <c r="AC625" s="83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  <c r="AN625" s="83"/>
      <c r="AO625" s="83"/>
      <c r="AP625" s="83"/>
      <c r="AQ625" s="83"/>
      <c r="AR625" s="83"/>
      <c r="AS625" s="83"/>
      <c r="AT625" s="83"/>
      <c r="AU625" s="83"/>
      <c r="AV625" s="83"/>
      <c r="AW625" s="83"/>
      <c r="AX625" s="83"/>
      <c r="AY625" s="83"/>
      <c r="AZ625" s="83"/>
      <c r="BA625" s="83"/>
      <c r="BB625" s="83"/>
      <c r="BC625" s="83"/>
      <c r="BD625" s="83"/>
      <c r="BE625" s="83"/>
      <c r="BF625" s="83"/>
      <c r="BG625" s="83"/>
      <c r="BH625" s="83"/>
      <c r="BI625" s="83"/>
      <c r="BJ625" s="96"/>
      <c r="BK625" s="96"/>
      <c r="BL625" s="1"/>
      <c r="BM625" s="1"/>
    </row>
    <row r="626" spans="1:65" ht="15.75" customHeight="1" x14ac:dyDescent="0.25">
      <c r="A626" s="1"/>
      <c r="B626" s="83"/>
      <c r="C626" s="83"/>
      <c r="D626" s="8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83"/>
      <c r="AC626" s="83"/>
      <c r="AD626" s="83"/>
      <c r="AE626" s="83"/>
      <c r="AF626" s="83"/>
      <c r="AG626" s="83"/>
      <c r="AH626" s="83"/>
      <c r="AI626" s="83"/>
      <c r="AJ626" s="83"/>
      <c r="AK626" s="83"/>
      <c r="AL626" s="83"/>
      <c r="AM626" s="83"/>
      <c r="AN626" s="83"/>
      <c r="AO626" s="83"/>
      <c r="AP626" s="83"/>
      <c r="AQ626" s="83"/>
      <c r="AR626" s="83"/>
      <c r="AS626" s="83"/>
      <c r="AT626" s="83"/>
      <c r="AU626" s="83"/>
      <c r="AV626" s="83"/>
      <c r="AW626" s="83"/>
      <c r="AX626" s="83"/>
      <c r="AY626" s="83"/>
      <c r="AZ626" s="83"/>
      <c r="BA626" s="83"/>
      <c r="BB626" s="83"/>
      <c r="BC626" s="83"/>
      <c r="BD626" s="83"/>
      <c r="BE626" s="83"/>
      <c r="BF626" s="83"/>
      <c r="BG626" s="83"/>
      <c r="BH626" s="83"/>
      <c r="BI626" s="83"/>
      <c r="BJ626" s="96"/>
      <c r="BK626" s="96"/>
      <c r="BL626" s="1"/>
      <c r="BM626" s="1"/>
    </row>
    <row r="627" spans="1:65" ht="15.75" customHeight="1" x14ac:dyDescent="0.25">
      <c r="A627" s="1"/>
      <c r="B627" s="83"/>
      <c r="C627" s="83"/>
      <c r="D627" s="8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83"/>
      <c r="AC627" s="83"/>
      <c r="AD627" s="83"/>
      <c r="AE627" s="83"/>
      <c r="AF627" s="83"/>
      <c r="AG627" s="83"/>
      <c r="AH627" s="83"/>
      <c r="AI627" s="83"/>
      <c r="AJ627" s="83"/>
      <c r="AK627" s="83"/>
      <c r="AL627" s="83"/>
      <c r="AM627" s="83"/>
      <c r="AN627" s="83"/>
      <c r="AO627" s="83"/>
      <c r="AP627" s="83"/>
      <c r="AQ627" s="83"/>
      <c r="AR627" s="83"/>
      <c r="AS627" s="83"/>
      <c r="AT627" s="83"/>
      <c r="AU627" s="83"/>
      <c r="AV627" s="83"/>
      <c r="AW627" s="83"/>
      <c r="AX627" s="83"/>
      <c r="AY627" s="83"/>
      <c r="AZ627" s="83"/>
      <c r="BA627" s="83"/>
      <c r="BB627" s="83"/>
      <c r="BC627" s="83"/>
      <c r="BD627" s="83"/>
      <c r="BE627" s="83"/>
      <c r="BF627" s="83"/>
      <c r="BG627" s="83"/>
      <c r="BH627" s="83"/>
      <c r="BI627" s="83"/>
      <c r="BJ627" s="96"/>
      <c r="BK627" s="96"/>
      <c r="BL627" s="1"/>
      <c r="BM627" s="1"/>
    </row>
    <row r="628" spans="1:65" ht="15.75" customHeight="1" x14ac:dyDescent="0.25">
      <c r="A628" s="1"/>
      <c r="B628" s="83"/>
      <c r="C628" s="83"/>
      <c r="D628" s="8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83"/>
      <c r="AC628" s="83"/>
      <c r="AD628" s="83"/>
      <c r="AE628" s="83"/>
      <c r="AF628" s="83"/>
      <c r="AG628" s="83"/>
      <c r="AH628" s="83"/>
      <c r="AI628" s="83"/>
      <c r="AJ628" s="83"/>
      <c r="AK628" s="83"/>
      <c r="AL628" s="83"/>
      <c r="AM628" s="83"/>
      <c r="AN628" s="83"/>
      <c r="AO628" s="83"/>
      <c r="AP628" s="83"/>
      <c r="AQ628" s="83"/>
      <c r="AR628" s="83"/>
      <c r="AS628" s="83"/>
      <c r="AT628" s="83"/>
      <c r="AU628" s="83"/>
      <c r="AV628" s="83"/>
      <c r="AW628" s="83"/>
      <c r="AX628" s="83"/>
      <c r="AY628" s="83"/>
      <c r="AZ628" s="83"/>
      <c r="BA628" s="83"/>
      <c r="BB628" s="83"/>
      <c r="BC628" s="83"/>
      <c r="BD628" s="83"/>
      <c r="BE628" s="83"/>
      <c r="BF628" s="83"/>
      <c r="BG628" s="83"/>
      <c r="BH628" s="83"/>
      <c r="BI628" s="83"/>
      <c r="BJ628" s="96"/>
      <c r="BK628" s="96"/>
      <c r="BL628" s="1"/>
      <c r="BM628" s="1"/>
    </row>
    <row r="629" spans="1:65" ht="15.75" customHeight="1" x14ac:dyDescent="0.25">
      <c r="A629" s="1"/>
      <c r="B629" s="83"/>
      <c r="C629" s="83"/>
      <c r="D629" s="8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83"/>
      <c r="AC629" s="83"/>
      <c r="AD629" s="83"/>
      <c r="AE629" s="83"/>
      <c r="AF629" s="83"/>
      <c r="AG629" s="83"/>
      <c r="AH629" s="83"/>
      <c r="AI629" s="83"/>
      <c r="AJ629" s="83"/>
      <c r="AK629" s="83"/>
      <c r="AL629" s="83"/>
      <c r="AM629" s="83"/>
      <c r="AN629" s="83"/>
      <c r="AO629" s="83"/>
      <c r="AP629" s="83"/>
      <c r="AQ629" s="83"/>
      <c r="AR629" s="83"/>
      <c r="AS629" s="83"/>
      <c r="AT629" s="83"/>
      <c r="AU629" s="83"/>
      <c r="AV629" s="83"/>
      <c r="AW629" s="83"/>
      <c r="AX629" s="83"/>
      <c r="AY629" s="83"/>
      <c r="AZ629" s="83"/>
      <c r="BA629" s="83"/>
      <c r="BB629" s="83"/>
      <c r="BC629" s="83"/>
      <c r="BD629" s="83"/>
      <c r="BE629" s="83"/>
      <c r="BF629" s="83"/>
      <c r="BG629" s="83"/>
      <c r="BH629" s="83"/>
      <c r="BI629" s="83"/>
      <c r="BJ629" s="96"/>
      <c r="BK629" s="96"/>
      <c r="BL629" s="1"/>
      <c r="BM629" s="1"/>
    </row>
    <row r="630" spans="1:65" ht="15.75" customHeight="1" x14ac:dyDescent="0.25">
      <c r="A630" s="1"/>
      <c r="B630" s="83"/>
      <c r="C630" s="83"/>
      <c r="D630" s="8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83"/>
      <c r="AC630" s="83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  <c r="AN630" s="83"/>
      <c r="AO630" s="83"/>
      <c r="AP630" s="83"/>
      <c r="AQ630" s="83"/>
      <c r="AR630" s="83"/>
      <c r="AS630" s="83"/>
      <c r="AT630" s="83"/>
      <c r="AU630" s="83"/>
      <c r="AV630" s="83"/>
      <c r="AW630" s="83"/>
      <c r="AX630" s="83"/>
      <c r="AY630" s="83"/>
      <c r="AZ630" s="83"/>
      <c r="BA630" s="83"/>
      <c r="BB630" s="83"/>
      <c r="BC630" s="83"/>
      <c r="BD630" s="83"/>
      <c r="BE630" s="83"/>
      <c r="BF630" s="83"/>
      <c r="BG630" s="83"/>
      <c r="BH630" s="83"/>
      <c r="BI630" s="83"/>
      <c r="BJ630" s="96"/>
      <c r="BK630" s="96"/>
      <c r="BL630" s="1"/>
      <c r="BM630" s="1"/>
    </row>
    <row r="631" spans="1:65" ht="15.75" customHeight="1" x14ac:dyDescent="0.25">
      <c r="A631" s="1"/>
      <c r="B631" s="83"/>
      <c r="C631" s="83"/>
      <c r="D631" s="8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83"/>
      <c r="AC631" s="83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  <c r="AN631" s="83"/>
      <c r="AO631" s="83"/>
      <c r="AP631" s="83"/>
      <c r="AQ631" s="83"/>
      <c r="AR631" s="83"/>
      <c r="AS631" s="83"/>
      <c r="AT631" s="83"/>
      <c r="AU631" s="83"/>
      <c r="AV631" s="83"/>
      <c r="AW631" s="83"/>
      <c r="AX631" s="83"/>
      <c r="AY631" s="83"/>
      <c r="AZ631" s="83"/>
      <c r="BA631" s="83"/>
      <c r="BB631" s="83"/>
      <c r="BC631" s="83"/>
      <c r="BD631" s="83"/>
      <c r="BE631" s="83"/>
      <c r="BF631" s="83"/>
      <c r="BG631" s="83"/>
      <c r="BH631" s="83"/>
      <c r="BI631" s="83"/>
      <c r="BJ631" s="96"/>
      <c r="BK631" s="96"/>
      <c r="BL631" s="1"/>
      <c r="BM631" s="1"/>
    </row>
    <row r="632" spans="1:65" ht="15.75" customHeight="1" x14ac:dyDescent="0.25">
      <c r="A632" s="1"/>
      <c r="B632" s="83"/>
      <c r="C632" s="83"/>
      <c r="D632" s="8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83"/>
      <c r="AC632" s="83"/>
      <c r="AD632" s="83"/>
      <c r="AE632" s="83"/>
      <c r="AF632" s="83"/>
      <c r="AG632" s="83"/>
      <c r="AH632" s="83"/>
      <c r="AI632" s="83"/>
      <c r="AJ632" s="83"/>
      <c r="AK632" s="83"/>
      <c r="AL632" s="83"/>
      <c r="AM632" s="83"/>
      <c r="AN632" s="83"/>
      <c r="AO632" s="83"/>
      <c r="AP632" s="83"/>
      <c r="AQ632" s="83"/>
      <c r="AR632" s="83"/>
      <c r="AS632" s="83"/>
      <c r="AT632" s="83"/>
      <c r="AU632" s="83"/>
      <c r="AV632" s="83"/>
      <c r="AW632" s="83"/>
      <c r="AX632" s="83"/>
      <c r="AY632" s="83"/>
      <c r="AZ632" s="83"/>
      <c r="BA632" s="83"/>
      <c r="BB632" s="83"/>
      <c r="BC632" s="83"/>
      <c r="BD632" s="83"/>
      <c r="BE632" s="83"/>
      <c r="BF632" s="83"/>
      <c r="BG632" s="83"/>
      <c r="BH632" s="83"/>
      <c r="BI632" s="83"/>
      <c r="BJ632" s="96"/>
      <c r="BK632" s="96"/>
      <c r="BL632" s="1"/>
      <c r="BM632" s="1"/>
    </row>
    <row r="633" spans="1:65" ht="15.75" customHeight="1" x14ac:dyDescent="0.25">
      <c r="A633" s="1"/>
      <c r="B633" s="83"/>
      <c r="C633" s="83"/>
      <c r="D633" s="8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83"/>
      <c r="AC633" s="83"/>
      <c r="AD633" s="83"/>
      <c r="AE633" s="83"/>
      <c r="AF633" s="83"/>
      <c r="AG633" s="83"/>
      <c r="AH633" s="83"/>
      <c r="AI633" s="83"/>
      <c r="AJ633" s="83"/>
      <c r="AK633" s="83"/>
      <c r="AL633" s="83"/>
      <c r="AM633" s="83"/>
      <c r="AN633" s="83"/>
      <c r="AO633" s="83"/>
      <c r="AP633" s="83"/>
      <c r="AQ633" s="83"/>
      <c r="AR633" s="83"/>
      <c r="AS633" s="83"/>
      <c r="AT633" s="83"/>
      <c r="AU633" s="83"/>
      <c r="AV633" s="83"/>
      <c r="AW633" s="83"/>
      <c r="AX633" s="83"/>
      <c r="AY633" s="83"/>
      <c r="AZ633" s="83"/>
      <c r="BA633" s="83"/>
      <c r="BB633" s="83"/>
      <c r="BC633" s="83"/>
      <c r="BD633" s="83"/>
      <c r="BE633" s="83"/>
      <c r="BF633" s="83"/>
      <c r="BG633" s="83"/>
      <c r="BH633" s="83"/>
      <c r="BI633" s="83"/>
      <c r="BJ633" s="96"/>
      <c r="BK633" s="96"/>
      <c r="BL633" s="1"/>
      <c r="BM633" s="1"/>
    </row>
    <row r="634" spans="1:65" ht="15.75" customHeight="1" x14ac:dyDescent="0.25">
      <c r="A634" s="1"/>
      <c r="B634" s="83"/>
      <c r="C634" s="83"/>
      <c r="D634" s="8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83"/>
      <c r="AC634" s="83"/>
      <c r="AD634" s="83"/>
      <c r="AE634" s="83"/>
      <c r="AF634" s="83"/>
      <c r="AG634" s="83"/>
      <c r="AH634" s="83"/>
      <c r="AI634" s="83"/>
      <c r="AJ634" s="83"/>
      <c r="AK634" s="83"/>
      <c r="AL634" s="83"/>
      <c r="AM634" s="83"/>
      <c r="AN634" s="83"/>
      <c r="AO634" s="83"/>
      <c r="AP634" s="83"/>
      <c r="AQ634" s="83"/>
      <c r="AR634" s="83"/>
      <c r="AS634" s="83"/>
      <c r="AT634" s="83"/>
      <c r="AU634" s="83"/>
      <c r="AV634" s="83"/>
      <c r="AW634" s="83"/>
      <c r="AX634" s="83"/>
      <c r="AY634" s="83"/>
      <c r="AZ634" s="83"/>
      <c r="BA634" s="83"/>
      <c r="BB634" s="83"/>
      <c r="BC634" s="83"/>
      <c r="BD634" s="83"/>
      <c r="BE634" s="83"/>
      <c r="BF634" s="83"/>
      <c r="BG634" s="83"/>
      <c r="BH634" s="83"/>
      <c r="BI634" s="83"/>
      <c r="BJ634" s="96"/>
      <c r="BK634" s="96"/>
      <c r="BL634" s="1"/>
      <c r="BM634" s="1"/>
    </row>
    <row r="635" spans="1:65" ht="15.75" customHeight="1" x14ac:dyDescent="0.25">
      <c r="A635" s="1"/>
      <c r="B635" s="83"/>
      <c r="C635" s="83"/>
      <c r="D635" s="8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83"/>
      <c r="AC635" s="83"/>
      <c r="AD635" s="83"/>
      <c r="AE635" s="83"/>
      <c r="AF635" s="83"/>
      <c r="AG635" s="83"/>
      <c r="AH635" s="83"/>
      <c r="AI635" s="83"/>
      <c r="AJ635" s="83"/>
      <c r="AK635" s="83"/>
      <c r="AL635" s="83"/>
      <c r="AM635" s="83"/>
      <c r="AN635" s="83"/>
      <c r="AO635" s="83"/>
      <c r="AP635" s="83"/>
      <c r="AQ635" s="83"/>
      <c r="AR635" s="83"/>
      <c r="AS635" s="83"/>
      <c r="AT635" s="83"/>
      <c r="AU635" s="83"/>
      <c r="AV635" s="83"/>
      <c r="AW635" s="83"/>
      <c r="AX635" s="83"/>
      <c r="AY635" s="83"/>
      <c r="AZ635" s="83"/>
      <c r="BA635" s="83"/>
      <c r="BB635" s="83"/>
      <c r="BC635" s="83"/>
      <c r="BD635" s="83"/>
      <c r="BE635" s="83"/>
      <c r="BF635" s="83"/>
      <c r="BG635" s="83"/>
      <c r="BH635" s="83"/>
      <c r="BI635" s="83"/>
      <c r="BJ635" s="96"/>
      <c r="BK635" s="96"/>
      <c r="BL635" s="1"/>
      <c r="BM635" s="1"/>
    </row>
    <row r="636" spans="1:65" ht="15.75" customHeight="1" x14ac:dyDescent="0.25">
      <c r="A636" s="1"/>
      <c r="B636" s="83"/>
      <c r="C636" s="83"/>
      <c r="D636" s="8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83"/>
      <c r="AC636" s="83"/>
      <c r="AD636" s="83"/>
      <c r="AE636" s="83"/>
      <c r="AF636" s="83"/>
      <c r="AG636" s="83"/>
      <c r="AH636" s="83"/>
      <c r="AI636" s="83"/>
      <c r="AJ636" s="83"/>
      <c r="AK636" s="83"/>
      <c r="AL636" s="83"/>
      <c r="AM636" s="83"/>
      <c r="AN636" s="83"/>
      <c r="AO636" s="83"/>
      <c r="AP636" s="83"/>
      <c r="AQ636" s="83"/>
      <c r="AR636" s="83"/>
      <c r="AS636" s="83"/>
      <c r="AT636" s="83"/>
      <c r="AU636" s="83"/>
      <c r="AV636" s="83"/>
      <c r="AW636" s="83"/>
      <c r="AX636" s="83"/>
      <c r="AY636" s="83"/>
      <c r="AZ636" s="83"/>
      <c r="BA636" s="83"/>
      <c r="BB636" s="83"/>
      <c r="BC636" s="83"/>
      <c r="BD636" s="83"/>
      <c r="BE636" s="83"/>
      <c r="BF636" s="83"/>
      <c r="BG636" s="83"/>
      <c r="BH636" s="83"/>
      <c r="BI636" s="83"/>
      <c r="BJ636" s="96"/>
      <c r="BK636" s="96"/>
      <c r="BL636" s="1"/>
      <c r="BM636" s="1"/>
    </row>
    <row r="637" spans="1:65" ht="15.75" customHeight="1" x14ac:dyDescent="0.25">
      <c r="A637" s="1"/>
      <c r="B637" s="83"/>
      <c r="C637" s="83"/>
      <c r="D637" s="8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83"/>
      <c r="AC637" s="83"/>
      <c r="AD637" s="83"/>
      <c r="AE637" s="83"/>
      <c r="AF637" s="83"/>
      <c r="AG637" s="83"/>
      <c r="AH637" s="83"/>
      <c r="AI637" s="83"/>
      <c r="AJ637" s="83"/>
      <c r="AK637" s="83"/>
      <c r="AL637" s="83"/>
      <c r="AM637" s="83"/>
      <c r="AN637" s="83"/>
      <c r="AO637" s="83"/>
      <c r="AP637" s="83"/>
      <c r="AQ637" s="83"/>
      <c r="AR637" s="83"/>
      <c r="AS637" s="83"/>
      <c r="AT637" s="83"/>
      <c r="AU637" s="83"/>
      <c r="AV637" s="83"/>
      <c r="AW637" s="83"/>
      <c r="AX637" s="83"/>
      <c r="AY637" s="83"/>
      <c r="AZ637" s="83"/>
      <c r="BA637" s="83"/>
      <c r="BB637" s="83"/>
      <c r="BC637" s="83"/>
      <c r="BD637" s="83"/>
      <c r="BE637" s="83"/>
      <c r="BF637" s="83"/>
      <c r="BG637" s="83"/>
      <c r="BH637" s="83"/>
      <c r="BI637" s="83"/>
      <c r="BJ637" s="96"/>
      <c r="BK637" s="96"/>
      <c r="BL637" s="1"/>
      <c r="BM637" s="1"/>
    </row>
    <row r="638" spans="1:65" ht="15.75" customHeight="1" x14ac:dyDescent="0.25">
      <c r="A638" s="1"/>
      <c r="B638" s="83"/>
      <c r="C638" s="83"/>
      <c r="D638" s="8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83"/>
      <c r="AC638" s="83"/>
      <c r="AD638" s="83"/>
      <c r="AE638" s="83"/>
      <c r="AF638" s="83"/>
      <c r="AG638" s="83"/>
      <c r="AH638" s="83"/>
      <c r="AI638" s="83"/>
      <c r="AJ638" s="83"/>
      <c r="AK638" s="83"/>
      <c r="AL638" s="83"/>
      <c r="AM638" s="83"/>
      <c r="AN638" s="83"/>
      <c r="AO638" s="83"/>
      <c r="AP638" s="83"/>
      <c r="AQ638" s="83"/>
      <c r="AR638" s="83"/>
      <c r="AS638" s="83"/>
      <c r="AT638" s="83"/>
      <c r="AU638" s="83"/>
      <c r="AV638" s="83"/>
      <c r="AW638" s="83"/>
      <c r="AX638" s="83"/>
      <c r="AY638" s="83"/>
      <c r="AZ638" s="83"/>
      <c r="BA638" s="83"/>
      <c r="BB638" s="83"/>
      <c r="BC638" s="83"/>
      <c r="BD638" s="83"/>
      <c r="BE638" s="83"/>
      <c r="BF638" s="83"/>
      <c r="BG638" s="83"/>
      <c r="BH638" s="83"/>
      <c r="BI638" s="83"/>
      <c r="BJ638" s="96"/>
      <c r="BK638" s="96"/>
      <c r="BL638" s="1"/>
      <c r="BM638" s="1"/>
    </row>
    <row r="639" spans="1:65" ht="15.75" customHeight="1" x14ac:dyDescent="0.25">
      <c r="A639" s="1"/>
      <c r="B639" s="83"/>
      <c r="C639" s="83"/>
      <c r="D639" s="8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83"/>
      <c r="AC639" s="83"/>
      <c r="AD639" s="83"/>
      <c r="AE639" s="83"/>
      <c r="AF639" s="83"/>
      <c r="AG639" s="83"/>
      <c r="AH639" s="83"/>
      <c r="AI639" s="83"/>
      <c r="AJ639" s="83"/>
      <c r="AK639" s="83"/>
      <c r="AL639" s="83"/>
      <c r="AM639" s="83"/>
      <c r="AN639" s="83"/>
      <c r="AO639" s="83"/>
      <c r="AP639" s="83"/>
      <c r="AQ639" s="83"/>
      <c r="AR639" s="83"/>
      <c r="AS639" s="83"/>
      <c r="AT639" s="83"/>
      <c r="AU639" s="83"/>
      <c r="AV639" s="83"/>
      <c r="AW639" s="83"/>
      <c r="AX639" s="83"/>
      <c r="AY639" s="83"/>
      <c r="AZ639" s="83"/>
      <c r="BA639" s="83"/>
      <c r="BB639" s="83"/>
      <c r="BC639" s="83"/>
      <c r="BD639" s="83"/>
      <c r="BE639" s="83"/>
      <c r="BF639" s="83"/>
      <c r="BG639" s="83"/>
      <c r="BH639" s="83"/>
      <c r="BI639" s="83"/>
      <c r="BJ639" s="96"/>
      <c r="BK639" s="96"/>
      <c r="BL639" s="1"/>
      <c r="BM639" s="1"/>
    </row>
    <row r="640" spans="1:65" ht="15.75" customHeight="1" x14ac:dyDescent="0.25">
      <c r="A640" s="1"/>
      <c r="B640" s="83"/>
      <c r="C640" s="83"/>
      <c r="D640" s="8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83"/>
      <c r="AC640" s="83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  <c r="AN640" s="83"/>
      <c r="AO640" s="83"/>
      <c r="AP640" s="83"/>
      <c r="AQ640" s="83"/>
      <c r="AR640" s="83"/>
      <c r="AS640" s="83"/>
      <c r="AT640" s="83"/>
      <c r="AU640" s="83"/>
      <c r="AV640" s="83"/>
      <c r="AW640" s="83"/>
      <c r="AX640" s="83"/>
      <c r="AY640" s="83"/>
      <c r="AZ640" s="83"/>
      <c r="BA640" s="83"/>
      <c r="BB640" s="83"/>
      <c r="BC640" s="83"/>
      <c r="BD640" s="83"/>
      <c r="BE640" s="83"/>
      <c r="BF640" s="83"/>
      <c r="BG640" s="83"/>
      <c r="BH640" s="83"/>
      <c r="BI640" s="83"/>
      <c r="BJ640" s="96"/>
      <c r="BK640" s="96"/>
      <c r="BL640" s="1"/>
      <c r="BM640" s="1"/>
    </row>
    <row r="641" spans="1:65" ht="15.75" customHeight="1" x14ac:dyDescent="0.25">
      <c r="A641" s="1"/>
      <c r="B641" s="83"/>
      <c r="C641" s="83"/>
      <c r="D641" s="8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83"/>
      <c r="AC641" s="83"/>
      <c r="AD641" s="83"/>
      <c r="AE641" s="83"/>
      <c r="AF641" s="83"/>
      <c r="AG641" s="83"/>
      <c r="AH641" s="83"/>
      <c r="AI641" s="83"/>
      <c r="AJ641" s="83"/>
      <c r="AK641" s="83"/>
      <c r="AL641" s="83"/>
      <c r="AM641" s="83"/>
      <c r="AN641" s="83"/>
      <c r="AO641" s="83"/>
      <c r="AP641" s="83"/>
      <c r="AQ641" s="83"/>
      <c r="AR641" s="83"/>
      <c r="AS641" s="83"/>
      <c r="AT641" s="83"/>
      <c r="AU641" s="83"/>
      <c r="AV641" s="83"/>
      <c r="AW641" s="83"/>
      <c r="AX641" s="83"/>
      <c r="AY641" s="83"/>
      <c r="AZ641" s="83"/>
      <c r="BA641" s="83"/>
      <c r="BB641" s="83"/>
      <c r="BC641" s="83"/>
      <c r="BD641" s="83"/>
      <c r="BE641" s="83"/>
      <c r="BF641" s="83"/>
      <c r="BG641" s="83"/>
      <c r="BH641" s="83"/>
      <c r="BI641" s="83"/>
      <c r="BJ641" s="96"/>
      <c r="BK641" s="96"/>
      <c r="BL641" s="1"/>
      <c r="BM641" s="1"/>
    </row>
    <row r="642" spans="1:65" ht="15.75" customHeight="1" x14ac:dyDescent="0.25">
      <c r="A642" s="1"/>
      <c r="B642" s="83"/>
      <c r="C642" s="83"/>
      <c r="D642" s="8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83"/>
      <c r="AC642" s="83"/>
      <c r="AD642" s="83"/>
      <c r="AE642" s="83"/>
      <c r="AF642" s="83"/>
      <c r="AG642" s="83"/>
      <c r="AH642" s="83"/>
      <c r="AI642" s="83"/>
      <c r="AJ642" s="83"/>
      <c r="AK642" s="83"/>
      <c r="AL642" s="83"/>
      <c r="AM642" s="83"/>
      <c r="AN642" s="83"/>
      <c r="AO642" s="83"/>
      <c r="AP642" s="83"/>
      <c r="AQ642" s="83"/>
      <c r="AR642" s="83"/>
      <c r="AS642" s="83"/>
      <c r="AT642" s="83"/>
      <c r="AU642" s="83"/>
      <c r="AV642" s="83"/>
      <c r="AW642" s="83"/>
      <c r="AX642" s="83"/>
      <c r="AY642" s="83"/>
      <c r="AZ642" s="83"/>
      <c r="BA642" s="83"/>
      <c r="BB642" s="83"/>
      <c r="BC642" s="83"/>
      <c r="BD642" s="83"/>
      <c r="BE642" s="83"/>
      <c r="BF642" s="83"/>
      <c r="BG642" s="83"/>
      <c r="BH642" s="83"/>
      <c r="BI642" s="83"/>
      <c r="BJ642" s="96"/>
      <c r="BK642" s="96"/>
      <c r="BL642" s="1"/>
      <c r="BM642" s="1"/>
    </row>
    <row r="643" spans="1:65" ht="15.75" customHeight="1" x14ac:dyDescent="0.25">
      <c r="A643" s="1"/>
      <c r="B643" s="83"/>
      <c r="C643" s="83"/>
      <c r="D643" s="8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83"/>
      <c r="AC643" s="83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  <c r="AN643" s="83"/>
      <c r="AO643" s="83"/>
      <c r="AP643" s="83"/>
      <c r="AQ643" s="83"/>
      <c r="AR643" s="83"/>
      <c r="AS643" s="83"/>
      <c r="AT643" s="83"/>
      <c r="AU643" s="83"/>
      <c r="AV643" s="83"/>
      <c r="AW643" s="83"/>
      <c r="AX643" s="83"/>
      <c r="AY643" s="83"/>
      <c r="AZ643" s="83"/>
      <c r="BA643" s="83"/>
      <c r="BB643" s="83"/>
      <c r="BC643" s="83"/>
      <c r="BD643" s="83"/>
      <c r="BE643" s="83"/>
      <c r="BF643" s="83"/>
      <c r="BG643" s="83"/>
      <c r="BH643" s="83"/>
      <c r="BI643" s="83"/>
      <c r="BJ643" s="96"/>
      <c r="BK643" s="96"/>
      <c r="BL643" s="1"/>
      <c r="BM643" s="1"/>
    </row>
    <row r="644" spans="1:65" ht="15.75" customHeight="1" x14ac:dyDescent="0.25">
      <c r="A644" s="1"/>
      <c r="B644" s="83"/>
      <c r="C644" s="83"/>
      <c r="D644" s="8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83"/>
      <c r="AC644" s="83"/>
      <c r="AD644" s="83"/>
      <c r="AE644" s="83"/>
      <c r="AF644" s="83"/>
      <c r="AG644" s="83"/>
      <c r="AH644" s="83"/>
      <c r="AI644" s="83"/>
      <c r="AJ644" s="83"/>
      <c r="AK644" s="83"/>
      <c r="AL644" s="83"/>
      <c r="AM644" s="83"/>
      <c r="AN644" s="83"/>
      <c r="AO644" s="83"/>
      <c r="AP644" s="83"/>
      <c r="AQ644" s="83"/>
      <c r="AR644" s="83"/>
      <c r="AS644" s="83"/>
      <c r="AT644" s="83"/>
      <c r="AU644" s="83"/>
      <c r="AV644" s="83"/>
      <c r="AW644" s="83"/>
      <c r="AX644" s="83"/>
      <c r="AY644" s="83"/>
      <c r="AZ644" s="83"/>
      <c r="BA644" s="83"/>
      <c r="BB644" s="83"/>
      <c r="BC644" s="83"/>
      <c r="BD644" s="83"/>
      <c r="BE644" s="83"/>
      <c r="BF644" s="83"/>
      <c r="BG644" s="83"/>
      <c r="BH644" s="83"/>
      <c r="BI644" s="83"/>
      <c r="BJ644" s="96"/>
      <c r="BK644" s="96"/>
      <c r="BL644" s="1"/>
      <c r="BM644" s="1"/>
    </row>
    <row r="645" spans="1:65" ht="15.75" customHeight="1" x14ac:dyDescent="0.25">
      <c r="A645" s="1"/>
      <c r="B645" s="83"/>
      <c r="C645" s="83"/>
      <c r="D645" s="8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83"/>
      <c r="AC645" s="83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  <c r="AN645" s="83"/>
      <c r="AO645" s="83"/>
      <c r="AP645" s="83"/>
      <c r="AQ645" s="83"/>
      <c r="AR645" s="83"/>
      <c r="AS645" s="83"/>
      <c r="AT645" s="83"/>
      <c r="AU645" s="83"/>
      <c r="AV645" s="83"/>
      <c r="AW645" s="83"/>
      <c r="AX645" s="83"/>
      <c r="AY645" s="83"/>
      <c r="AZ645" s="83"/>
      <c r="BA645" s="83"/>
      <c r="BB645" s="83"/>
      <c r="BC645" s="83"/>
      <c r="BD645" s="83"/>
      <c r="BE645" s="83"/>
      <c r="BF645" s="83"/>
      <c r="BG645" s="83"/>
      <c r="BH645" s="83"/>
      <c r="BI645" s="83"/>
      <c r="BJ645" s="96"/>
      <c r="BK645" s="96"/>
      <c r="BL645" s="1"/>
      <c r="BM645" s="1"/>
    </row>
    <row r="646" spans="1:65" ht="15.75" customHeight="1" x14ac:dyDescent="0.25">
      <c r="A646" s="1"/>
      <c r="B646" s="83"/>
      <c r="C646" s="83"/>
      <c r="D646" s="8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83"/>
      <c r="AC646" s="83"/>
      <c r="AD646" s="83"/>
      <c r="AE646" s="83"/>
      <c r="AF646" s="83"/>
      <c r="AG646" s="83"/>
      <c r="AH646" s="83"/>
      <c r="AI646" s="83"/>
      <c r="AJ646" s="83"/>
      <c r="AK646" s="83"/>
      <c r="AL646" s="83"/>
      <c r="AM646" s="83"/>
      <c r="AN646" s="83"/>
      <c r="AO646" s="83"/>
      <c r="AP646" s="83"/>
      <c r="AQ646" s="83"/>
      <c r="AR646" s="83"/>
      <c r="AS646" s="83"/>
      <c r="AT646" s="83"/>
      <c r="AU646" s="83"/>
      <c r="AV646" s="83"/>
      <c r="AW646" s="83"/>
      <c r="AX646" s="83"/>
      <c r="AY646" s="83"/>
      <c r="AZ646" s="83"/>
      <c r="BA646" s="83"/>
      <c r="BB646" s="83"/>
      <c r="BC646" s="83"/>
      <c r="BD646" s="83"/>
      <c r="BE646" s="83"/>
      <c r="BF646" s="83"/>
      <c r="BG646" s="83"/>
      <c r="BH646" s="83"/>
      <c r="BI646" s="83"/>
      <c r="BJ646" s="96"/>
      <c r="BK646" s="96"/>
      <c r="BL646" s="1"/>
      <c r="BM646" s="1"/>
    </row>
    <row r="647" spans="1:65" ht="15.75" customHeight="1" x14ac:dyDescent="0.25">
      <c r="A647" s="1"/>
      <c r="B647" s="83"/>
      <c r="C647" s="83"/>
      <c r="D647" s="8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83"/>
      <c r="AC647" s="83"/>
      <c r="AD647" s="83"/>
      <c r="AE647" s="83"/>
      <c r="AF647" s="83"/>
      <c r="AG647" s="83"/>
      <c r="AH647" s="83"/>
      <c r="AI647" s="83"/>
      <c r="AJ647" s="83"/>
      <c r="AK647" s="83"/>
      <c r="AL647" s="83"/>
      <c r="AM647" s="83"/>
      <c r="AN647" s="83"/>
      <c r="AO647" s="83"/>
      <c r="AP647" s="83"/>
      <c r="AQ647" s="83"/>
      <c r="AR647" s="83"/>
      <c r="AS647" s="83"/>
      <c r="AT647" s="83"/>
      <c r="AU647" s="83"/>
      <c r="AV647" s="83"/>
      <c r="AW647" s="83"/>
      <c r="AX647" s="83"/>
      <c r="AY647" s="83"/>
      <c r="AZ647" s="83"/>
      <c r="BA647" s="83"/>
      <c r="BB647" s="83"/>
      <c r="BC647" s="83"/>
      <c r="BD647" s="83"/>
      <c r="BE647" s="83"/>
      <c r="BF647" s="83"/>
      <c r="BG647" s="83"/>
      <c r="BH647" s="83"/>
      <c r="BI647" s="83"/>
      <c r="BJ647" s="96"/>
      <c r="BK647" s="96"/>
      <c r="BL647" s="1"/>
      <c r="BM647" s="1"/>
    </row>
    <row r="648" spans="1:65" ht="15.75" customHeight="1" x14ac:dyDescent="0.25">
      <c r="A648" s="1"/>
      <c r="B648" s="83"/>
      <c r="C648" s="83"/>
      <c r="D648" s="8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83"/>
      <c r="AC648" s="83"/>
      <c r="AD648" s="83"/>
      <c r="AE648" s="83"/>
      <c r="AF648" s="83"/>
      <c r="AG648" s="83"/>
      <c r="AH648" s="83"/>
      <c r="AI648" s="83"/>
      <c r="AJ648" s="83"/>
      <c r="AK648" s="83"/>
      <c r="AL648" s="83"/>
      <c r="AM648" s="83"/>
      <c r="AN648" s="83"/>
      <c r="AO648" s="83"/>
      <c r="AP648" s="83"/>
      <c r="AQ648" s="83"/>
      <c r="AR648" s="83"/>
      <c r="AS648" s="83"/>
      <c r="AT648" s="83"/>
      <c r="AU648" s="83"/>
      <c r="AV648" s="83"/>
      <c r="AW648" s="83"/>
      <c r="AX648" s="83"/>
      <c r="AY648" s="83"/>
      <c r="AZ648" s="83"/>
      <c r="BA648" s="83"/>
      <c r="BB648" s="83"/>
      <c r="BC648" s="83"/>
      <c r="BD648" s="83"/>
      <c r="BE648" s="83"/>
      <c r="BF648" s="83"/>
      <c r="BG648" s="83"/>
      <c r="BH648" s="83"/>
      <c r="BI648" s="83"/>
      <c r="BJ648" s="96"/>
      <c r="BK648" s="96"/>
      <c r="BL648" s="1"/>
      <c r="BM648" s="1"/>
    </row>
    <row r="649" spans="1:65" ht="15.75" customHeight="1" x14ac:dyDescent="0.25">
      <c r="A649" s="1"/>
      <c r="B649" s="83"/>
      <c r="C649" s="83"/>
      <c r="D649" s="8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83"/>
      <c r="AC649" s="83"/>
      <c r="AD649" s="83"/>
      <c r="AE649" s="83"/>
      <c r="AF649" s="83"/>
      <c r="AG649" s="83"/>
      <c r="AH649" s="83"/>
      <c r="AI649" s="83"/>
      <c r="AJ649" s="83"/>
      <c r="AK649" s="83"/>
      <c r="AL649" s="83"/>
      <c r="AM649" s="83"/>
      <c r="AN649" s="83"/>
      <c r="AO649" s="83"/>
      <c r="AP649" s="83"/>
      <c r="AQ649" s="83"/>
      <c r="AR649" s="83"/>
      <c r="AS649" s="83"/>
      <c r="AT649" s="83"/>
      <c r="AU649" s="83"/>
      <c r="AV649" s="83"/>
      <c r="AW649" s="83"/>
      <c r="AX649" s="83"/>
      <c r="AY649" s="83"/>
      <c r="AZ649" s="83"/>
      <c r="BA649" s="83"/>
      <c r="BB649" s="83"/>
      <c r="BC649" s="83"/>
      <c r="BD649" s="83"/>
      <c r="BE649" s="83"/>
      <c r="BF649" s="83"/>
      <c r="BG649" s="83"/>
      <c r="BH649" s="83"/>
      <c r="BI649" s="83"/>
      <c r="BJ649" s="96"/>
      <c r="BK649" s="96"/>
      <c r="BL649" s="1"/>
      <c r="BM649" s="1"/>
    </row>
    <row r="650" spans="1:65" ht="15.75" customHeight="1" x14ac:dyDescent="0.25">
      <c r="A650" s="1"/>
      <c r="B650" s="83"/>
      <c r="C650" s="83"/>
      <c r="D650" s="8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83"/>
      <c r="AC650" s="83"/>
      <c r="AD650" s="83"/>
      <c r="AE650" s="83"/>
      <c r="AF650" s="83"/>
      <c r="AG650" s="83"/>
      <c r="AH650" s="83"/>
      <c r="AI650" s="83"/>
      <c r="AJ650" s="83"/>
      <c r="AK650" s="83"/>
      <c r="AL650" s="83"/>
      <c r="AM650" s="83"/>
      <c r="AN650" s="83"/>
      <c r="AO650" s="83"/>
      <c r="AP650" s="83"/>
      <c r="AQ650" s="83"/>
      <c r="AR650" s="83"/>
      <c r="AS650" s="83"/>
      <c r="AT650" s="83"/>
      <c r="AU650" s="83"/>
      <c r="AV650" s="83"/>
      <c r="AW650" s="83"/>
      <c r="AX650" s="83"/>
      <c r="AY650" s="83"/>
      <c r="AZ650" s="83"/>
      <c r="BA650" s="83"/>
      <c r="BB650" s="83"/>
      <c r="BC650" s="83"/>
      <c r="BD650" s="83"/>
      <c r="BE650" s="83"/>
      <c r="BF650" s="83"/>
      <c r="BG650" s="83"/>
      <c r="BH650" s="83"/>
      <c r="BI650" s="83"/>
      <c r="BJ650" s="96"/>
      <c r="BK650" s="96"/>
      <c r="BL650" s="1"/>
      <c r="BM650" s="1"/>
    </row>
    <row r="651" spans="1:65" ht="15.75" customHeight="1" x14ac:dyDescent="0.25">
      <c r="A651" s="1"/>
      <c r="B651" s="83"/>
      <c r="C651" s="83"/>
      <c r="D651" s="8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83"/>
      <c r="AC651" s="83"/>
      <c r="AD651" s="83"/>
      <c r="AE651" s="83"/>
      <c r="AF651" s="83"/>
      <c r="AG651" s="83"/>
      <c r="AH651" s="83"/>
      <c r="AI651" s="83"/>
      <c r="AJ651" s="83"/>
      <c r="AK651" s="83"/>
      <c r="AL651" s="83"/>
      <c r="AM651" s="83"/>
      <c r="AN651" s="83"/>
      <c r="AO651" s="83"/>
      <c r="AP651" s="83"/>
      <c r="AQ651" s="83"/>
      <c r="AR651" s="83"/>
      <c r="AS651" s="83"/>
      <c r="AT651" s="83"/>
      <c r="AU651" s="83"/>
      <c r="AV651" s="83"/>
      <c r="AW651" s="83"/>
      <c r="AX651" s="83"/>
      <c r="AY651" s="83"/>
      <c r="AZ651" s="83"/>
      <c r="BA651" s="83"/>
      <c r="BB651" s="83"/>
      <c r="BC651" s="83"/>
      <c r="BD651" s="83"/>
      <c r="BE651" s="83"/>
      <c r="BF651" s="83"/>
      <c r="BG651" s="83"/>
      <c r="BH651" s="83"/>
      <c r="BI651" s="83"/>
      <c r="BJ651" s="96"/>
      <c r="BK651" s="96"/>
      <c r="BL651" s="1"/>
      <c r="BM651" s="1"/>
    </row>
    <row r="652" spans="1:65" ht="15.75" customHeight="1" x14ac:dyDescent="0.25">
      <c r="A652" s="1"/>
      <c r="B652" s="83"/>
      <c r="C652" s="83"/>
      <c r="D652" s="8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83"/>
      <c r="AC652" s="83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  <c r="AN652" s="83"/>
      <c r="AO652" s="83"/>
      <c r="AP652" s="83"/>
      <c r="AQ652" s="83"/>
      <c r="AR652" s="83"/>
      <c r="AS652" s="83"/>
      <c r="AT652" s="83"/>
      <c r="AU652" s="83"/>
      <c r="AV652" s="83"/>
      <c r="AW652" s="83"/>
      <c r="AX652" s="83"/>
      <c r="AY652" s="83"/>
      <c r="AZ652" s="83"/>
      <c r="BA652" s="83"/>
      <c r="BB652" s="83"/>
      <c r="BC652" s="83"/>
      <c r="BD652" s="83"/>
      <c r="BE652" s="83"/>
      <c r="BF652" s="83"/>
      <c r="BG652" s="83"/>
      <c r="BH652" s="83"/>
      <c r="BI652" s="83"/>
      <c r="BJ652" s="96"/>
      <c r="BK652" s="96"/>
      <c r="BL652" s="1"/>
      <c r="BM652" s="1"/>
    </row>
    <row r="653" spans="1:65" ht="15.75" customHeight="1" x14ac:dyDescent="0.25">
      <c r="A653" s="1"/>
      <c r="B653" s="83"/>
      <c r="C653" s="83"/>
      <c r="D653" s="8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83"/>
      <c r="AC653" s="83"/>
      <c r="AD653" s="83"/>
      <c r="AE653" s="83"/>
      <c r="AF653" s="83"/>
      <c r="AG653" s="83"/>
      <c r="AH653" s="83"/>
      <c r="AI653" s="83"/>
      <c r="AJ653" s="83"/>
      <c r="AK653" s="83"/>
      <c r="AL653" s="83"/>
      <c r="AM653" s="83"/>
      <c r="AN653" s="83"/>
      <c r="AO653" s="83"/>
      <c r="AP653" s="83"/>
      <c r="AQ653" s="83"/>
      <c r="AR653" s="83"/>
      <c r="AS653" s="83"/>
      <c r="AT653" s="83"/>
      <c r="AU653" s="83"/>
      <c r="AV653" s="83"/>
      <c r="AW653" s="83"/>
      <c r="AX653" s="83"/>
      <c r="AY653" s="83"/>
      <c r="AZ653" s="83"/>
      <c r="BA653" s="83"/>
      <c r="BB653" s="83"/>
      <c r="BC653" s="83"/>
      <c r="BD653" s="83"/>
      <c r="BE653" s="83"/>
      <c r="BF653" s="83"/>
      <c r="BG653" s="83"/>
      <c r="BH653" s="83"/>
      <c r="BI653" s="83"/>
      <c r="BJ653" s="96"/>
      <c r="BK653" s="96"/>
      <c r="BL653" s="1"/>
      <c r="BM653" s="1"/>
    </row>
    <row r="654" spans="1:65" ht="15.75" customHeight="1" x14ac:dyDescent="0.25">
      <c r="A654" s="1"/>
      <c r="B654" s="83"/>
      <c r="C654" s="83"/>
      <c r="D654" s="8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83"/>
      <c r="AC654" s="83"/>
      <c r="AD654" s="83"/>
      <c r="AE654" s="83"/>
      <c r="AF654" s="83"/>
      <c r="AG654" s="83"/>
      <c r="AH654" s="83"/>
      <c r="AI654" s="83"/>
      <c r="AJ654" s="83"/>
      <c r="AK654" s="83"/>
      <c r="AL654" s="83"/>
      <c r="AM654" s="83"/>
      <c r="AN654" s="83"/>
      <c r="AO654" s="83"/>
      <c r="AP654" s="83"/>
      <c r="AQ654" s="83"/>
      <c r="AR654" s="83"/>
      <c r="AS654" s="83"/>
      <c r="AT654" s="83"/>
      <c r="AU654" s="83"/>
      <c r="AV654" s="83"/>
      <c r="AW654" s="83"/>
      <c r="AX654" s="83"/>
      <c r="AY654" s="83"/>
      <c r="AZ654" s="83"/>
      <c r="BA654" s="83"/>
      <c r="BB654" s="83"/>
      <c r="BC654" s="83"/>
      <c r="BD654" s="83"/>
      <c r="BE654" s="83"/>
      <c r="BF654" s="83"/>
      <c r="BG654" s="83"/>
      <c r="BH654" s="83"/>
      <c r="BI654" s="83"/>
      <c r="BJ654" s="96"/>
      <c r="BK654" s="96"/>
      <c r="BL654" s="1"/>
      <c r="BM654" s="1"/>
    </row>
    <row r="655" spans="1:65" ht="15.75" customHeight="1" x14ac:dyDescent="0.25">
      <c r="A655" s="1"/>
      <c r="B655" s="83"/>
      <c r="C655" s="83"/>
      <c r="D655" s="8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83"/>
      <c r="AC655" s="83"/>
      <c r="AD655" s="83"/>
      <c r="AE655" s="83"/>
      <c r="AF655" s="83"/>
      <c r="AG655" s="83"/>
      <c r="AH655" s="83"/>
      <c r="AI655" s="83"/>
      <c r="AJ655" s="83"/>
      <c r="AK655" s="83"/>
      <c r="AL655" s="83"/>
      <c r="AM655" s="83"/>
      <c r="AN655" s="83"/>
      <c r="AO655" s="83"/>
      <c r="AP655" s="83"/>
      <c r="AQ655" s="83"/>
      <c r="AR655" s="83"/>
      <c r="AS655" s="83"/>
      <c r="AT655" s="83"/>
      <c r="AU655" s="83"/>
      <c r="AV655" s="83"/>
      <c r="AW655" s="83"/>
      <c r="AX655" s="83"/>
      <c r="AY655" s="83"/>
      <c r="AZ655" s="83"/>
      <c r="BA655" s="83"/>
      <c r="BB655" s="83"/>
      <c r="BC655" s="83"/>
      <c r="BD655" s="83"/>
      <c r="BE655" s="83"/>
      <c r="BF655" s="83"/>
      <c r="BG655" s="83"/>
      <c r="BH655" s="83"/>
      <c r="BI655" s="83"/>
      <c r="BJ655" s="96"/>
      <c r="BK655" s="96"/>
      <c r="BL655" s="1"/>
      <c r="BM655" s="1"/>
    </row>
    <row r="656" spans="1:65" ht="15.75" customHeight="1" x14ac:dyDescent="0.25">
      <c r="A656" s="1"/>
      <c r="B656" s="83"/>
      <c r="C656" s="83"/>
      <c r="D656" s="8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83"/>
      <c r="AC656" s="83"/>
      <c r="AD656" s="83"/>
      <c r="AE656" s="83"/>
      <c r="AF656" s="83"/>
      <c r="AG656" s="83"/>
      <c r="AH656" s="83"/>
      <c r="AI656" s="83"/>
      <c r="AJ656" s="83"/>
      <c r="AK656" s="83"/>
      <c r="AL656" s="83"/>
      <c r="AM656" s="83"/>
      <c r="AN656" s="83"/>
      <c r="AO656" s="83"/>
      <c r="AP656" s="83"/>
      <c r="AQ656" s="83"/>
      <c r="AR656" s="83"/>
      <c r="AS656" s="83"/>
      <c r="AT656" s="83"/>
      <c r="AU656" s="83"/>
      <c r="AV656" s="83"/>
      <c r="AW656" s="83"/>
      <c r="AX656" s="83"/>
      <c r="AY656" s="83"/>
      <c r="AZ656" s="83"/>
      <c r="BA656" s="83"/>
      <c r="BB656" s="83"/>
      <c r="BC656" s="83"/>
      <c r="BD656" s="83"/>
      <c r="BE656" s="83"/>
      <c r="BF656" s="83"/>
      <c r="BG656" s="83"/>
      <c r="BH656" s="83"/>
      <c r="BI656" s="83"/>
      <c r="BJ656" s="96"/>
      <c r="BK656" s="96"/>
      <c r="BL656" s="1"/>
      <c r="BM656" s="1"/>
    </row>
    <row r="657" spans="1:65" ht="15.75" customHeight="1" x14ac:dyDescent="0.25">
      <c r="A657" s="1"/>
      <c r="B657" s="83"/>
      <c r="C657" s="83"/>
      <c r="D657" s="8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83"/>
      <c r="AC657" s="83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  <c r="AN657" s="83"/>
      <c r="AO657" s="83"/>
      <c r="AP657" s="83"/>
      <c r="AQ657" s="83"/>
      <c r="AR657" s="83"/>
      <c r="AS657" s="83"/>
      <c r="AT657" s="83"/>
      <c r="AU657" s="83"/>
      <c r="AV657" s="83"/>
      <c r="AW657" s="83"/>
      <c r="AX657" s="83"/>
      <c r="AY657" s="83"/>
      <c r="AZ657" s="83"/>
      <c r="BA657" s="83"/>
      <c r="BB657" s="83"/>
      <c r="BC657" s="83"/>
      <c r="BD657" s="83"/>
      <c r="BE657" s="83"/>
      <c r="BF657" s="83"/>
      <c r="BG657" s="83"/>
      <c r="BH657" s="83"/>
      <c r="BI657" s="83"/>
      <c r="BJ657" s="96"/>
      <c r="BK657" s="96"/>
      <c r="BL657" s="1"/>
      <c r="BM657" s="1"/>
    </row>
    <row r="658" spans="1:65" ht="15.75" customHeight="1" x14ac:dyDescent="0.25">
      <c r="A658" s="1"/>
      <c r="B658" s="83"/>
      <c r="C658" s="83"/>
      <c r="D658" s="8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83"/>
      <c r="AC658" s="83"/>
      <c r="AD658" s="83"/>
      <c r="AE658" s="83"/>
      <c r="AF658" s="83"/>
      <c r="AG658" s="83"/>
      <c r="AH658" s="83"/>
      <c r="AI658" s="83"/>
      <c r="AJ658" s="83"/>
      <c r="AK658" s="83"/>
      <c r="AL658" s="83"/>
      <c r="AM658" s="83"/>
      <c r="AN658" s="83"/>
      <c r="AO658" s="83"/>
      <c r="AP658" s="83"/>
      <c r="AQ658" s="83"/>
      <c r="AR658" s="83"/>
      <c r="AS658" s="83"/>
      <c r="AT658" s="83"/>
      <c r="AU658" s="83"/>
      <c r="AV658" s="83"/>
      <c r="AW658" s="83"/>
      <c r="AX658" s="83"/>
      <c r="AY658" s="83"/>
      <c r="AZ658" s="83"/>
      <c r="BA658" s="83"/>
      <c r="BB658" s="83"/>
      <c r="BC658" s="83"/>
      <c r="BD658" s="83"/>
      <c r="BE658" s="83"/>
      <c r="BF658" s="83"/>
      <c r="BG658" s="83"/>
      <c r="BH658" s="83"/>
      <c r="BI658" s="83"/>
      <c r="BJ658" s="96"/>
      <c r="BK658" s="96"/>
      <c r="BL658" s="1"/>
      <c r="BM658" s="1"/>
    </row>
    <row r="659" spans="1:65" ht="15.75" customHeight="1" x14ac:dyDescent="0.25">
      <c r="A659" s="1"/>
      <c r="B659" s="83"/>
      <c r="C659" s="83"/>
      <c r="D659" s="8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83"/>
      <c r="AC659" s="83"/>
      <c r="AD659" s="83"/>
      <c r="AE659" s="83"/>
      <c r="AF659" s="83"/>
      <c r="AG659" s="83"/>
      <c r="AH659" s="83"/>
      <c r="AI659" s="83"/>
      <c r="AJ659" s="83"/>
      <c r="AK659" s="83"/>
      <c r="AL659" s="83"/>
      <c r="AM659" s="83"/>
      <c r="AN659" s="83"/>
      <c r="AO659" s="83"/>
      <c r="AP659" s="83"/>
      <c r="AQ659" s="83"/>
      <c r="AR659" s="83"/>
      <c r="AS659" s="83"/>
      <c r="AT659" s="83"/>
      <c r="AU659" s="83"/>
      <c r="AV659" s="83"/>
      <c r="AW659" s="83"/>
      <c r="AX659" s="83"/>
      <c r="AY659" s="83"/>
      <c r="AZ659" s="83"/>
      <c r="BA659" s="83"/>
      <c r="BB659" s="83"/>
      <c r="BC659" s="83"/>
      <c r="BD659" s="83"/>
      <c r="BE659" s="83"/>
      <c r="BF659" s="83"/>
      <c r="BG659" s="83"/>
      <c r="BH659" s="83"/>
      <c r="BI659" s="83"/>
      <c r="BJ659" s="96"/>
      <c r="BK659" s="96"/>
      <c r="BL659" s="1"/>
      <c r="BM659" s="1"/>
    </row>
    <row r="660" spans="1:65" ht="15.75" customHeight="1" x14ac:dyDescent="0.25">
      <c r="A660" s="1"/>
      <c r="B660" s="83"/>
      <c r="C660" s="83"/>
      <c r="D660" s="8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83"/>
      <c r="AC660" s="83"/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  <c r="AN660" s="83"/>
      <c r="AO660" s="83"/>
      <c r="AP660" s="83"/>
      <c r="AQ660" s="83"/>
      <c r="AR660" s="83"/>
      <c r="AS660" s="83"/>
      <c r="AT660" s="83"/>
      <c r="AU660" s="83"/>
      <c r="AV660" s="83"/>
      <c r="AW660" s="83"/>
      <c r="AX660" s="83"/>
      <c r="AY660" s="83"/>
      <c r="AZ660" s="83"/>
      <c r="BA660" s="83"/>
      <c r="BB660" s="83"/>
      <c r="BC660" s="83"/>
      <c r="BD660" s="83"/>
      <c r="BE660" s="83"/>
      <c r="BF660" s="83"/>
      <c r="BG660" s="83"/>
      <c r="BH660" s="83"/>
      <c r="BI660" s="83"/>
      <c r="BJ660" s="96"/>
      <c r="BK660" s="96"/>
      <c r="BL660" s="1"/>
      <c r="BM660" s="1"/>
    </row>
    <row r="661" spans="1:65" ht="15.75" customHeight="1" x14ac:dyDescent="0.25">
      <c r="A661" s="1"/>
      <c r="B661" s="83"/>
      <c r="C661" s="83"/>
      <c r="D661" s="8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83"/>
      <c r="AC661" s="83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  <c r="AN661" s="83"/>
      <c r="AO661" s="83"/>
      <c r="AP661" s="83"/>
      <c r="AQ661" s="83"/>
      <c r="AR661" s="83"/>
      <c r="AS661" s="83"/>
      <c r="AT661" s="83"/>
      <c r="AU661" s="83"/>
      <c r="AV661" s="83"/>
      <c r="AW661" s="83"/>
      <c r="AX661" s="83"/>
      <c r="AY661" s="83"/>
      <c r="AZ661" s="83"/>
      <c r="BA661" s="83"/>
      <c r="BB661" s="83"/>
      <c r="BC661" s="83"/>
      <c r="BD661" s="83"/>
      <c r="BE661" s="83"/>
      <c r="BF661" s="83"/>
      <c r="BG661" s="83"/>
      <c r="BH661" s="83"/>
      <c r="BI661" s="83"/>
      <c r="BJ661" s="96"/>
      <c r="BK661" s="96"/>
      <c r="BL661" s="1"/>
      <c r="BM661" s="1"/>
    </row>
    <row r="662" spans="1:65" ht="15.75" customHeight="1" x14ac:dyDescent="0.25">
      <c r="A662" s="1"/>
      <c r="B662" s="83"/>
      <c r="C662" s="83"/>
      <c r="D662" s="8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83"/>
      <c r="AC662" s="83"/>
      <c r="AD662" s="83"/>
      <c r="AE662" s="83"/>
      <c r="AF662" s="83"/>
      <c r="AG662" s="83"/>
      <c r="AH662" s="83"/>
      <c r="AI662" s="83"/>
      <c r="AJ662" s="83"/>
      <c r="AK662" s="83"/>
      <c r="AL662" s="83"/>
      <c r="AM662" s="83"/>
      <c r="AN662" s="83"/>
      <c r="AO662" s="83"/>
      <c r="AP662" s="83"/>
      <c r="AQ662" s="83"/>
      <c r="AR662" s="83"/>
      <c r="AS662" s="83"/>
      <c r="AT662" s="83"/>
      <c r="AU662" s="83"/>
      <c r="AV662" s="83"/>
      <c r="AW662" s="83"/>
      <c r="AX662" s="83"/>
      <c r="AY662" s="83"/>
      <c r="AZ662" s="83"/>
      <c r="BA662" s="83"/>
      <c r="BB662" s="83"/>
      <c r="BC662" s="83"/>
      <c r="BD662" s="83"/>
      <c r="BE662" s="83"/>
      <c r="BF662" s="83"/>
      <c r="BG662" s="83"/>
      <c r="BH662" s="83"/>
      <c r="BI662" s="83"/>
      <c r="BJ662" s="96"/>
      <c r="BK662" s="96"/>
      <c r="BL662" s="1"/>
      <c r="BM662" s="1"/>
    </row>
    <row r="663" spans="1:65" ht="15.75" customHeight="1" x14ac:dyDescent="0.25">
      <c r="A663" s="1"/>
      <c r="B663" s="83"/>
      <c r="C663" s="83"/>
      <c r="D663" s="8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83"/>
      <c r="AC663" s="83"/>
      <c r="AD663" s="83"/>
      <c r="AE663" s="83"/>
      <c r="AF663" s="83"/>
      <c r="AG663" s="83"/>
      <c r="AH663" s="83"/>
      <c r="AI663" s="83"/>
      <c r="AJ663" s="83"/>
      <c r="AK663" s="83"/>
      <c r="AL663" s="83"/>
      <c r="AM663" s="83"/>
      <c r="AN663" s="83"/>
      <c r="AO663" s="83"/>
      <c r="AP663" s="83"/>
      <c r="AQ663" s="83"/>
      <c r="AR663" s="83"/>
      <c r="AS663" s="83"/>
      <c r="AT663" s="83"/>
      <c r="AU663" s="83"/>
      <c r="AV663" s="83"/>
      <c r="AW663" s="83"/>
      <c r="AX663" s="83"/>
      <c r="AY663" s="83"/>
      <c r="AZ663" s="83"/>
      <c r="BA663" s="83"/>
      <c r="BB663" s="83"/>
      <c r="BC663" s="83"/>
      <c r="BD663" s="83"/>
      <c r="BE663" s="83"/>
      <c r="BF663" s="83"/>
      <c r="BG663" s="83"/>
      <c r="BH663" s="83"/>
      <c r="BI663" s="83"/>
      <c r="BJ663" s="96"/>
      <c r="BK663" s="96"/>
      <c r="BL663" s="1"/>
      <c r="BM663" s="1"/>
    </row>
    <row r="664" spans="1:65" ht="15.75" customHeight="1" x14ac:dyDescent="0.25">
      <c r="A664" s="1"/>
      <c r="B664" s="83"/>
      <c r="C664" s="83"/>
      <c r="D664" s="8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83"/>
      <c r="AC664" s="83"/>
      <c r="AD664" s="83"/>
      <c r="AE664" s="83"/>
      <c r="AF664" s="83"/>
      <c r="AG664" s="83"/>
      <c r="AH664" s="83"/>
      <c r="AI664" s="83"/>
      <c r="AJ664" s="83"/>
      <c r="AK664" s="83"/>
      <c r="AL664" s="83"/>
      <c r="AM664" s="83"/>
      <c r="AN664" s="83"/>
      <c r="AO664" s="83"/>
      <c r="AP664" s="83"/>
      <c r="AQ664" s="83"/>
      <c r="AR664" s="83"/>
      <c r="AS664" s="83"/>
      <c r="AT664" s="83"/>
      <c r="AU664" s="83"/>
      <c r="AV664" s="83"/>
      <c r="AW664" s="83"/>
      <c r="AX664" s="83"/>
      <c r="AY664" s="83"/>
      <c r="AZ664" s="83"/>
      <c r="BA664" s="83"/>
      <c r="BB664" s="83"/>
      <c r="BC664" s="83"/>
      <c r="BD664" s="83"/>
      <c r="BE664" s="83"/>
      <c r="BF664" s="83"/>
      <c r="BG664" s="83"/>
      <c r="BH664" s="83"/>
      <c r="BI664" s="83"/>
      <c r="BJ664" s="96"/>
      <c r="BK664" s="96"/>
      <c r="BL664" s="1"/>
      <c r="BM664" s="1"/>
    </row>
    <row r="665" spans="1:65" ht="15.75" customHeight="1" x14ac:dyDescent="0.25">
      <c r="A665" s="1"/>
      <c r="B665" s="83"/>
      <c r="C665" s="83"/>
      <c r="D665" s="8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83"/>
      <c r="AC665" s="83"/>
      <c r="AD665" s="83"/>
      <c r="AE665" s="83"/>
      <c r="AF665" s="83"/>
      <c r="AG665" s="83"/>
      <c r="AH665" s="83"/>
      <c r="AI665" s="83"/>
      <c r="AJ665" s="83"/>
      <c r="AK665" s="83"/>
      <c r="AL665" s="83"/>
      <c r="AM665" s="83"/>
      <c r="AN665" s="83"/>
      <c r="AO665" s="83"/>
      <c r="AP665" s="83"/>
      <c r="AQ665" s="83"/>
      <c r="AR665" s="83"/>
      <c r="AS665" s="83"/>
      <c r="AT665" s="83"/>
      <c r="AU665" s="83"/>
      <c r="AV665" s="83"/>
      <c r="AW665" s="83"/>
      <c r="AX665" s="83"/>
      <c r="AY665" s="83"/>
      <c r="AZ665" s="83"/>
      <c r="BA665" s="83"/>
      <c r="BB665" s="83"/>
      <c r="BC665" s="83"/>
      <c r="BD665" s="83"/>
      <c r="BE665" s="83"/>
      <c r="BF665" s="83"/>
      <c r="BG665" s="83"/>
      <c r="BH665" s="83"/>
      <c r="BI665" s="83"/>
      <c r="BJ665" s="96"/>
      <c r="BK665" s="96"/>
      <c r="BL665" s="1"/>
      <c r="BM665" s="1"/>
    </row>
    <row r="666" spans="1:65" ht="15.75" customHeight="1" x14ac:dyDescent="0.25">
      <c r="A666" s="1"/>
      <c r="B666" s="83"/>
      <c r="C666" s="83"/>
      <c r="D666" s="8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83"/>
      <c r="AC666" s="83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  <c r="AN666" s="83"/>
      <c r="AO666" s="83"/>
      <c r="AP666" s="83"/>
      <c r="AQ666" s="83"/>
      <c r="AR666" s="83"/>
      <c r="AS666" s="83"/>
      <c r="AT666" s="83"/>
      <c r="AU666" s="83"/>
      <c r="AV666" s="83"/>
      <c r="AW666" s="83"/>
      <c r="AX666" s="83"/>
      <c r="AY666" s="83"/>
      <c r="AZ666" s="83"/>
      <c r="BA666" s="83"/>
      <c r="BB666" s="83"/>
      <c r="BC666" s="83"/>
      <c r="BD666" s="83"/>
      <c r="BE666" s="83"/>
      <c r="BF666" s="83"/>
      <c r="BG666" s="83"/>
      <c r="BH666" s="83"/>
      <c r="BI666" s="83"/>
      <c r="BJ666" s="96"/>
      <c r="BK666" s="96"/>
      <c r="BL666" s="1"/>
      <c r="BM666" s="1"/>
    </row>
    <row r="667" spans="1:65" ht="15.75" customHeight="1" x14ac:dyDescent="0.25">
      <c r="A667" s="1"/>
      <c r="B667" s="83"/>
      <c r="C667" s="83"/>
      <c r="D667" s="8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83"/>
      <c r="AC667" s="83"/>
      <c r="AD667" s="83"/>
      <c r="AE667" s="83"/>
      <c r="AF667" s="83"/>
      <c r="AG667" s="83"/>
      <c r="AH667" s="83"/>
      <c r="AI667" s="83"/>
      <c r="AJ667" s="83"/>
      <c r="AK667" s="83"/>
      <c r="AL667" s="83"/>
      <c r="AM667" s="83"/>
      <c r="AN667" s="83"/>
      <c r="AO667" s="83"/>
      <c r="AP667" s="83"/>
      <c r="AQ667" s="83"/>
      <c r="AR667" s="83"/>
      <c r="AS667" s="83"/>
      <c r="AT667" s="83"/>
      <c r="AU667" s="83"/>
      <c r="AV667" s="83"/>
      <c r="AW667" s="83"/>
      <c r="AX667" s="83"/>
      <c r="AY667" s="83"/>
      <c r="AZ667" s="83"/>
      <c r="BA667" s="83"/>
      <c r="BB667" s="83"/>
      <c r="BC667" s="83"/>
      <c r="BD667" s="83"/>
      <c r="BE667" s="83"/>
      <c r="BF667" s="83"/>
      <c r="BG667" s="83"/>
      <c r="BH667" s="83"/>
      <c r="BI667" s="83"/>
      <c r="BJ667" s="96"/>
      <c r="BK667" s="96"/>
      <c r="BL667" s="1"/>
      <c r="BM667" s="1"/>
    </row>
    <row r="668" spans="1:65" ht="15.75" customHeight="1" x14ac:dyDescent="0.25">
      <c r="A668" s="1"/>
      <c r="B668" s="83"/>
      <c r="C668" s="83"/>
      <c r="D668" s="8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83"/>
      <c r="AC668" s="83"/>
      <c r="AD668" s="83"/>
      <c r="AE668" s="83"/>
      <c r="AF668" s="83"/>
      <c r="AG668" s="83"/>
      <c r="AH668" s="83"/>
      <c r="AI668" s="83"/>
      <c r="AJ668" s="83"/>
      <c r="AK668" s="83"/>
      <c r="AL668" s="83"/>
      <c r="AM668" s="83"/>
      <c r="AN668" s="83"/>
      <c r="AO668" s="83"/>
      <c r="AP668" s="83"/>
      <c r="AQ668" s="83"/>
      <c r="AR668" s="83"/>
      <c r="AS668" s="83"/>
      <c r="AT668" s="83"/>
      <c r="AU668" s="83"/>
      <c r="AV668" s="83"/>
      <c r="AW668" s="83"/>
      <c r="AX668" s="83"/>
      <c r="AY668" s="83"/>
      <c r="AZ668" s="83"/>
      <c r="BA668" s="83"/>
      <c r="BB668" s="83"/>
      <c r="BC668" s="83"/>
      <c r="BD668" s="83"/>
      <c r="BE668" s="83"/>
      <c r="BF668" s="83"/>
      <c r="BG668" s="83"/>
      <c r="BH668" s="83"/>
      <c r="BI668" s="83"/>
      <c r="BJ668" s="96"/>
      <c r="BK668" s="96"/>
      <c r="BL668" s="1"/>
      <c r="BM668" s="1"/>
    </row>
    <row r="669" spans="1:65" ht="15.75" customHeight="1" x14ac:dyDescent="0.25">
      <c r="A669" s="1"/>
      <c r="B669" s="83"/>
      <c r="C669" s="83"/>
      <c r="D669" s="8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83"/>
      <c r="AC669" s="83"/>
      <c r="AD669" s="83"/>
      <c r="AE669" s="83"/>
      <c r="AF669" s="83"/>
      <c r="AG669" s="83"/>
      <c r="AH669" s="83"/>
      <c r="AI669" s="83"/>
      <c r="AJ669" s="83"/>
      <c r="AK669" s="83"/>
      <c r="AL669" s="83"/>
      <c r="AM669" s="83"/>
      <c r="AN669" s="83"/>
      <c r="AO669" s="83"/>
      <c r="AP669" s="83"/>
      <c r="AQ669" s="83"/>
      <c r="AR669" s="83"/>
      <c r="AS669" s="83"/>
      <c r="AT669" s="83"/>
      <c r="AU669" s="83"/>
      <c r="AV669" s="83"/>
      <c r="AW669" s="83"/>
      <c r="AX669" s="83"/>
      <c r="AY669" s="83"/>
      <c r="AZ669" s="83"/>
      <c r="BA669" s="83"/>
      <c r="BB669" s="83"/>
      <c r="BC669" s="83"/>
      <c r="BD669" s="83"/>
      <c r="BE669" s="83"/>
      <c r="BF669" s="83"/>
      <c r="BG669" s="83"/>
      <c r="BH669" s="83"/>
      <c r="BI669" s="83"/>
      <c r="BJ669" s="96"/>
      <c r="BK669" s="96"/>
      <c r="BL669" s="1"/>
      <c r="BM669" s="1"/>
    </row>
    <row r="670" spans="1:65" ht="15.75" customHeight="1" x14ac:dyDescent="0.25">
      <c r="A670" s="1"/>
      <c r="B670" s="83"/>
      <c r="C670" s="83"/>
      <c r="D670" s="8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83"/>
      <c r="AC670" s="83"/>
      <c r="AD670" s="83"/>
      <c r="AE670" s="83"/>
      <c r="AF670" s="83"/>
      <c r="AG670" s="83"/>
      <c r="AH670" s="83"/>
      <c r="AI670" s="83"/>
      <c r="AJ670" s="83"/>
      <c r="AK670" s="83"/>
      <c r="AL670" s="83"/>
      <c r="AM670" s="83"/>
      <c r="AN670" s="83"/>
      <c r="AO670" s="83"/>
      <c r="AP670" s="83"/>
      <c r="AQ670" s="83"/>
      <c r="AR670" s="83"/>
      <c r="AS670" s="83"/>
      <c r="AT670" s="83"/>
      <c r="AU670" s="83"/>
      <c r="AV670" s="83"/>
      <c r="AW670" s="83"/>
      <c r="AX670" s="83"/>
      <c r="AY670" s="83"/>
      <c r="AZ670" s="83"/>
      <c r="BA670" s="83"/>
      <c r="BB670" s="83"/>
      <c r="BC670" s="83"/>
      <c r="BD670" s="83"/>
      <c r="BE670" s="83"/>
      <c r="BF670" s="83"/>
      <c r="BG670" s="83"/>
      <c r="BH670" s="83"/>
      <c r="BI670" s="83"/>
      <c r="BJ670" s="96"/>
      <c r="BK670" s="96"/>
      <c r="BL670" s="1"/>
      <c r="BM670" s="1"/>
    </row>
    <row r="671" spans="1:65" ht="15.75" customHeight="1" x14ac:dyDescent="0.25">
      <c r="A671" s="1"/>
      <c r="B671" s="83"/>
      <c r="C671" s="83"/>
      <c r="D671" s="8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83"/>
      <c r="AC671" s="83"/>
      <c r="AD671" s="83"/>
      <c r="AE671" s="83"/>
      <c r="AF671" s="83"/>
      <c r="AG671" s="83"/>
      <c r="AH671" s="83"/>
      <c r="AI671" s="83"/>
      <c r="AJ671" s="83"/>
      <c r="AK671" s="83"/>
      <c r="AL671" s="83"/>
      <c r="AM671" s="83"/>
      <c r="AN671" s="83"/>
      <c r="AO671" s="83"/>
      <c r="AP671" s="83"/>
      <c r="AQ671" s="83"/>
      <c r="AR671" s="83"/>
      <c r="AS671" s="83"/>
      <c r="AT671" s="83"/>
      <c r="AU671" s="83"/>
      <c r="AV671" s="83"/>
      <c r="AW671" s="83"/>
      <c r="AX671" s="83"/>
      <c r="AY671" s="83"/>
      <c r="AZ671" s="83"/>
      <c r="BA671" s="83"/>
      <c r="BB671" s="83"/>
      <c r="BC671" s="83"/>
      <c r="BD671" s="83"/>
      <c r="BE671" s="83"/>
      <c r="BF671" s="83"/>
      <c r="BG671" s="83"/>
      <c r="BH671" s="83"/>
      <c r="BI671" s="83"/>
      <c r="BJ671" s="96"/>
      <c r="BK671" s="96"/>
      <c r="BL671" s="1"/>
      <c r="BM671" s="1"/>
    </row>
    <row r="672" spans="1:65" ht="15.75" customHeight="1" x14ac:dyDescent="0.25">
      <c r="A672" s="1"/>
      <c r="B672" s="83"/>
      <c r="C672" s="83"/>
      <c r="D672" s="8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83"/>
      <c r="AC672" s="83"/>
      <c r="AD672" s="83"/>
      <c r="AE672" s="83"/>
      <c r="AF672" s="83"/>
      <c r="AG672" s="83"/>
      <c r="AH672" s="83"/>
      <c r="AI672" s="83"/>
      <c r="AJ672" s="83"/>
      <c r="AK672" s="83"/>
      <c r="AL672" s="83"/>
      <c r="AM672" s="83"/>
      <c r="AN672" s="83"/>
      <c r="AO672" s="83"/>
      <c r="AP672" s="83"/>
      <c r="AQ672" s="83"/>
      <c r="AR672" s="83"/>
      <c r="AS672" s="83"/>
      <c r="AT672" s="83"/>
      <c r="AU672" s="83"/>
      <c r="AV672" s="83"/>
      <c r="AW672" s="83"/>
      <c r="AX672" s="83"/>
      <c r="AY672" s="83"/>
      <c r="AZ672" s="83"/>
      <c r="BA672" s="83"/>
      <c r="BB672" s="83"/>
      <c r="BC672" s="83"/>
      <c r="BD672" s="83"/>
      <c r="BE672" s="83"/>
      <c r="BF672" s="83"/>
      <c r="BG672" s="83"/>
      <c r="BH672" s="83"/>
      <c r="BI672" s="83"/>
      <c r="BJ672" s="96"/>
      <c r="BK672" s="96"/>
      <c r="BL672" s="1"/>
      <c r="BM672" s="1"/>
    </row>
    <row r="673" spans="1:65" ht="15.75" customHeight="1" x14ac:dyDescent="0.25">
      <c r="A673" s="1"/>
      <c r="B673" s="83"/>
      <c r="C673" s="83"/>
      <c r="D673" s="8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83"/>
      <c r="AC673" s="83"/>
      <c r="AD673" s="83"/>
      <c r="AE673" s="83"/>
      <c r="AF673" s="83"/>
      <c r="AG673" s="83"/>
      <c r="AH673" s="83"/>
      <c r="AI673" s="83"/>
      <c r="AJ673" s="83"/>
      <c r="AK673" s="83"/>
      <c r="AL673" s="83"/>
      <c r="AM673" s="83"/>
      <c r="AN673" s="83"/>
      <c r="AO673" s="83"/>
      <c r="AP673" s="83"/>
      <c r="AQ673" s="83"/>
      <c r="AR673" s="83"/>
      <c r="AS673" s="83"/>
      <c r="AT673" s="83"/>
      <c r="AU673" s="83"/>
      <c r="AV673" s="83"/>
      <c r="AW673" s="83"/>
      <c r="AX673" s="83"/>
      <c r="AY673" s="83"/>
      <c r="AZ673" s="83"/>
      <c r="BA673" s="83"/>
      <c r="BB673" s="83"/>
      <c r="BC673" s="83"/>
      <c r="BD673" s="83"/>
      <c r="BE673" s="83"/>
      <c r="BF673" s="83"/>
      <c r="BG673" s="83"/>
      <c r="BH673" s="83"/>
      <c r="BI673" s="83"/>
      <c r="BJ673" s="96"/>
      <c r="BK673" s="96"/>
      <c r="BL673" s="1"/>
      <c r="BM673" s="1"/>
    </row>
    <row r="674" spans="1:65" ht="15.75" customHeight="1" x14ac:dyDescent="0.25">
      <c r="A674" s="1"/>
      <c r="B674" s="83"/>
      <c r="C674" s="83"/>
      <c r="D674" s="8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83"/>
      <c r="AC674" s="83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  <c r="AN674" s="83"/>
      <c r="AO674" s="83"/>
      <c r="AP674" s="83"/>
      <c r="AQ674" s="83"/>
      <c r="AR674" s="83"/>
      <c r="AS674" s="83"/>
      <c r="AT674" s="83"/>
      <c r="AU674" s="83"/>
      <c r="AV674" s="83"/>
      <c r="AW674" s="83"/>
      <c r="AX674" s="83"/>
      <c r="AY674" s="83"/>
      <c r="AZ674" s="83"/>
      <c r="BA674" s="83"/>
      <c r="BB674" s="83"/>
      <c r="BC674" s="83"/>
      <c r="BD674" s="83"/>
      <c r="BE674" s="83"/>
      <c r="BF674" s="83"/>
      <c r="BG674" s="83"/>
      <c r="BH674" s="83"/>
      <c r="BI674" s="83"/>
      <c r="BJ674" s="96"/>
      <c r="BK674" s="96"/>
      <c r="BL674" s="1"/>
      <c r="BM674" s="1"/>
    </row>
    <row r="675" spans="1:65" ht="15.75" customHeight="1" x14ac:dyDescent="0.25">
      <c r="A675" s="1"/>
      <c r="B675" s="83"/>
      <c r="C675" s="83"/>
      <c r="D675" s="8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83"/>
      <c r="AC675" s="83"/>
      <c r="AD675" s="83"/>
      <c r="AE675" s="83"/>
      <c r="AF675" s="83"/>
      <c r="AG675" s="83"/>
      <c r="AH675" s="83"/>
      <c r="AI675" s="83"/>
      <c r="AJ675" s="83"/>
      <c r="AK675" s="83"/>
      <c r="AL675" s="83"/>
      <c r="AM675" s="83"/>
      <c r="AN675" s="83"/>
      <c r="AO675" s="83"/>
      <c r="AP675" s="83"/>
      <c r="AQ675" s="83"/>
      <c r="AR675" s="83"/>
      <c r="AS675" s="83"/>
      <c r="AT675" s="83"/>
      <c r="AU675" s="83"/>
      <c r="AV675" s="83"/>
      <c r="AW675" s="83"/>
      <c r="AX675" s="83"/>
      <c r="AY675" s="83"/>
      <c r="AZ675" s="83"/>
      <c r="BA675" s="83"/>
      <c r="BB675" s="83"/>
      <c r="BC675" s="83"/>
      <c r="BD675" s="83"/>
      <c r="BE675" s="83"/>
      <c r="BF675" s="83"/>
      <c r="BG675" s="83"/>
      <c r="BH675" s="83"/>
      <c r="BI675" s="83"/>
      <c r="BJ675" s="96"/>
      <c r="BK675" s="96"/>
      <c r="BL675" s="1"/>
      <c r="BM675" s="1"/>
    </row>
    <row r="676" spans="1:65" ht="15.75" customHeight="1" x14ac:dyDescent="0.25">
      <c r="A676" s="1"/>
      <c r="B676" s="83"/>
      <c r="C676" s="83"/>
      <c r="D676" s="8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83"/>
      <c r="AC676" s="83"/>
      <c r="AD676" s="83"/>
      <c r="AE676" s="83"/>
      <c r="AF676" s="83"/>
      <c r="AG676" s="83"/>
      <c r="AH676" s="83"/>
      <c r="AI676" s="83"/>
      <c r="AJ676" s="83"/>
      <c r="AK676" s="83"/>
      <c r="AL676" s="83"/>
      <c r="AM676" s="83"/>
      <c r="AN676" s="83"/>
      <c r="AO676" s="83"/>
      <c r="AP676" s="83"/>
      <c r="AQ676" s="83"/>
      <c r="AR676" s="83"/>
      <c r="AS676" s="83"/>
      <c r="AT676" s="83"/>
      <c r="AU676" s="83"/>
      <c r="AV676" s="83"/>
      <c r="AW676" s="83"/>
      <c r="AX676" s="83"/>
      <c r="AY676" s="83"/>
      <c r="AZ676" s="83"/>
      <c r="BA676" s="83"/>
      <c r="BB676" s="83"/>
      <c r="BC676" s="83"/>
      <c r="BD676" s="83"/>
      <c r="BE676" s="83"/>
      <c r="BF676" s="83"/>
      <c r="BG676" s="83"/>
      <c r="BH676" s="83"/>
      <c r="BI676" s="83"/>
      <c r="BJ676" s="96"/>
      <c r="BK676" s="96"/>
      <c r="BL676" s="1"/>
      <c r="BM676" s="1"/>
    </row>
    <row r="677" spans="1:65" ht="15.75" customHeight="1" x14ac:dyDescent="0.25">
      <c r="A677" s="1"/>
      <c r="B677" s="83"/>
      <c r="C677" s="83"/>
      <c r="D677" s="8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83"/>
      <c r="AC677" s="83"/>
      <c r="AD677" s="83"/>
      <c r="AE677" s="83"/>
      <c r="AF677" s="83"/>
      <c r="AG677" s="83"/>
      <c r="AH677" s="83"/>
      <c r="AI677" s="83"/>
      <c r="AJ677" s="83"/>
      <c r="AK677" s="83"/>
      <c r="AL677" s="83"/>
      <c r="AM677" s="83"/>
      <c r="AN677" s="83"/>
      <c r="AO677" s="83"/>
      <c r="AP677" s="83"/>
      <c r="AQ677" s="83"/>
      <c r="AR677" s="83"/>
      <c r="AS677" s="83"/>
      <c r="AT677" s="83"/>
      <c r="AU677" s="83"/>
      <c r="AV677" s="83"/>
      <c r="AW677" s="83"/>
      <c r="AX677" s="83"/>
      <c r="AY677" s="83"/>
      <c r="AZ677" s="83"/>
      <c r="BA677" s="83"/>
      <c r="BB677" s="83"/>
      <c r="BC677" s="83"/>
      <c r="BD677" s="83"/>
      <c r="BE677" s="83"/>
      <c r="BF677" s="83"/>
      <c r="BG677" s="83"/>
      <c r="BH677" s="83"/>
      <c r="BI677" s="83"/>
      <c r="BJ677" s="96"/>
      <c r="BK677" s="96"/>
      <c r="BL677" s="1"/>
      <c r="BM677" s="1"/>
    </row>
    <row r="678" spans="1:65" ht="15.75" customHeight="1" x14ac:dyDescent="0.25">
      <c r="A678" s="1"/>
      <c r="B678" s="83"/>
      <c r="C678" s="83"/>
      <c r="D678" s="8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83"/>
      <c r="AC678" s="83"/>
      <c r="AD678" s="83"/>
      <c r="AE678" s="83"/>
      <c r="AF678" s="83"/>
      <c r="AG678" s="83"/>
      <c r="AH678" s="83"/>
      <c r="AI678" s="83"/>
      <c r="AJ678" s="83"/>
      <c r="AK678" s="83"/>
      <c r="AL678" s="83"/>
      <c r="AM678" s="83"/>
      <c r="AN678" s="83"/>
      <c r="AO678" s="83"/>
      <c r="AP678" s="83"/>
      <c r="AQ678" s="83"/>
      <c r="AR678" s="83"/>
      <c r="AS678" s="83"/>
      <c r="AT678" s="83"/>
      <c r="AU678" s="83"/>
      <c r="AV678" s="83"/>
      <c r="AW678" s="83"/>
      <c r="AX678" s="83"/>
      <c r="AY678" s="83"/>
      <c r="AZ678" s="83"/>
      <c r="BA678" s="83"/>
      <c r="BB678" s="83"/>
      <c r="BC678" s="83"/>
      <c r="BD678" s="83"/>
      <c r="BE678" s="83"/>
      <c r="BF678" s="83"/>
      <c r="BG678" s="83"/>
      <c r="BH678" s="83"/>
      <c r="BI678" s="83"/>
      <c r="BJ678" s="96"/>
      <c r="BK678" s="96"/>
      <c r="BL678" s="1"/>
      <c r="BM678" s="1"/>
    </row>
    <row r="679" spans="1:65" ht="15.75" customHeight="1" x14ac:dyDescent="0.25">
      <c r="A679" s="1"/>
      <c r="B679" s="83"/>
      <c r="C679" s="83"/>
      <c r="D679" s="8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83"/>
      <c r="AC679" s="83"/>
      <c r="AD679" s="83"/>
      <c r="AE679" s="83"/>
      <c r="AF679" s="83"/>
      <c r="AG679" s="83"/>
      <c r="AH679" s="83"/>
      <c r="AI679" s="83"/>
      <c r="AJ679" s="83"/>
      <c r="AK679" s="83"/>
      <c r="AL679" s="83"/>
      <c r="AM679" s="83"/>
      <c r="AN679" s="83"/>
      <c r="AO679" s="83"/>
      <c r="AP679" s="83"/>
      <c r="AQ679" s="83"/>
      <c r="AR679" s="83"/>
      <c r="AS679" s="83"/>
      <c r="AT679" s="83"/>
      <c r="AU679" s="83"/>
      <c r="AV679" s="83"/>
      <c r="AW679" s="83"/>
      <c r="AX679" s="83"/>
      <c r="AY679" s="83"/>
      <c r="AZ679" s="83"/>
      <c r="BA679" s="83"/>
      <c r="BB679" s="83"/>
      <c r="BC679" s="83"/>
      <c r="BD679" s="83"/>
      <c r="BE679" s="83"/>
      <c r="BF679" s="83"/>
      <c r="BG679" s="83"/>
      <c r="BH679" s="83"/>
      <c r="BI679" s="83"/>
      <c r="BJ679" s="96"/>
      <c r="BK679" s="96"/>
      <c r="BL679" s="1"/>
      <c r="BM679" s="1"/>
    </row>
    <row r="680" spans="1:65" ht="15.75" customHeight="1" x14ac:dyDescent="0.25">
      <c r="A680" s="1"/>
      <c r="B680" s="83"/>
      <c r="C680" s="83"/>
      <c r="D680" s="8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83"/>
      <c r="AC680" s="83"/>
      <c r="AD680" s="83"/>
      <c r="AE680" s="83"/>
      <c r="AF680" s="83"/>
      <c r="AG680" s="83"/>
      <c r="AH680" s="83"/>
      <c r="AI680" s="83"/>
      <c r="AJ680" s="83"/>
      <c r="AK680" s="83"/>
      <c r="AL680" s="83"/>
      <c r="AM680" s="83"/>
      <c r="AN680" s="83"/>
      <c r="AO680" s="83"/>
      <c r="AP680" s="83"/>
      <c r="AQ680" s="83"/>
      <c r="AR680" s="83"/>
      <c r="AS680" s="83"/>
      <c r="AT680" s="83"/>
      <c r="AU680" s="83"/>
      <c r="AV680" s="83"/>
      <c r="AW680" s="83"/>
      <c r="AX680" s="83"/>
      <c r="AY680" s="83"/>
      <c r="AZ680" s="83"/>
      <c r="BA680" s="83"/>
      <c r="BB680" s="83"/>
      <c r="BC680" s="83"/>
      <c r="BD680" s="83"/>
      <c r="BE680" s="83"/>
      <c r="BF680" s="83"/>
      <c r="BG680" s="83"/>
      <c r="BH680" s="83"/>
      <c r="BI680" s="83"/>
      <c r="BJ680" s="96"/>
      <c r="BK680" s="96"/>
      <c r="BL680" s="1"/>
      <c r="BM680" s="1"/>
    </row>
    <row r="681" spans="1:65" ht="15.75" customHeight="1" x14ac:dyDescent="0.25">
      <c r="A681" s="1"/>
      <c r="B681" s="83"/>
      <c r="C681" s="83"/>
      <c r="D681" s="8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83"/>
      <c r="AC681" s="83"/>
      <c r="AD681" s="83"/>
      <c r="AE681" s="83"/>
      <c r="AF681" s="83"/>
      <c r="AG681" s="83"/>
      <c r="AH681" s="83"/>
      <c r="AI681" s="83"/>
      <c r="AJ681" s="83"/>
      <c r="AK681" s="83"/>
      <c r="AL681" s="83"/>
      <c r="AM681" s="83"/>
      <c r="AN681" s="83"/>
      <c r="AO681" s="83"/>
      <c r="AP681" s="83"/>
      <c r="AQ681" s="83"/>
      <c r="AR681" s="83"/>
      <c r="AS681" s="83"/>
      <c r="AT681" s="83"/>
      <c r="AU681" s="83"/>
      <c r="AV681" s="83"/>
      <c r="AW681" s="83"/>
      <c r="AX681" s="83"/>
      <c r="AY681" s="83"/>
      <c r="AZ681" s="83"/>
      <c r="BA681" s="83"/>
      <c r="BB681" s="83"/>
      <c r="BC681" s="83"/>
      <c r="BD681" s="83"/>
      <c r="BE681" s="83"/>
      <c r="BF681" s="83"/>
      <c r="BG681" s="83"/>
      <c r="BH681" s="83"/>
      <c r="BI681" s="83"/>
      <c r="BJ681" s="96"/>
      <c r="BK681" s="96"/>
      <c r="BL681" s="1"/>
      <c r="BM681" s="1"/>
    </row>
    <row r="682" spans="1:65" ht="15.75" customHeight="1" x14ac:dyDescent="0.25">
      <c r="A682" s="1"/>
      <c r="B682" s="83"/>
      <c r="C682" s="83"/>
      <c r="D682" s="8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83"/>
      <c r="AC682" s="83"/>
      <c r="AD682" s="83"/>
      <c r="AE682" s="83"/>
      <c r="AF682" s="83"/>
      <c r="AG682" s="83"/>
      <c r="AH682" s="83"/>
      <c r="AI682" s="83"/>
      <c r="AJ682" s="83"/>
      <c r="AK682" s="83"/>
      <c r="AL682" s="83"/>
      <c r="AM682" s="83"/>
      <c r="AN682" s="83"/>
      <c r="AO682" s="83"/>
      <c r="AP682" s="83"/>
      <c r="AQ682" s="83"/>
      <c r="AR682" s="83"/>
      <c r="AS682" s="83"/>
      <c r="AT682" s="83"/>
      <c r="AU682" s="83"/>
      <c r="AV682" s="83"/>
      <c r="AW682" s="83"/>
      <c r="AX682" s="83"/>
      <c r="AY682" s="83"/>
      <c r="AZ682" s="83"/>
      <c r="BA682" s="83"/>
      <c r="BB682" s="83"/>
      <c r="BC682" s="83"/>
      <c r="BD682" s="83"/>
      <c r="BE682" s="83"/>
      <c r="BF682" s="83"/>
      <c r="BG682" s="83"/>
      <c r="BH682" s="83"/>
      <c r="BI682" s="83"/>
      <c r="BJ682" s="96"/>
      <c r="BK682" s="96"/>
      <c r="BL682" s="1"/>
      <c r="BM682" s="1"/>
    </row>
    <row r="683" spans="1:65" ht="15.75" customHeight="1" x14ac:dyDescent="0.25">
      <c r="A683" s="1"/>
      <c r="B683" s="83"/>
      <c r="C683" s="83"/>
      <c r="D683" s="8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83"/>
      <c r="AC683" s="83"/>
      <c r="AD683" s="83"/>
      <c r="AE683" s="83"/>
      <c r="AF683" s="83"/>
      <c r="AG683" s="83"/>
      <c r="AH683" s="83"/>
      <c r="AI683" s="83"/>
      <c r="AJ683" s="83"/>
      <c r="AK683" s="83"/>
      <c r="AL683" s="83"/>
      <c r="AM683" s="83"/>
      <c r="AN683" s="83"/>
      <c r="AO683" s="83"/>
      <c r="AP683" s="83"/>
      <c r="AQ683" s="83"/>
      <c r="AR683" s="83"/>
      <c r="AS683" s="83"/>
      <c r="AT683" s="83"/>
      <c r="AU683" s="83"/>
      <c r="AV683" s="83"/>
      <c r="AW683" s="83"/>
      <c r="AX683" s="83"/>
      <c r="AY683" s="83"/>
      <c r="AZ683" s="83"/>
      <c r="BA683" s="83"/>
      <c r="BB683" s="83"/>
      <c r="BC683" s="83"/>
      <c r="BD683" s="83"/>
      <c r="BE683" s="83"/>
      <c r="BF683" s="83"/>
      <c r="BG683" s="83"/>
      <c r="BH683" s="83"/>
      <c r="BI683" s="83"/>
      <c r="BJ683" s="96"/>
      <c r="BK683" s="96"/>
      <c r="BL683" s="1"/>
      <c r="BM683" s="1"/>
    </row>
    <row r="684" spans="1:65" ht="15.75" customHeight="1" x14ac:dyDescent="0.25">
      <c r="A684" s="1"/>
      <c r="B684" s="83"/>
      <c r="C684" s="83"/>
      <c r="D684" s="8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83"/>
      <c r="AC684" s="83"/>
      <c r="AD684" s="83"/>
      <c r="AE684" s="83"/>
      <c r="AF684" s="83"/>
      <c r="AG684" s="83"/>
      <c r="AH684" s="83"/>
      <c r="AI684" s="83"/>
      <c r="AJ684" s="83"/>
      <c r="AK684" s="83"/>
      <c r="AL684" s="83"/>
      <c r="AM684" s="83"/>
      <c r="AN684" s="83"/>
      <c r="AO684" s="83"/>
      <c r="AP684" s="83"/>
      <c r="AQ684" s="83"/>
      <c r="AR684" s="83"/>
      <c r="AS684" s="83"/>
      <c r="AT684" s="83"/>
      <c r="AU684" s="83"/>
      <c r="AV684" s="83"/>
      <c r="AW684" s="83"/>
      <c r="AX684" s="83"/>
      <c r="AY684" s="83"/>
      <c r="AZ684" s="83"/>
      <c r="BA684" s="83"/>
      <c r="BB684" s="83"/>
      <c r="BC684" s="83"/>
      <c r="BD684" s="83"/>
      <c r="BE684" s="83"/>
      <c r="BF684" s="83"/>
      <c r="BG684" s="83"/>
      <c r="BH684" s="83"/>
      <c r="BI684" s="83"/>
      <c r="BJ684" s="96"/>
      <c r="BK684" s="96"/>
      <c r="BL684" s="1"/>
      <c r="BM684" s="1"/>
    </row>
    <row r="685" spans="1:65" ht="15.75" customHeight="1" x14ac:dyDescent="0.25">
      <c r="A685" s="1"/>
      <c r="B685" s="83"/>
      <c r="C685" s="83"/>
      <c r="D685" s="8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83"/>
      <c r="AC685" s="83"/>
      <c r="AD685" s="83"/>
      <c r="AE685" s="83"/>
      <c r="AF685" s="83"/>
      <c r="AG685" s="83"/>
      <c r="AH685" s="83"/>
      <c r="AI685" s="83"/>
      <c r="AJ685" s="83"/>
      <c r="AK685" s="83"/>
      <c r="AL685" s="83"/>
      <c r="AM685" s="83"/>
      <c r="AN685" s="83"/>
      <c r="AO685" s="83"/>
      <c r="AP685" s="83"/>
      <c r="AQ685" s="83"/>
      <c r="AR685" s="83"/>
      <c r="AS685" s="83"/>
      <c r="AT685" s="83"/>
      <c r="AU685" s="83"/>
      <c r="AV685" s="83"/>
      <c r="AW685" s="83"/>
      <c r="AX685" s="83"/>
      <c r="AY685" s="83"/>
      <c r="AZ685" s="83"/>
      <c r="BA685" s="83"/>
      <c r="BB685" s="83"/>
      <c r="BC685" s="83"/>
      <c r="BD685" s="83"/>
      <c r="BE685" s="83"/>
      <c r="BF685" s="83"/>
      <c r="BG685" s="83"/>
      <c r="BH685" s="83"/>
      <c r="BI685" s="83"/>
      <c r="BJ685" s="96"/>
      <c r="BK685" s="96"/>
      <c r="BL685" s="1"/>
      <c r="BM685" s="1"/>
    </row>
    <row r="686" spans="1:65" ht="15.75" customHeight="1" x14ac:dyDescent="0.25">
      <c r="A686" s="1"/>
      <c r="B686" s="83"/>
      <c r="C686" s="83"/>
      <c r="D686" s="8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83"/>
      <c r="AC686" s="83"/>
      <c r="AD686" s="83"/>
      <c r="AE686" s="83"/>
      <c r="AF686" s="83"/>
      <c r="AG686" s="83"/>
      <c r="AH686" s="83"/>
      <c r="AI686" s="83"/>
      <c r="AJ686" s="83"/>
      <c r="AK686" s="83"/>
      <c r="AL686" s="83"/>
      <c r="AM686" s="83"/>
      <c r="AN686" s="83"/>
      <c r="AO686" s="83"/>
      <c r="AP686" s="83"/>
      <c r="AQ686" s="83"/>
      <c r="AR686" s="83"/>
      <c r="AS686" s="83"/>
      <c r="AT686" s="83"/>
      <c r="AU686" s="83"/>
      <c r="AV686" s="83"/>
      <c r="AW686" s="83"/>
      <c r="AX686" s="83"/>
      <c r="AY686" s="83"/>
      <c r="AZ686" s="83"/>
      <c r="BA686" s="83"/>
      <c r="BB686" s="83"/>
      <c r="BC686" s="83"/>
      <c r="BD686" s="83"/>
      <c r="BE686" s="83"/>
      <c r="BF686" s="83"/>
      <c r="BG686" s="83"/>
      <c r="BH686" s="83"/>
      <c r="BI686" s="83"/>
      <c r="BJ686" s="96"/>
      <c r="BK686" s="96"/>
      <c r="BL686" s="1"/>
      <c r="BM686" s="1"/>
    </row>
    <row r="687" spans="1:65" ht="15.75" customHeight="1" x14ac:dyDescent="0.25">
      <c r="A687" s="1"/>
      <c r="B687" s="83"/>
      <c r="C687" s="83"/>
      <c r="D687" s="8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83"/>
      <c r="AC687" s="83"/>
      <c r="AD687" s="83"/>
      <c r="AE687" s="83"/>
      <c r="AF687" s="83"/>
      <c r="AG687" s="83"/>
      <c r="AH687" s="83"/>
      <c r="AI687" s="83"/>
      <c r="AJ687" s="83"/>
      <c r="AK687" s="83"/>
      <c r="AL687" s="83"/>
      <c r="AM687" s="83"/>
      <c r="AN687" s="83"/>
      <c r="AO687" s="83"/>
      <c r="AP687" s="83"/>
      <c r="AQ687" s="83"/>
      <c r="AR687" s="83"/>
      <c r="AS687" s="83"/>
      <c r="AT687" s="83"/>
      <c r="AU687" s="83"/>
      <c r="AV687" s="83"/>
      <c r="AW687" s="83"/>
      <c r="AX687" s="83"/>
      <c r="AY687" s="83"/>
      <c r="AZ687" s="83"/>
      <c r="BA687" s="83"/>
      <c r="BB687" s="83"/>
      <c r="BC687" s="83"/>
      <c r="BD687" s="83"/>
      <c r="BE687" s="83"/>
      <c r="BF687" s="83"/>
      <c r="BG687" s="83"/>
      <c r="BH687" s="83"/>
      <c r="BI687" s="83"/>
      <c r="BJ687" s="96"/>
      <c r="BK687" s="96"/>
      <c r="BL687" s="1"/>
      <c r="BM687" s="1"/>
    </row>
    <row r="688" spans="1:65" ht="15.75" customHeight="1" x14ac:dyDescent="0.25">
      <c r="A688" s="1"/>
      <c r="B688" s="83"/>
      <c r="C688" s="83"/>
      <c r="D688" s="8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83"/>
      <c r="AC688" s="83"/>
      <c r="AD688" s="83"/>
      <c r="AE688" s="83"/>
      <c r="AF688" s="83"/>
      <c r="AG688" s="83"/>
      <c r="AH688" s="83"/>
      <c r="AI688" s="83"/>
      <c r="AJ688" s="83"/>
      <c r="AK688" s="83"/>
      <c r="AL688" s="83"/>
      <c r="AM688" s="83"/>
      <c r="AN688" s="83"/>
      <c r="AO688" s="83"/>
      <c r="AP688" s="83"/>
      <c r="AQ688" s="83"/>
      <c r="AR688" s="83"/>
      <c r="AS688" s="83"/>
      <c r="AT688" s="83"/>
      <c r="AU688" s="83"/>
      <c r="AV688" s="83"/>
      <c r="AW688" s="83"/>
      <c r="AX688" s="83"/>
      <c r="AY688" s="83"/>
      <c r="AZ688" s="83"/>
      <c r="BA688" s="83"/>
      <c r="BB688" s="83"/>
      <c r="BC688" s="83"/>
      <c r="BD688" s="83"/>
      <c r="BE688" s="83"/>
      <c r="BF688" s="83"/>
      <c r="BG688" s="83"/>
      <c r="BH688" s="83"/>
      <c r="BI688" s="83"/>
      <c r="BJ688" s="96"/>
      <c r="BK688" s="96"/>
      <c r="BL688" s="1"/>
      <c r="BM688" s="1"/>
    </row>
    <row r="689" spans="1:65" ht="15.75" customHeight="1" x14ac:dyDescent="0.25">
      <c r="A689" s="1"/>
      <c r="B689" s="83"/>
      <c r="C689" s="83"/>
      <c r="D689" s="8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83"/>
      <c r="AC689" s="83"/>
      <c r="AD689" s="83"/>
      <c r="AE689" s="83"/>
      <c r="AF689" s="83"/>
      <c r="AG689" s="83"/>
      <c r="AH689" s="83"/>
      <c r="AI689" s="83"/>
      <c r="AJ689" s="83"/>
      <c r="AK689" s="83"/>
      <c r="AL689" s="83"/>
      <c r="AM689" s="83"/>
      <c r="AN689" s="83"/>
      <c r="AO689" s="83"/>
      <c r="AP689" s="83"/>
      <c r="AQ689" s="83"/>
      <c r="AR689" s="83"/>
      <c r="AS689" s="83"/>
      <c r="AT689" s="83"/>
      <c r="AU689" s="83"/>
      <c r="AV689" s="83"/>
      <c r="AW689" s="83"/>
      <c r="AX689" s="83"/>
      <c r="AY689" s="83"/>
      <c r="AZ689" s="83"/>
      <c r="BA689" s="83"/>
      <c r="BB689" s="83"/>
      <c r="BC689" s="83"/>
      <c r="BD689" s="83"/>
      <c r="BE689" s="83"/>
      <c r="BF689" s="83"/>
      <c r="BG689" s="83"/>
      <c r="BH689" s="83"/>
      <c r="BI689" s="83"/>
      <c r="BJ689" s="96"/>
      <c r="BK689" s="96"/>
      <c r="BL689" s="1"/>
      <c r="BM689" s="1"/>
    </row>
    <row r="690" spans="1:65" ht="15.75" customHeight="1" x14ac:dyDescent="0.25">
      <c r="A690" s="1"/>
      <c r="B690" s="83"/>
      <c r="C690" s="83"/>
      <c r="D690" s="8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83"/>
      <c r="AC690" s="83"/>
      <c r="AD690" s="83"/>
      <c r="AE690" s="83"/>
      <c r="AF690" s="83"/>
      <c r="AG690" s="83"/>
      <c r="AH690" s="83"/>
      <c r="AI690" s="83"/>
      <c r="AJ690" s="83"/>
      <c r="AK690" s="83"/>
      <c r="AL690" s="83"/>
      <c r="AM690" s="83"/>
      <c r="AN690" s="83"/>
      <c r="AO690" s="83"/>
      <c r="AP690" s="83"/>
      <c r="AQ690" s="83"/>
      <c r="AR690" s="83"/>
      <c r="AS690" s="83"/>
      <c r="AT690" s="83"/>
      <c r="AU690" s="83"/>
      <c r="AV690" s="83"/>
      <c r="AW690" s="83"/>
      <c r="AX690" s="83"/>
      <c r="AY690" s="83"/>
      <c r="AZ690" s="83"/>
      <c r="BA690" s="83"/>
      <c r="BB690" s="83"/>
      <c r="BC690" s="83"/>
      <c r="BD690" s="83"/>
      <c r="BE690" s="83"/>
      <c r="BF690" s="83"/>
      <c r="BG690" s="83"/>
      <c r="BH690" s="83"/>
      <c r="BI690" s="83"/>
      <c r="BJ690" s="96"/>
      <c r="BK690" s="96"/>
      <c r="BL690" s="1"/>
      <c r="BM690" s="1"/>
    </row>
    <row r="691" spans="1:65" ht="15.75" customHeight="1" x14ac:dyDescent="0.25">
      <c r="A691" s="1"/>
      <c r="B691" s="83"/>
      <c r="C691" s="83"/>
      <c r="D691" s="8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83"/>
      <c r="AC691" s="83"/>
      <c r="AD691" s="83"/>
      <c r="AE691" s="83"/>
      <c r="AF691" s="83"/>
      <c r="AG691" s="83"/>
      <c r="AH691" s="83"/>
      <c r="AI691" s="83"/>
      <c r="AJ691" s="83"/>
      <c r="AK691" s="83"/>
      <c r="AL691" s="83"/>
      <c r="AM691" s="83"/>
      <c r="AN691" s="83"/>
      <c r="AO691" s="83"/>
      <c r="AP691" s="83"/>
      <c r="AQ691" s="83"/>
      <c r="AR691" s="83"/>
      <c r="AS691" s="83"/>
      <c r="AT691" s="83"/>
      <c r="AU691" s="83"/>
      <c r="AV691" s="83"/>
      <c r="AW691" s="83"/>
      <c r="AX691" s="83"/>
      <c r="AY691" s="83"/>
      <c r="AZ691" s="83"/>
      <c r="BA691" s="83"/>
      <c r="BB691" s="83"/>
      <c r="BC691" s="83"/>
      <c r="BD691" s="83"/>
      <c r="BE691" s="83"/>
      <c r="BF691" s="83"/>
      <c r="BG691" s="83"/>
      <c r="BH691" s="83"/>
      <c r="BI691" s="83"/>
      <c r="BJ691" s="96"/>
      <c r="BK691" s="96"/>
      <c r="BL691" s="1"/>
      <c r="BM691" s="1"/>
    </row>
    <row r="692" spans="1:65" ht="15.75" customHeight="1" x14ac:dyDescent="0.25">
      <c r="A692" s="1"/>
      <c r="B692" s="83"/>
      <c r="C692" s="83"/>
      <c r="D692" s="8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83"/>
      <c r="AC692" s="83"/>
      <c r="AD692" s="83"/>
      <c r="AE692" s="83"/>
      <c r="AF692" s="83"/>
      <c r="AG692" s="83"/>
      <c r="AH692" s="83"/>
      <c r="AI692" s="83"/>
      <c r="AJ692" s="83"/>
      <c r="AK692" s="83"/>
      <c r="AL692" s="83"/>
      <c r="AM692" s="83"/>
      <c r="AN692" s="83"/>
      <c r="AO692" s="83"/>
      <c r="AP692" s="83"/>
      <c r="AQ692" s="83"/>
      <c r="AR692" s="83"/>
      <c r="AS692" s="83"/>
      <c r="AT692" s="83"/>
      <c r="AU692" s="83"/>
      <c r="AV692" s="83"/>
      <c r="AW692" s="83"/>
      <c r="AX692" s="83"/>
      <c r="AY692" s="83"/>
      <c r="AZ692" s="83"/>
      <c r="BA692" s="83"/>
      <c r="BB692" s="83"/>
      <c r="BC692" s="83"/>
      <c r="BD692" s="83"/>
      <c r="BE692" s="83"/>
      <c r="BF692" s="83"/>
      <c r="BG692" s="83"/>
      <c r="BH692" s="83"/>
      <c r="BI692" s="83"/>
      <c r="BJ692" s="96"/>
      <c r="BK692" s="96"/>
      <c r="BL692" s="1"/>
      <c r="BM692" s="1"/>
    </row>
    <row r="693" spans="1:65" ht="15.75" customHeight="1" x14ac:dyDescent="0.25">
      <c r="A693" s="1"/>
      <c r="B693" s="83"/>
      <c r="C693" s="83"/>
      <c r="D693" s="8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83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  <c r="AN693" s="83"/>
      <c r="AO693" s="83"/>
      <c r="AP693" s="83"/>
      <c r="AQ693" s="83"/>
      <c r="AR693" s="83"/>
      <c r="AS693" s="83"/>
      <c r="AT693" s="83"/>
      <c r="AU693" s="83"/>
      <c r="AV693" s="83"/>
      <c r="AW693" s="83"/>
      <c r="AX693" s="83"/>
      <c r="AY693" s="83"/>
      <c r="AZ693" s="83"/>
      <c r="BA693" s="83"/>
      <c r="BB693" s="83"/>
      <c r="BC693" s="83"/>
      <c r="BD693" s="83"/>
      <c r="BE693" s="83"/>
      <c r="BF693" s="83"/>
      <c r="BG693" s="83"/>
      <c r="BH693" s="83"/>
      <c r="BI693" s="83"/>
      <c r="BJ693" s="96"/>
      <c r="BK693" s="96"/>
      <c r="BL693" s="1"/>
      <c r="BM693" s="1"/>
    </row>
    <row r="694" spans="1:65" ht="15.75" customHeight="1" x14ac:dyDescent="0.25">
      <c r="A694" s="1"/>
      <c r="B694" s="83"/>
      <c r="C694" s="83"/>
      <c r="D694" s="8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83"/>
      <c r="AC694" s="83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  <c r="AN694" s="83"/>
      <c r="AO694" s="83"/>
      <c r="AP694" s="83"/>
      <c r="AQ694" s="83"/>
      <c r="AR694" s="83"/>
      <c r="AS694" s="83"/>
      <c r="AT694" s="83"/>
      <c r="AU694" s="83"/>
      <c r="AV694" s="83"/>
      <c r="AW694" s="83"/>
      <c r="AX694" s="83"/>
      <c r="AY694" s="83"/>
      <c r="AZ694" s="83"/>
      <c r="BA694" s="83"/>
      <c r="BB694" s="83"/>
      <c r="BC694" s="83"/>
      <c r="BD694" s="83"/>
      <c r="BE694" s="83"/>
      <c r="BF694" s="83"/>
      <c r="BG694" s="83"/>
      <c r="BH694" s="83"/>
      <c r="BI694" s="83"/>
      <c r="BJ694" s="96"/>
      <c r="BK694" s="96"/>
      <c r="BL694" s="1"/>
      <c r="BM694" s="1"/>
    </row>
    <row r="695" spans="1:65" ht="15.75" customHeight="1" x14ac:dyDescent="0.25">
      <c r="A695" s="1"/>
      <c r="B695" s="83"/>
      <c r="C695" s="83"/>
      <c r="D695" s="8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83"/>
      <c r="AC695" s="83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  <c r="AN695" s="83"/>
      <c r="AO695" s="83"/>
      <c r="AP695" s="83"/>
      <c r="AQ695" s="83"/>
      <c r="AR695" s="83"/>
      <c r="AS695" s="83"/>
      <c r="AT695" s="83"/>
      <c r="AU695" s="83"/>
      <c r="AV695" s="83"/>
      <c r="AW695" s="83"/>
      <c r="AX695" s="83"/>
      <c r="AY695" s="83"/>
      <c r="AZ695" s="83"/>
      <c r="BA695" s="83"/>
      <c r="BB695" s="83"/>
      <c r="BC695" s="83"/>
      <c r="BD695" s="83"/>
      <c r="BE695" s="83"/>
      <c r="BF695" s="83"/>
      <c r="BG695" s="83"/>
      <c r="BH695" s="83"/>
      <c r="BI695" s="83"/>
      <c r="BJ695" s="96"/>
      <c r="BK695" s="96"/>
      <c r="BL695" s="1"/>
      <c r="BM695" s="1"/>
    </row>
    <row r="696" spans="1:65" ht="15.75" customHeight="1" x14ac:dyDescent="0.25">
      <c r="A696" s="1"/>
      <c r="B696" s="83"/>
      <c r="C696" s="83"/>
      <c r="D696" s="8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83"/>
      <c r="AC696" s="83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  <c r="AN696" s="83"/>
      <c r="AO696" s="83"/>
      <c r="AP696" s="83"/>
      <c r="AQ696" s="83"/>
      <c r="AR696" s="83"/>
      <c r="AS696" s="83"/>
      <c r="AT696" s="83"/>
      <c r="AU696" s="83"/>
      <c r="AV696" s="83"/>
      <c r="AW696" s="83"/>
      <c r="AX696" s="83"/>
      <c r="AY696" s="83"/>
      <c r="AZ696" s="83"/>
      <c r="BA696" s="83"/>
      <c r="BB696" s="83"/>
      <c r="BC696" s="83"/>
      <c r="BD696" s="83"/>
      <c r="BE696" s="83"/>
      <c r="BF696" s="83"/>
      <c r="BG696" s="83"/>
      <c r="BH696" s="83"/>
      <c r="BI696" s="83"/>
      <c r="BJ696" s="96"/>
      <c r="BK696" s="96"/>
      <c r="BL696" s="1"/>
      <c r="BM696" s="1"/>
    </row>
    <row r="697" spans="1:65" ht="15.75" customHeight="1" x14ac:dyDescent="0.25">
      <c r="A697" s="1"/>
      <c r="B697" s="83"/>
      <c r="C697" s="83"/>
      <c r="D697" s="8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83"/>
      <c r="AC697" s="83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  <c r="AN697" s="83"/>
      <c r="AO697" s="83"/>
      <c r="AP697" s="83"/>
      <c r="AQ697" s="83"/>
      <c r="AR697" s="83"/>
      <c r="AS697" s="83"/>
      <c r="AT697" s="83"/>
      <c r="AU697" s="83"/>
      <c r="AV697" s="83"/>
      <c r="AW697" s="83"/>
      <c r="AX697" s="83"/>
      <c r="AY697" s="83"/>
      <c r="AZ697" s="83"/>
      <c r="BA697" s="83"/>
      <c r="BB697" s="83"/>
      <c r="BC697" s="83"/>
      <c r="BD697" s="83"/>
      <c r="BE697" s="83"/>
      <c r="BF697" s="83"/>
      <c r="BG697" s="83"/>
      <c r="BH697" s="83"/>
      <c r="BI697" s="83"/>
      <c r="BJ697" s="96"/>
      <c r="BK697" s="96"/>
      <c r="BL697" s="1"/>
      <c r="BM697" s="1"/>
    </row>
    <row r="698" spans="1:65" ht="15.75" customHeight="1" x14ac:dyDescent="0.25">
      <c r="A698" s="1"/>
      <c r="B698" s="83"/>
      <c r="C698" s="83"/>
      <c r="D698" s="8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83"/>
      <c r="AC698" s="83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  <c r="AN698" s="83"/>
      <c r="AO698" s="83"/>
      <c r="AP698" s="83"/>
      <c r="AQ698" s="83"/>
      <c r="AR698" s="83"/>
      <c r="AS698" s="83"/>
      <c r="AT698" s="83"/>
      <c r="AU698" s="83"/>
      <c r="AV698" s="83"/>
      <c r="AW698" s="83"/>
      <c r="AX698" s="83"/>
      <c r="AY698" s="83"/>
      <c r="AZ698" s="83"/>
      <c r="BA698" s="83"/>
      <c r="BB698" s="83"/>
      <c r="BC698" s="83"/>
      <c r="BD698" s="83"/>
      <c r="BE698" s="83"/>
      <c r="BF698" s="83"/>
      <c r="BG698" s="83"/>
      <c r="BH698" s="83"/>
      <c r="BI698" s="83"/>
      <c r="BJ698" s="96"/>
      <c r="BK698" s="96"/>
      <c r="BL698" s="1"/>
      <c r="BM698" s="1"/>
    </row>
    <row r="699" spans="1:65" ht="15.75" customHeight="1" x14ac:dyDescent="0.25">
      <c r="A699" s="1"/>
      <c r="B699" s="83"/>
      <c r="C699" s="83"/>
      <c r="D699" s="8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83"/>
      <c r="AC699" s="83"/>
      <c r="AD699" s="83"/>
      <c r="AE699" s="83"/>
      <c r="AF699" s="83"/>
      <c r="AG699" s="83"/>
      <c r="AH699" s="83"/>
      <c r="AI699" s="83"/>
      <c r="AJ699" s="83"/>
      <c r="AK699" s="83"/>
      <c r="AL699" s="83"/>
      <c r="AM699" s="83"/>
      <c r="AN699" s="83"/>
      <c r="AO699" s="83"/>
      <c r="AP699" s="83"/>
      <c r="AQ699" s="83"/>
      <c r="AR699" s="83"/>
      <c r="AS699" s="83"/>
      <c r="AT699" s="83"/>
      <c r="AU699" s="83"/>
      <c r="AV699" s="83"/>
      <c r="AW699" s="83"/>
      <c r="AX699" s="83"/>
      <c r="AY699" s="83"/>
      <c r="AZ699" s="83"/>
      <c r="BA699" s="83"/>
      <c r="BB699" s="83"/>
      <c r="BC699" s="83"/>
      <c r="BD699" s="83"/>
      <c r="BE699" s="83"/>
      <c r="BF699" s="83"/>
      <c r="BG699" s="83"/>
      <c r="BH699" s="83"/>
      <c r="BI699" s="83"/>
      <c r="BJ699" s="96"/>
      <c r="BK699" s="96"/>
      <c r="BL699" s="1"/>
      <c r="BM699" s="1"/>
    </row>
    <row r="700" spans="1:65" ht="15.75" customHeight="1" x14ac:dyDescent="0.25">
      <c r="A700" s="1"/>
      <c r="B700" s="83"/>
      <c r="C700" s="83"/>
      <c r="D700" s="8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83"/>
      <c r="AC700" s="83"/>
      <c r="AD700" s="83"/>
      <c r="AE700" s="83"/>
      <c r="AF700" s="83"/>
      <c r="AG700" s="83"/>
      <c r="AH700" s="83"/>
      <c r="AI700" s="83"/>
      <c r="AJ700" s="83"/>
      <c r="AK700" s="83"/>
      <c r="AL700" s="83"/>
      <c r="AM700" s="83"/>
      <c r="AN700" s="83"/>
      <c r="AO700" s="83"/>
      <c r="AP700" s="83"/>
      <c r="AQ700" s="83"/>
      <c r="AR700" s="83"/>
      <c r="AS700" s="83"/>
      <c r="AT700" s="83"/>
      <c r="AU700" s="83"/>
      <c r="AV700" s="83"/>
      <c r="AW700" s="83"/>
      <c r="AX700" s="83"/>
      <c r="AY700" s="83"/>
      <c r="AZ700" s="83"/>
      <c r="BA700" s="83"/>
      <c r="BB700" s="83"/>
      <c r="BC700" s="83"/>
      <c r="BD700" s="83"/>
      <c r="BE700" s="83"/>
      <c r="BF700" s="83"/>
      <c r="BG700" s="83"/>
      <c r="BH700" s="83"/>
      <c r="BI700" s="83"/>
      <c r="BJ700" s="96"/>
      <c r="BK700" s="96"/>
      <c r="BL700" s="1"/>
      <c r="BM700" s="1"/>
    </row>
    <row r="701" spans="1:65" ht="15.75" customHeight="1" x14ac:dyDescent="0.25">
      <c r="A701" s="1"/>
      <c r="B701" s="83"/>
      <c r="C701" s="83"/>
      <c r="D701" s="8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83"/>
      <c r="AC701" s="83"/>
      <c r="AD701" s="83"/>
      <c r="AE701" s="83"/>
      <c r="AF701" s="83"/>
      <c r="AG701" s="83"/>
      <c r="AH701" s="83"/>
      <c r="AI701" s="83"/>
      <c r="AJ701" s="83"/>
      <c r="AK701" s="83"/>
      <c r="AL701" s="83"/>
      <c r="AM701" s="83"/>
      <c r="AN701" s="83"/>
      <c r="AO701" s="83"/>
      <c r="AP701" s="83"/>
      <c r="AQ701" s="83"/>
      <c r="AR701" s="83"/>
      <c r="AS701" s="83"/>
      <c r="AT701" s="83"/>
      <c r="AU701" s="83"/>
      <c r="AV701" s="83"/>
      <c r="AW701" s="83"/>
      <c r="AX701" s="83"/>
      <c r="AY701" s="83"/>
      <c r="AZ701" s="83"/>
      <c r="BA701" s="83"/>
      <c r="BB701" s="83"/>
      <c r="BC701" s="83"/>
      <c r="BD701" s="83"/>
      <c r="BE701" s="83"/>
      <c r="BF701" s="83"/>
      <c r="BG701" s="83"/>
      <c r="BH701" s="83"/>
      <c r="BI701" s="83"/>
      <c r="BJ701" s="96"/>
      <c r="BK701" s="96"/>
      <c r="BL701" s="1"/>
      <c r="BM701" s="1"/>
    </row>
    <row r="702" spans="1:65" ht="15.75" customHeight="1" x14ac:dyDescent="0.25">
      <c r="A702" s="1"/>
      <c r="B702" s="83"/>
      <c r="C702" s="83"/>
      <c r="D702" s="8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83"/>
      <c r="AC702" s="83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U702" s="83"/>
      <c r="AV702" s="83"/>
      <c r="AW702" s="83"/>
      <c r="AX702" s="83"/>
      <c r="AY702" s="83"/>
      <c r="AZ702" s="83"/>
      <c r="BA702" s="83"/>
      <c r="BB702" s="83"/>
      <c r="BC702" s="83"/>
      <c r="BD702" s="83"/>
      <c r="BE702" s="83"/>
      <c r="BF702" s="83"/>
      <c r="BG702" s="83"/>
      <c r="BH702" s="83"/>
      <c r="BI702" s="83"/>
      <c r="BJ702" s="96"/>
      <c r="BK702" s="96"/>
      <c r="BL702" s="1"/>
      <c r="BM702" s="1"/>
    </row>
    <row r="703" spans="1:65" ht="15.75" customHeight="1" x14ac:dyDescent="0.25">
      <c r="A703" s="1"/>
      <c r="B703" s="83"/>
      <c r="C703" s="83"/>
      <c r="D703" s="8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83"/>
      <c r="AC703" s="83"/>
      <c r="AD703" s="83"/>
      <c r="AE703" s="83"/>
      <c r="AF703" s="83"/>
      <c r="AG703" s="83"/>
      <c r="AH703" s="83"/>
      <c r="AI703" s="83"/>
      <c r="AJ703" s="83"/>
      <c r="AK703" s="83"/>
      <c r="AL703" s="83"/>
      <c r="AM703" s="83"/>
      <c r="AN703" s="83"/>
      <c r="AO703" s="83"/>
      <c r="AP703" s="83"/>
      <c r="AQ703" s="83"/>
      <c r="AR703" s="83"/>
      <c r="AS703" s="83"/>
      <c r="AT703" s="83"/>
      <c r="AU703" s="83"/>
      <c r="AV703" s="83"/>
      <c r="AW703" s="83"/>
      <c r="AX703" s="83"/>
      <c r="AY703" s="83"/>
      <c r="AZ703" s="83"/>
      <c r="BA703" s="83"/>
      <c r="BB703" s="83"/>
      <c r="BC703" s="83"/>
      <c r="BD703" s="83"/>
      <c r="BE703" s="83"/>
      <c r="BF703" s="83"/>
      <c r="BG703" s="83"/>
      <c r="BH703" s="83"/>
      <c r="BI703" s="83"/>
      <c r="BJ703" s="96"/>
      <c r="BK703" s="96"/>
      <c r="BL703" s="1"/>
      <c r="BM703" s="1"/>
    </row>
    <row r="704" spans="1:65" ht="15.75" customHeight="1" x14ac:dyDescent="0.25">
      <c r="A704" s="1"/>
      <c r="B704" s="83"/>
      <c r="C704" s="83"/>
      <c r="D704" s="8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83"/>
      <c r="AC704" s="83"/>
      <c r="AD704" s="83"/>
      <c r="AE704" s="83"/>
      <c r="AF704" s="83"/>
      <c r="AG704" s="83"/>
      <c r="AH704" s="83"/>
      <c r="AI704" s="83"/>
      <c r="AJ704" s="83"/>
      <c r="AK704" s="83"/>
      <c r="AL704" s="83"/>
      <c r="AM704" s="83"/>
      <c r="AN704" s="83"/>
      <c r="AO704" s="83"/>
      <c r="AP704" s="83"/>
      <c r="AQ704" s="83"/>
      <c r="AR704" s="83"/>
      <c r="AS704" s="83"/>
      <c r="AT704" s="83"/>
      <c r="AU704" s="83"/>
      <c r="AV704" s="83"/>
      <c r="AW704" s="83"/>
      <c r="AX704" s="83"/>
      <c r="AY704" s="83"/>
      <c r="AZ704" s="83"/>
      <c r="BA704" s="83"/>
      <c r="BB704" s="83"/>
      <c r="BC704" s="83"/>
      <c r="BD704" s="83"/>
      <c r="BE704" s="83"/>
      <c r="BF704" s="83"/>
      <c r="BG704" s="83"/>
      <c r="BH704" s="83"/>
      <c r="BI704" s="83"/>
      <c r="BJ704" s="96"/>
      <c r="BK704" s="96"/>
      <c r="BL704" s="1"/>
      <c r="BM704" s="1"/>
    </row>
    <row r="705" spans="1:65" ht="15.75" customHeight="1" x14ac:dyDescent="0.25">
      <c r="A705" s="1"/>
      <c r="B705" s="83"/>
      <c r="C705" s="83"/>
      <c r="D705" s="8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83"/>
      <c r="AC705" s="83"/>
      <c r="AD705" s="83"/>
      <c r="AE705" s="83"/>
      <c r="AF705" s="83"/>
      <c r="AG705" s="83"/>
      <c r="AH705" s="83"/>
      <c r="AI705" s="83"/>
      <c r="AJ705" s="83"/>
      <c r="AK705" s="83"/>
      <c r="AL705" s="83"/>
      <c r="AM705" s="83"/>
      <c r="AN705" s="83"/>
      <c r="AO705" s="83"/>
      <c r="AP705" s="83"/>
      <c r="AQ705" s="83"/>
      <c r="AR705" s="83"/>
      <c r="AS705" s="83"/>
      <c r="AT705" s="83"/>
      <c r="AU705" s="83"/>
      <c r="AV705" s="83"/>
      <c r="AW705" s="83"/>
      <c r="AX705" s="83"/>
      <c r="AY705" s="83"/>
      <c r="AZ705" s="83"/>
      <c r="BA705" s="83"/>
      <c r="BB705" s="83"/>
      <c r="BC705" s="83"/>
      <c r="BD705" s="83"/>
      <c r="BE705" s="83"/>
      <c r="BF705" s="83"/>
      <c r="BG705" s="83"/>
      <c r="BH705" s="83"/>
      <c r="BI705" s="83"/>
      <c r="BJ705" s="96"/>
      <c r="BK705" s="96"/>
      <c r="BL705" s="1"/>
      <c r="BM705" s="1"/>
    </row>
    <row r="706" spans="1:65" ht="15.75" customHeight="1" x14ac:dyDescent="0.25">
      <c r="A706" s="1"/>
      <c r="B706" s="83"/>
      <c r="C706" s="83"/>
      <c r="D706" s="8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83"/>
      <c r="AC706" s="83"/>
      <c r="AD706" s="83"/>
      <c r="AE706" s="83"/>
      <c r="AF706" s="83"/>
      <c r="AG706" s="83"/>
      <c r="AH706" s="83"/>
      <c r="AI706" s="83"/>
      <c r="AJ706" s="83"/>
      <c r="AK706" s="83"/>
      <c r="AL706" s="83"/>
      <c r="AM706" s="83"/>
      <c r="AN706" s="83"/>
      <c r="AO706" s="83"/>
      <c r="AP706" s="83"/>
      <c r="AQ706" s="83"/>
      <c r="AR706" s="83"/>
      <c r="AS706" s="83"/>
      <c r="AT706" s="83"/>
      <c r="AU706" s="83"/>
      <c r="AV706" s="83"/>
      <c r="AW706" s="83"/>
      <c r="AX706" s="83"/>
      <c r="AY706" s="83"/>
      <c r="AZ706" s="83"/>
      <c r="BA706" s="83"/>
      <c r="BB706" s="83"/>
      <c r="BC706" s="83"/>
      <c r="BD706" s="83"/>
      <c r="BE706" s="83"/>
      <c r="BF706" s="83"/>
      <c r="BG706" s="83"/>
      <c r="BH706" s="83"/>
      <c r="BI706" s="83"/>
      <c r="BJ706" s="96"/>
      <c r="BK706" s="96"/>
      <c r="BL706" s="1"/>
      <c r="BM706" s="1"/>
    </row>
    <row r="707" spans="1:65" ht="15.75" customHeight="1" x14ac:dyDescent="0.25">
      <c r="A707" s="1"/>
      <c r="B707" s="83"/>
      <c r="C707" s="83"/>
      <c r="D707" s="8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83"/>
      <c r="AC707" s="83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  <c r="AN707" s="83"/>
      <c r="AO707" s="83"/>
      <c r="AP707" s="83"/>
      <c r="AQ707" s="83"/>
      <c r="AR707" s="83"/>
      <c r="AS707" s="83"/>
      <c r="AT707" s="83"/>
      <c r="AU707" s="83"/>
      <c r="AV707" s="83"/>
      <c r="AW707" s="83"/>
      <c r="AX707" s="83"/>
      <c r="AY707" s="83"/>
      <c r="AZ707" s="83"/>
      <c r="BA707" s="83"/>
      <c r="BB707" s="83"/>
      <c r="BC707" s="83"/>
      <c r="BD707" s="83"/>
      <c r="BE707" s="83"/>
      <c r="BF707" s="83"/>
      <c r="BG707" s="83"/>
      <c r="BH707" s="83"/>
      <c r="BI707" s="83"/>
      <c r="BJ707" s="96"/>
      <c r="BK707" s="96"/>
      <c r="BL707" s="1"/>
      <c r="BM707" s="1"/>
    </row>
    <row r="708" spans="1:65" ht="15.75" customHeight="1" x14ac:dyDescent="0.25">
      <c r="A708" s="1"/>
      <c r="B708" s="83"/>
      <c r="C708" s="83"/>
      <c r="D708" s="8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83"/>
      <c r="AC708" s="83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  <c r="AN708" s="83"/>
      <c r="AO708" s="83"/>
      <c r="AP708" s="83"/>
      <c r="AQ708" s="83"/>
      <c r="AR708" s="83"/>
      <c r="AS708" s="83"/>
      <c r="AT708" s="83"/>
      <c r="AU708" s="83"/>
      <c r="AV708" s="83"/>
      <c r="AW708" s="83"/>
      <c r="AX708" s="83"/>
      <c r="AY708" s="83"/>
      <c r="AZ708" s="83"/>
      <c r="BA708" s="83"/>
      <c r="BB708" s="83"/>
      <c r="BC708" s="83"/>
      <c r="BD708" s="83"/>
      <c r="BE708" s="83"/>
      <c r="BF708" s="83"/>
      <c r="BG708" s="83"/>
      <c r="BH708" s="83"/>
      <c r="BI708" s="83"/>
      <c r="BJ708" s="96"/>
      <c r="BK708" s="96"/>
      <c r="BL708" s="1"/>
      <c r="BM708" s="1"/>
    </row>
    <row r="709" spans="1:65" ht="15.75" customHeight="1" x14ac:dyDescent="0.25">
      <c r="A709" s="1"/>
      <c r="B709" s="83"/>
      <c r="C709" s="83"/>
      <c r="D709" s="8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83"/>
      <c r="AC709" s="83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  <c r="AN709" s="83"/>
      <c r="AO709" s="83"/>
      <c r="AP709" s="83"/>
      <c r="AQ709" s="83"/>
      <c r="AR709" s="83"/>
      <c r="AS709" s="83"/>
      <c r="AT709" s="83"/>
      <c r="AU709" s="83"/>
      <c r="AV709" s="83"/>
      <c r="AW709" s="83"/>
      <c r="AX709" s="83"/>
      <c r="AY709" s="83"/>
      <c r="AZ709" s="83"/>
      <c r="BA709" s="83"/>
      <c r="BB709" s="83"/>
      <c r="BC709" s="83"/>
      <c r="BD709" s="83"/>
      <c r="BE709" s="83"/>
      <c r="BF709" s="83"/>
      <c r="BG709" s="83"/>
      <c r="BH709" s="83"/>
      <c r="BI709" s="83"/>
      <c r="BJ709" s="96"/>
      <c r="BK709" s="96"/>
      <c r="BL709" s="1"/>
      <c r="BM709" s="1"/>
    </row>
    <row r="710" spans="1:65" ht="15.75" customHeight="1" x14ac:dyDescent="0.25">
      <c r="A710" s="1"/>
      <c r="B710" s="83"/>
      <c r="C710" s="83"/>
      <c r="D710" s="8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83"/>
      <c r="AC710" s="83"/>
      <c r="AD710" s="83"/>
      <c r="AE710" s="83"/>
      <c r="AF710" s="83"/>
      <c r="AG710" s="83"/>
      <c r="AH710" s="83"/>
      <c r="AI710" s="83"/>
      <c r="AJ710" s="83"/>
      <c r="AK710" s="83"/>
      <c r="AL710" s="83"/>
      <c r="AM710" s="83"/>
      <c r="AN710" s="83"/>
      <c r="AO710" s="83"/>
      <c r="AP710" s="83"/>
      <c r="AQ710" s="83"/>
      <c r="AR710" s="83"/>
      <c r="AS710" s="83"/>
      <c r="AT710" s="83"/>
      <c r="AU710" s="83"/>
      <c r="AV710" s="83"/>
      <c r="AW710" s="83"/>
      <c r="AX710" s="83"/>
      <c r="AY710" s="83"/>
      <c r="AZ710" s="83"/>
      <c r="BA710" s="83"/>
      <c r="BB710" s="83"/>
      <c r="BC710" s="83"/>
      <c r="BD710" s="83"/>
      <c r="BE710" s="83"/>
      <c r="BF710" s="83"/>
      <c r="BG710" s="83"/>
      <c r="BH710" s="83"/>
      <c r="BI710" s="83"/>
      <c r="BJ710" s="96"/>
      <c r="BK710" s="96"/>
      <c r="BL710" s="1"/>
      <c r="BM710" s="1"/>
    </row>
    <row r="711" spans="1:65" ht="15.75" customHeight="1" x14ac:dyDescent="0.25">
      <c r="A711" s="1"/>
      <c r="B711" s="83"/>
      <c r="C711" s="83"/>
      <c r="D711" s="8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83"/>
      <c r="AC711" s="83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  <c r="AN711" s="83"/>
      <c r="AO711" s="83"/>
      <c r="AP711" s="83"/>
      <c r="AQ711" s="83"/>
      <c r="AR711" s="83"/>
      <c r="AS711" s="83"/>
      <c r="AT711" s="83"/>
      <c r="AU711" s="83"/>
      <c r="AV711" s="83"/>
      <c r="AW711" s="83"/>
      <c r="AX711" s="83"/>
      <c r="AY711" s="83"/>
      <c r="AZ711" s="83"/>
      <c r="BA711" s="83"/>
      <c r="BB711" s="83"/>
      <c r="BC711" s="83"/>
      <c r="BD711" s="83"/>
      <c r="BE711" s="83"/>
      <c r="BF711" s="83"/>
      <c r="BG711" s="83"/>
      <c r="BH711" s="83"/>
      <c r="BI711" s="83"/>
      <c r="BJ711" s="96"/>
      <c r="BK711" s="96"/>
      <c r="BL711" s="1"/>
      <c r="BM711" s="1"/>
    </row>
    <row r="712" spans="1:65" ht="15.75" customHeight="1" x14ac:dyDescent="0.25">
      <c r="A712" s="1"/>
      <c r="B712" s="83"/>
      <c r="C712" s="83"/>
      <c r="D712" s="8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83"/>
      <c r="AC712" s="83"/>
      <c r="AD712" s="83"/>
      <c r="AE712" s="83"/>
      <c r="AF712" s="83"/>
      <c r="AG712" s="83"/>
      <c r="AH712" s="83"/>
      <c r="AI712" s="83"/>
      <c r="AJ712" s="83"/>
      <c r="AK712" s="83"/>
      <c r="AL712" s="83"/>
      <c r="AM712" s="83"/>
      <c r="AN712" s="83"/>
      <c r="AO712" s="83"/>
      <c r="AP712" s="83"/>
      <c r="AQ712" s="83"/>
      <c r="AR712" s="83"/>
      <c r="AS712" s="83"/>
      <c r="AT712" s="83"/>
      <c r="AU712" s="83"/>
      <c r="AV712" s="83"/>
      <c r="AW712" s="83"/>
      <c r="AX712" s="83"/>
      <c r="AY712" s="83"/>
      <c r="AZ712" s="83"/>
      <c r="BA712" s="83"/>
      <c r="BB712" s="83"/>
      <c r="BC712" s="83"/>
      <c r="BD712" s="83"/>
      <c r="BE712" s="83"/>
      <c r="BF712" s="83"/>
      <c r="BG712" s="83"/>
      <c r="BH712" s="83"/>
      <c r="BI712" s="83"/>
      <c r="BJ712" s="96"/>
      <c r="BK712" s="96"/>
      <c r="BL712" s="1"/>
      <c r="BM712" s="1"/>
    </row>
    <row r="713" spans="1:65" ht="15.75" customHeight="1" x14ac:dyDescent="0.25">
      <c r="A713" s="1"/>
      <c r="B713" s="83"/>
      <c r="C713" s="83"/>
      <c r="D713" s="8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83"/>
      <c r="AC713" s="83"/>
      <c r="AD713" s="83"/>
      <c r="AE713" s="83"/>
      <c r="AF713" s="83"/>
      <c r="AG713" s="83"/>
      <c r="AH713" s="83"/>
      <c r="AI713" s="83"/>
      <c r="AJ713" s="83"/>
      <c r="AK713" s="83"/>
      <c r="AL713" s="83"/>
      <c r="AM713" s="83"/>
      <c r="AN713" s="83"/>
      <c r="AO713" s="83"/>
      <c r="AP713" s="83"/>
      <c r="AQ713" s="83"/>
      <c r="AR713" s="83"/>
      <c r="AS713" s="83"/>
      <c r="AT713" s="83"/>
      <c r="AU713" s="83"/>
      <c r="AV713" s="83"/>
      <c r="AW713" s="83"/>
      <c r="AX713" s="83"/>
      <c r="AY713" s="83"/>
      <c r="AZ713" s="83"/>
      <c r="BA713" s="83"/>
      <c r="BB713" s="83"/>
      <c r="BC713" s="83"/>
      <c r="BD713" s="83"/>
      <c r="BE713" s="83"/>
      <c r="BF713" s="83"/>
      <c r="BG713" s="83"/>
      <c r="BH713" s="83"/>
      <c r="BI713" s="83"/>
      <c r="BJ713" s="96"/>
      <c r="BK713" s="96"/>
      <c r="BL713" s="1"/>
      <c r="BM713" s="1"/>
    </row>
    <row r="714" spans="1:65" ht="15.75" customHeight="1" x14ac:dyDescent="0.25">
      <c r="A714" s="1"/>
      <c r="B714" s="83"/>
      <c r="C714" s="83"/>
      <c r="D714" s="8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83"/>
      <c r="AC714" s="83"/>
      <c r="AD714" s="83"/>
      <c r="AE714" s="83"/>
      <c r="AF714" s="83"/>
      <c r="AG714" s="83"/>
      <c r="AH714" s="83"/>
      <c r="AI714" s="83"/>
      <c r="AJ714" s="83"/>
      <c r="AK714" s="83"/>
      <c r="AL714" s="83"/>
      <c r="AM714" s="83"/>
      <c r="AN714" s="83"/>
      <c r="AO714" s="83"/>
      <c r="AP714" s="83"/>
      <c r="AQ714" s="83"/>
      <c r="AR714" s="83"/>
      <c r="AS714" s="83"/>
      <c r="AT714" s="83"/>
      <c r="AU714" s="83"/>
      <c r="AV714" s="83"/>
      <c r="AW714" s="83"/>
      <c r="AX714" s="83"/>
      <c r="AY714" s="83"/>
      <c r="AZ714" s="83"/>
      <c r="BA714" s="83"/>
      <c r="BB714" s="83"/>
      <c r="BC714" s="83"/>
      <c r="BD714" s="83"/>
      <c r="BE714" s="83"/>
      <c r="BF714" s="83"/>
      <c r="BG714" s="83"/>
      <c r="BH714" s="83"/>
      <c r="BI714" s="83"/>
      <c r="BJ714" s="96"/>
      <c r="BK714" s="96"/>
      <c r="BL714" s="1"/>
      <c r="BM714" s="1"/>
    </row>
    <row r="715" spans="1:65" ht="15.75" customHeight="1" x14ac:dyDescent="0.25">
      <c r="A715" s="1"/>
      <c r="B715" s="83"/>
      <c r="C715" s="83"/>
      <c r="D715" s="8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83"/>
      <c r="AC715" s="83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  <c r="AN715" s="83"/>
      <c r="AO715" s="83"/>
      <c r="AP715" s="83"/>
      <c r="AQ715" s="83"/>
      <c r="AR715" s="83"/>
      <c r="AS715" s="83"/>
      <c r="AT715" s="83"/>
      <c r="AU715" s="83"/>
      <c r="AV715" s="83"/>
      <c r="AW715" s="83"/>
      <c r="AX715" s="83"/>
      <c r="AY715" s="83"/>
      <c r="AZ715" s="83"/>
      <c r="BA715" s="83"/>
      <c r="BB715" s="83"/>
      <c r="BC715" s="83"/>
      <c r="BD715" s="83"/>
      <c r="BE715" s="83"/>
      <c r="BF715" s="83"/>
      <c r="BG715" s="83"/>
      <c r="BH715" s="83"/>
      <c r="BI715" s="83"/>
      <c r="BJ715" s="96"/>
      <c r="BK715" s="96"/>
      <c r="BL715" s="1"/>
      <c r="BM715" s="1"/>
    </row>
    <row r="716" spans="1:65" ht="15.75" customHeight="1" x14ac:dyDescent="0.25">
      <c r="A716" s="1"/>
      <c r="B716" s="83"/>
      <c r="C716" s="83"/>
      <c r="D716" s="8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83"/>
      <c r="AC716" s="83"/>
      <c r="AD716" s="83"/>
      <c r="AE716" s="83"/>
      <c r="AF716" s="83"/>
      <c r="AG716" s="83"/>
      <c r="AH716" s="83"/>
      <c r="AI716" s="83"/>
      <c r="AJ716" s="83"/>
      <c r="AK716" s="83"/>
      <c r="AL716" s="83"/>
      <c r="AM716" s="83"/>
      <c r="AN716" s="83"/>
      <c r="AO716" s="83"/>
      <c r="AP716" s="83"/>
      <c r="AQ716" s="83"/>
      <c r="AR716" s="83"/>
      <c r="AS716" s="83"/>
      <c r="AT716" s="83"/>
      <c r="AU716" s="83"/>
      <c r="AV716" s="83"/>
      <c r="AW716" s="83"/>
      <c r="AX716" s="83"/>
      <c r="AY716" s="83"/>
      <c r="AZ716" s="83"/>
      <c r="BA716" s="83"/>
      <c r="BB716" s="83"/>
      <c r="BC716" s="83"/>
      <c r="BD716" s="83"/>
      <c r="BE716" s="83"/>
      <c r="BF716" s="83"/>
      <c r="BG716" s="83"/>
      <c r="BH716" s="83"/>
      <c r="BI716" s="83"/>
      <c r="BJ716" s="96"/>
      <c r="BK716" s="96"/>
      <c r="BL716" s="1"/>
      <c r="BM716" s="1"/>
    </row>
    <row r="717" spans="1:65" ht="15.75" customHeight="1" x14ac:dyDescent="0.25">
      <c r="A717" s="1"/>
      <c r="B717" s="83"/>
      <c r="C717" s="83"/>
      <c r="D717" s="8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83"/>
      <c r="AC717" s="83"/>
      <c r="AD717" s="83"/>
      <c r="AE717" s="83"/>
      <c r="AF717" s="83"/>
      <c r="AG717" s="83"/>
      <c r="AH717" s="83"/>
      <c r="AI717" s="83"/>
      <c r="AJ717" s="83"/>
      <c r="AK717" s="83"/>
      <c r="AL717" s="83"/>
      <c r="AM717" s="83"/>
      <c r="AN717" s="83"/>
      <c r="AO717" s="83"/>
      <c r="AP717" s="83"/>
      <c r="AQ717" s="83"/>
      <c r="AR717" s="83"/>
      <c r="AS717" s="83"/>
      <c r="AT717" s="83"/>
      <c r="AU717" s="83"/>
      <c r="AV717" s="83"/>
      <c r="AW717" s="83"/>
      <c r="AX717" s="83"/>
      <c r="AY717" s="83"/>
      <c r="AZ717" s="83"/>
      <c r="BA717" s="83"/>
      <c r="BB717" s="83"/>
      <c r="BC717" s="83"/>
      <c r="BD717" s="83"/>
      <c r="BE717" s="83"/>
      <c r="BF717" s="83"/>
      <c r="BG717" s="83"/>
      <c r="BH717" s="83"/>
      <c r="BI717" s="83"/>
      <c r="BJ717" s="96"/>
      <c r="BK717" s="96"/>
      <c r="BL717" s="1"/>
      <c r="BM717" s="1"/>
    </row>
    <row r="718" spans="1:65" ht="15.75" customHeight="1" x14ac:dyDescent="0.25">
      <c r="A718" s="1"/>
      <c r="B718" s="83"/>
      <c r="C718" s="83"/>
      <c r="D718" s="8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83"/>
      <c r="AC718" s="83"/>
      <c r="AD718" s="83"/>
      <c r="AE718" s="83"/>
      <c r="AF718" s="83"/>
      <c r="AG718" s="83"/>
      <c r="AH718" s="83"/>
      <c r="AI718" s="83"/>
      <c r="AJ718" s="83"/>
      <c r="AK718" s="83"/>
      <c r="AL718" s="83"/>
      <c r="AM718" s="83"/>
      <c r="AN718" s="83"/>
      <c r="AO718" s="83"/>
      <c r="AP718" s="83"/>
      <c r="AQ718" s="83"/>
      <c r="AR718" s="83"/>
      <c r="AS718" s="83"/>
      <c r="AT718" s="83"/>
      <c r="AU718" s="83"/>
      <c r="AV718" s="83"/>
      <c r="AW718" s="83"/>
      <c r="AX718" s="83"/>
      <c r="AY718" s="83"/>
      <c r="AZ718" s="83"/>
      <c r="BA718" s="83"/>
      <c r="BB718" s="83"/>
      <c r="BC718" s="83"/>
      <c r="BD718" s="83"/>
      <c r="BE718" s="83"/>
      <c r="BF718" s="83"/>
      <c r="BG718" s="83"/>
      <c r="BH718" s="83"/>
      <c r="BI718" s="83"/>
      <c r="BJ718" s="96"/>
      <c r="BK718" s="96"/>
      <c r="BL718" s="1"/>
      <c r="BM718" s="1"/>
    </row>
    <row r="719" spans="1:65" ht="15.75" customHeight="1" x14ac:dyDescent="0.25">
      <c r="A719" s="1"/>
      <c r="B719" s="83"/>
      <c r="C719" s="83"/>
      <c r="D719" s="8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83"/>
      <c r="AC719" s="83"/>
      <c r="AD719" s="83"/>
      <c r="AE719" s="83"/>
      <c r="AF719" s="83"/>
      <c r="AG719" s="83"/>
      <c r="AH719" s="83"/>
      <c r="AI719" s="83"/>
      <c r="AJ719" s="83"/>
      <c r="AK719" s="83"/>
      <c r="AL719" s="83"/>
      <c r="AM719" s="83"/>
      <c r="AN719" s="83"/>
      <c r="AO719" s="83"/>
      <c r="AP719" s="83"/>
      <c r="AQ719" s="83"/>
      <c r="AR719" s="83"/>
      <c r="AS719" s="83"/>
      <c r="AT719" s="83"/>
      <c r="AU719" s="83"/>
      <c r="AV719" s="83"/>
      <c r="AW719" s="83"/>
      <c r="AX719" s="83"/>
      <c r="AY719" s="83"/>
      <c r="AZ719" s="83"/>
      <c r="BA719" s="83"/>
      <c r="BB719" s="83"/>
      <c r="BC719" s="83"/>
      <c r="BD719" s="83"/>
      <c r="BE719" s="83"/>
      <c r="BF719" s="83"/>
      <c r="BG719" s="83"/>
      <c r="BH719" s="83"/>
      <c r="BI719" s="83"/>
      <c r="BJ719" s="96"/>
      <c r="BK719" s="96"/>
      <c r="BL719" s="1"/>
      <c r="BM719" s="1"/>
    </row>
    <row r="720" spans="1:65" ht="15.75" customHeight="1" x14ac:dyDescent="0.25">
      <c r="A720" s="1"/>
      <c r="B720" s="83"/>
      <c r="C720" s="83"/>
      <c r="D720" s="8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83"/>
      <c r="AC720" s="83"/>
      <c r="AD720" s="83"/>
      <c r="AE720" s="83"/>
      <c r="AF720" s="83"/>
      <c r="AG720" s="83"/>
      <c r="AH720" s="83"/>
      <c r="AI720" s="83"/>
      <c r="AJ720" s="83"/>
      <c r="AK720" s="83"/>
      <c r="AL720" s="83"/>
      <c r="AM720" s="83"/>
      <c r="AN720" s="83"/>
      <c r="AO720" s="83"/>
      <c r="AP720" s="83"/>
      <c r="AQ720" s="83"/>
      <c r="AR720" s="83"/>
      <c r="AS720" s="83"/>
      <c r="AT720" s="83"/>
      <c r="AU720" s="83"/>
      <c r="AV720" s="83"/>
      <c r="AW720" s="83"/>
      <c r="AX720" s="83"/>
      <c r="AY720" s="83"/>
      <c r="AZ720" s="83"/>
      <c r="BA720" s="83"/>
      <c r="BB720" s="83"/>
      <c r="BC720" s="83"/>
      <c r="BD720" s="83"/>
      <c r="BE720" s="83"/>
      <c r="BF720" s="83"/>
      <c r="BG720" s="83"/>
      <c r="BH720" s="83"/>
      <c r="BI720" s="83"/>
      <c r="BJ720" s="96"/>
      <c r="BK720" s="96"/>
      <c r="BL720" s="1"/>
      <c r="BM720" s="1"/>
    </row>
    <row r="721" spans="1:65" ht="15.75" customHeight="1" x14ac:dyDescent="0.25">
      <c r="A721" s="1"/>
      <c r="B721" s="83"/>
      <c r="C721" s="83"/>
      <c r="D721" s="8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83"/>
      <c r="AC721" s="83"/>
      <c r="AD721" s="83"/>
      <c r="AE721" s="83"/>
      <c r="AF721" s="83"/>
      <c r="AG721" s="83"/>
      <c r="AH721" s="83"/>
      <c r="AI721" s="83"/>
      <c r="AJ721" s="83"/>
      <c r="AK721" s="83"/>
      <c r="AL721" s="83"/>
      <c r="AM721" s="83"/>
      <c r="AN721" s="83"/>
      <c r="AO721" s="83"/>
      <c r="AP721" s="83"/>
      <c r="AQ721" s="83"/>
      <c r="AR721" s="83"/>
      <c r="AS721" s="83"/>
      <c r="AT721" s="83"/>
      <c r="AU721" s="83"/>
      <c r="AV721" s="83"/>
      <c r="AW721" s="83"/>
      <c r="AX721" s="83"/>
      <c r="AY721" s="83"/>
      <c r="AZ721" s="83"/>
      <c r="BA721" s="83"/>
      <c r="BB721" s="83"/>
      <c r="BC721" s="83"/>
      <c r="BD721" s="83"/>
      <c r="BE721" s="83"/>
      <c r="BF721" s="83"/>
      <c r="BG721" s="83"/>
      <c r="BH721" s="83"/>
      <c r="BI721" s="83"/>
      <c r="BJ721" s="96"/>
      <c r="BK721" s="96"/>
      <c r="BL721" s="1"/>
      <c r="BM721" s="1"/>
    </row>
    <row r="722" spans="1:65" ht="15.75" customHeight="1" x14ac:dyDescent="0.25">
      <c r="A722" s="1"/>
      <c r="B722" s="83"/>
      <c r="C722" s="83"/>
      <c r="D722" s="8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83"/>
      <c r="AC722" s="83"/>
      <c r="AD722" s="83"/>
      <c r="AE722" s="83"/>
      <c r="AF722" s="83"/>
      <c r="AG722" s="83"/>
      <c r="AH722" s="83"/>
      <c r="AI722" s="83"/>
      <c r="AJ722" s="83"/>
      <c r="AK722" s="83"/>
      <c r="AL722" s="83"/>
      <c r="AM722" s="83"/>
      <c r="AN722" s="83"/>
      <c r="AO722" s="83"/>
      <c r="AP722" s="83"/>
      <c r="AQ722" s="83"/>
      <c r="AR722" s="83"/>
      <c r="AS722" s="83"/>
      <c r="AT722" s="83"/>
      <c r="AU722" s="83"/>
      <c r="AV722" s="83"/>
      <c r="AW722" s="83"/>
      <c r="AX722" s="83"/>
      <c r="AY722" s="83"/>
      <c r="AZ722" s="83"/>
      <c r="BA722" s="83"/>
      <c r="BB722" s="83"/>
      <c r="BC722" s="83"/>
      <c r="BD722" s="83"/>
      <c r="BE722" s="83"/>
      <c r="BF722" s="83"/>
      <c r="BG722" s="83"/>
      <c r="BH722" s="83"/>
      <c r="BI722" s="83"/>
      <c r="BJ722" s="96"/>
      <c r="BK722" s="96"/>
      <c r="BL722" s="1"/>
      <c r="BM722" s="1"/>
    </row>
    <row r="723" spans="1:65" ht="15.75" customHeight="1" x14ac:dyDescent="0.25">
      <c r="A723" s="1"/>
      <c r="B723" s="83"/>
      <c r="C723" s="83"/>
      <c r="D723" s="8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83"/>
      <c r="AC723" s="83"/>
      <c r="AD723" s="83"/>
      <c r="AE723" s="83"/>
      <c r="AF723" s="83"/>
      <c r="AG723" s="83"/>
      <c r="AH723" s="83"/>
      <c r="AI723" s="83"/>
      <c r="AJ723" s="83"/>
      <c r="AK723" s="83"/>
      <c r="AL723" s="83"/>
      <c r="AM723" s="83"/>
      <c r="AN723" s="83"/>
      <c r="AO723" s="83"/>
      <c r="AP723" s="83"/>
      <c r="AQ723" s="83"/>
      <c r="AR723" s="83"/>
      <c r="AS723" s="83"/>
      <c r="AT723" s="83"/>
      <c r="AU723" s="83"/>
      <c r="AV723" s="83"/>
      <c r="AW723" s="83"/>
      <c r="AX723" s="83"/>
      <c r="AY723" s="83"/>
      <c r="AZ723" s="83"/>
      <c r="BA723" s="83"/>
      <c r="BB723" s="83"/>
      <c r="BC723" s="83"/>
      <c r="BD723" s="83"/>
      <c r="BE723" s="83"/>
      <c r="BF723" s="83"/>
      <c r="BG723" s="83"/>
      <c r="BH723" s="83"/>
      <c r="BI723" s="83"/>
      <c r="BJ723" s="96"/>
      <c r="BK723" s="96"/>
      <c r="BL723" s="1"/>
      <c r="BM723" s="1"/>
    </row>
    <row r="724" spans="1:65" ht="15.75" customHeight="1" x14ac:dyDescent="0.25">
      <c r="A724" s="1"/>
      <c r="B724" s="83"/>
      <c r="C724" s="83"/>
      <c r="D724" s="8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83"/>
      <c r="AC724" s="83"/>
      <c r="AD724" s="83"/>
      <c r="AE724" s="83"/>
      <c r="AF724" s="83"/>
      <c r="AG724" s="83"/>
      <c r="AH724" s="83"/>
      <c r="AI724" s="83"/>
      <c r="AJ724" s="83"/>
      <c r="AK724" s="83"/>
      <c r="AL724" s="83"/>
      <c r="AM724" s="83"/>
      <c r="AN724" s="83"/>
      <c r="AO724" s="83"/>
      <c r="AP724" s="83"/>
      <c r="AQ724" s="83"/>
      <c r="AR724" s="83"/>
      <c r="AS724" s="83"/>
      <c r="AT724" s="83"/>
      <c r="AU724" s="83"/>
      <c r="AV724" s="83"/>
      <c r="AW724" s="83"/>
      <c r="AX724" s="83"/>
      <c r="AY724" s="83"/>
      <c r="AZ724" s="83"/>
      <c r="BA724" s="83"/>
      <c r="BB724" s="83"/>
      <c r="BC724" s="83"/>
      <c r="BD724" s="83"/>
      <c r="BE724" s="83"/>
      <c r="BF724" s="83"/>
      <c r="BG724" s="83"/>
      <c r="BH724" s="83"/>
      <c r="BI724" s="83"/>
      <c r="BJ724" s="96"/>
      <c r="BK724" s="96"/>
      <c r="BL724" s="1"/>
      <c r="BM724" s="1"/>
    </row>
    <row r="725" spans="1:65" ht="15.75" customHeight="1" x14ac:dyDescent="0.25">
      <c r="A725" s="1"/>
      <c r="B725" s="83"/>
      <c r="C725" s="83"/>
      <c r="D725" s="8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83"/>
      <c r="AC725" s="83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  <c r="AN725" s="83"/>
      <c r="AO725" s="83"/>
      <c r="AP725" s="83"/>
      <c r="AQ725" s="83"/>
      <c r="AR725" s="83"/>
      <c r="AS725" s="83"/>
      <c r="AT725" s="83"/>
      <c r="AU725" s="83"/>
      <c r="AV725" s="83"/>
      <c r="AW725" s="83"/>
      <c r="AX725" s="83"/>
      <c r="AY725" s="83"/>
      <c r="AZ725" s="83"/>
      <c r="BA725" s="83"/>
      <c r="BB725" s="83"/>
      <c r="BC725" s="83"/>
      <c r="BD725" s="83"/>
      <c r="BE725" s="83"/>
      <c r="BF725" s="83"/>
      <c r="BG725" s="83"/>
      <c r="BH725" s="83"/>
      <c r="BI725" s="83"/>
      <c r="BJ725" s="96"/>
      <c r="BK725" s="96"/>
      <c r="BL725" s="1"/>
      <c r="BM725" s="1"/>
    </row>
    <row r="726" spans="1:65" ht="15.75" customHeight="1" x14ac:dyDescent="0.25">
      <c r="A726" s="1"/>
      <c r="B726" s="83"/>
      <c r="C726" s="83"/>
      <c r="D726" s="8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83"/>
      <c r="AC726" s="83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  <c r="AN726" s="83"/>
      <c r="AO726" s="83"/>
      <c r="AP726" s="83"/>
      <c r="AQ726" s="83"/>
      <c r="AR726" s="83"/>
      <c r="AS726" s="83"/>
      <c r="AT726" s="83"/>
      <c r="AU726" s="83"/>
      <c r="AV726" s="83"/>
      <c r="AW726" s="83"/>
      <c r="AX726" s="83"/>
      <c r="AY726" s="83"/>
      <c r="AZ726" s="83"/>
      <c r="BA726" s="83"/>
      <c r="BB726" s="83"/>
      <c r="BC726" s="83"/>
      <c r="BD726" s="83"/>
      <c r="BE726" s="83"/>
      <c r="BF726" s="83"/>
      <c r="BG726" s="83"/>
      <c r="BH726" s="83"/>
      <c r="BI726" s="83"/>
      <c r="BJ726" s="96"/>
      <c r="BK726" s="96"/>
      <c r="BL726" s="1"/>
      <c r="BM726" s="1"/>
    </row>
    <row r="727" spans="1:65" ht="15.75" customHeight="1" x14ac:dyDescent="0.25">
      <c r="A727" s="1"/>
      <c r="B727" s="83"/>
      <c r="C727" s="83"/>
      <c r="D727" s="8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83"/>
      <c r="AC727" s="83"/>
      <c r="AD727" s="83"/>
      <c r="AE727" s="83"/>
      <c r="AF727" s="83"/>
      <c r="AG727" s="83"/>
      <c r="AH727" s="83"/>
      <c r="AI727" s="83"/>
      <c r="AJ727" s="83"/>
      <c r="AK727" s="83"/>
      <c r="AL727" s="83"/>
      <c r="AM727" s="83"/>
      <c r="AN727" s="83"/>
      <c r="AO727" s="83"/>
      <c r="AP727" s="83"/>
      <c r="AQ727" s="83"/>
      <c r="AR727" s="83"/>
      <c r="AS727" s="83"/>
      <c r="AT727" s="83"/>
      <c r="AU727" s="83"/>
      <c r="AV727" s="83"/>
      <c r="AW727" s="83"/>
      <c r="AX727" s="83"/>
      <c r="AY727" s="83"/>
      <c r="AZ727" s="83"/>
      <c r="BA727" s="83"/>
      <c r="BB727" s="83"/>
      <c r="BC727" s="83"/>
      <c r="BD727" s="83"/>
      <c r="BE727" s="83"/>
      <c r="BF727" s="83"/>
      <c r="BG727" s="83"/>
      <c r="BH727" s="83"/>
      <c r="BI727" s="83"/>
      <c r="BJ727" s="96"/>
      <c r="BK727" s="96"/>
      <c r="BL727" s="1"/>
      <c r="BM727" s="1"/>
    </row>
    <row r="728" spans="1:65" ht="15.75" customHeight="1" x14ac:dyDescent="0.25">
      <c r="A728" s="1"/>
      <c r="B728" s="83"/>
      <c r="C728" s="83"/>
      <c r="D728" s="8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83"/>
      <c r="AC728" s="83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  <c r="AN728" s="83"/>
      <c r="AO728" s="83"/>
      <c r="AP728" s="83"/>
      <c r="AQ728" s="83"/>
      <c r="AR728" s="83"/>
      <c r="AS728" s="83"/>
      <c r="AT728" s="83"/>
      <c r="AU728" s="83"/>
      <c r="AV728" s="83"/>
      <c r="AW728" s="83"/>
      <c r="AX728" s="83"/>
      <c r="AY728" s="83"/>
      <c r="AZ728" s="83"/>
      <c r="BA728" s="83"/>
      <c r="BB728" s="83"/>
      <c r="BC728" s="83"/>
      <c r="BD728" s="83"/>
      <c r="BE728" s="83"/>
      <c r="BF728" s="83"/>
      <c r="BG728" s="83"/>
      <c r="BH728" s="83"/>
      <c r="BI728" s="83"/>
      <c r="BJ728" s="96"/>
      <c r="BK728" s="96"/>
      <c r="BL728" s="1"/>
      <c r="BM728" s="1"/>
    </row>
    <row r="729" spans="1:65" ht="15.75" customHeight="1" x14ac:dyDescent="0.25">
      <c r="A729" s="1"/>
      <c r="B729" s="83"/>
      <c r="C729" s="83"/>
      <c r="D729" s="8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83"/>
      <c r="AC729" s="83"/>
      <c r="AD729" s="83"/>
      <c r="AE729" s="83"/>
      <c r="AF729" s="83"/>
      <c r="AG729" s="83"/>
      <c r="AH729" s="83"/>
      <c r="AI729" s="83"/>
      <c r="AJ729" s="83"/>
      <c r="AK729" s="83"/>
      <c r="AL729" s="83"/>
      <c r="AM729" s="83"/>
      <c r="AN729" s="83"/>
      <c r="AO729" s="83"/>
      <c r="AP729" s="83"/>
      <c r="AQ729" s="83"/>
      <c r="AR729" s="83"/>
      <c r="AS729" s="83"/>
      <c r="AT729" s="83"/>
      <c r="AU729" s="83"/>
      <c r="AV729" s="83"/>
      <c r="AW729" s="83"/>
      <c r="AX729" s="83"/>
      <c r="AY729" s="83"/>
      <c r="AZ729" s="83"/>
      <c r="BA729" s="83"/>
      <c r="BB729" s="83"/>
      <c r="BC729" s="83"/>
      <c r="BD729" s="83"/>
      <c r="BE729" s="83"/>
      <c r="BF729" s="83"/>
      <c r="BG729" s="83"/>
      <c r="BH729" s="83"/>
      <c r="BI729" s="83"/>
      <c r="BJ729" s="96"/>
      <c r="BK729" s="96"/>
      <c r="BL729" s="1"/>
      <c r="BM729" s="1"/>
    </row>
    <row r="730" spans="1:65" ht="15.75" customHeight="1" x14ac:dyDescent="0.25">
      <c r="A730" s="1"/>
      <c r="B730" s="83"/>
      <c r="C730" s="83"/>
      <c r="D730" s="8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83"/>
      <c r="AC730" s="83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  <c r="AN730" s="83"/>
      <c r="AO730" s="83"/>
      <c r="AP730" s="83"/>
      <c r="AQ730" s="83"/>
      <c r="AR730" s="83"/>
      <c r="AS730" s="83"/>
      <c r="AT730" s="83"/>
      <c r="AU730" s="83"/>
      <c r="AV730" s="83"/>
      <c r="AW730" s="83"/>
      <c r="AX730" s="83"/>
      <c r="AY730" s="83"/>
      <c r="AZ730" s="83"/>
      <c r="BA730" s="83"/>
      <c r="BB730" s="83"/>
      <c r="BC730" s="83"/>
      <c r="BD730" s="83"/>
      <c r="BE730" s="83"/>
      <c r="BF730" s="83"/>
      <c r="BG730" s="83"/>
      <c r="BH730" s="83"/>
      <c r="BI730" s="83"/>
      <c r="BJ730" s="96"/>
      <c r="BK730" s="96"/>
      <c r="BL730" s="1"/>
      <c r="BM730" s="1"/>
    </row>
    <row r="731" spans="1:65" ht="15.75" customHeight="1" x14ac:dyDescent="0.25">
      <c r="A731" s="1"/>
      <c r="B731" s="83"/>
      <c r="C731" s="83"/>
      <c r="D731" s="8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83"/>
      <c r="AC731" s="83"/>
      <c r="AD731" s="83"/>
      <c r="AE731" s="83"/>
      <c r="AF731" s="83"/>
      <c r="AG731" s="83"/>
      <c r="AH731" s="83"/>
      <c r="AI731" s="83"/>
      <c r="AJ731" s="83"/>
      <c r="AK731" s="83"/>
      <c r="AL731" s="83"/>
      <c r="AM731" s="83"/>
      <c r="AN731" s="83"/>
      <c r="AO731" s="83"/>
      <c r="AP731" s="83"/>
      <c r="AQ731" s="83"/>
      <c r="AR731" s="83"/>
      <c r="AS731" s="83"/>
      <c r="AT731" s="83"/>
      <c r="AU731" s="83"/>
      <c r="AV731" s="83"/>
      <c r="AW731" s="83"/>
      <c r="AX731" s="83"/>
      <c r="AY731" s="83"/>
      <c r="AZ731" s="83"/>
      <c r="BA731" s="83"/>
      <c r="BB731" s="83"/>
      <c r="BC731" s="83"/>
      <c r="BD731" s="83"/>
      <c r="BE731" s="83"/>
      <c r="BF731" s="83"/>
      <c r="BG731" s="83"/>
      <c r="BH731" s="83"/>
      <c r="BI731" s="83"/>
      <c r="BJ731" s="96"/>
      <c r="BK731" s="96"/>
      <c r="BL731" s="1"/>
      <c r="BM731" s="1"/>
    </row>
    <row r="732" spans="1:65" ht="15.75" customHeight="1" x14ac:dyDescent="0.25">
      <c r="A732" s="1"/>
      <c r="B732" s="83"/>
      <c r="C732" s="83"/>
      <c r="D732" s="8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83"/>
      <c r="AC732" s="83"/>
      <c r="AD732" s="83"/>
      <c r="AE732" s="83"/>
      <c r="AF732" s="83"/>
      <c r="AG732" s="83"/>
      <c r="AH732" s="83"/>
      <c r="AI732" s="83"/>
      <c r="AJ732" s="83"/>
      <c r="AK732" s="83"/>
      <c r="AL732" s="83"/>
      <c r="AM732" s="83"/>
      <c r="AN732" s="83"/>
      <c r="AO732" s="83"/>
      <c r="AP732" s="83"/>
      <c r="AQ732" s="83"/>
      <c r="AR732" s="83"/>
      <c r="AS732" s="83"/>
      <c r="AT732" s="83"/>
      <c r="AU732" s="83"/>
      <c r="AV732" s="83"/>
      <c r="AW732" s="83"/>
      <c r="AX732" s="83"/>
      <c r="AY732" s="83"/>
      <c r="AZ732" s="83"/>
      <c r="BA732" s="83"/>
      <c r="BB732" s="83"/>
      <c r="BC732" s="83"/>
      <c r="BD732" s="83"/>
      <c r="BE732" s="83"/>
      <c r="BF732" s="83"/>
      <c r="BG732" s="83"/>
      <c r="BH732" s="83"/>
      <c r="BI732" s="83"/>
      <c r="BJ732" s="96"/>
      <c r="BK732" s="96"/>
      <c r="BL732" s="1"/>
      <c r="BM732" s="1"/>
    </row>
    <row r="733" spans="1:65" ht="15.75" customHeight="1" x14ac:dyDescent="0.25">
      <c r="A733" s="1"/>
      <c r="B733" s="83"/>
      <c r="C733" s="83"/>
      <c r="D733" s="8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83"/>
      <c r="AC733" s="83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  <c r="AN733" s="83"/>
      <c r="AO733" s="83"/>
      <c r="AP733" s="83"/>
      <c r="AQ733" s="83"/>
      <c r="AR733" s="83"/>
      <c r="AS733" s="83"/>
      <c r="AT733" s="83"/>
      <c r="AU733" s="83"/>
      <c r="AV733" s="83"/>
      <c r="AW733" s="83"/>
      <c r="AX733" s="83"/>
      <c r="AY733" s="83"/>
      <c r="AZ733" s="83"/>
      <c r="BA733" s="83"/>
      <c r="BB733" s="83"/>
      <c r="BC733" s="83"/>
      <c r="BD733" s="83"/>
      <c r="BE733" s="83"/>
      <c r="BF733" s="83"/>
      <c r="BG733" s="83"/>
      <c r="BH733" s="83"/>
      <c r="BI733" s="83"/>
      <c r="BJ733" s="96"/>
      <c r="BK733" s="96"/>
      <c r="BL733" s="1"/>
      <c r="BM733" s="1"/>
    </row>
    <row r="734" spans="1:65" ht="15.75" customHeight="1" x14ac:dyDescent="0.25">
      <c r="A734" s="1"/>
      <c r="B734" s="83"/>
      <c r="C734" s="83"/>
      <c r="D734" s="8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83"/>
      <c r="AC734" s="83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  <c r="AN734" s="83"/>
      <c r="AO734" s="83"/>
      <c r="AP734" s="83"/>
      <c r="AQ734" s="83"/>
      <c r="AR734" s="83"/>
      <c r="AS734" s="83"/>
      <c r="AT734" s="83"/>
      <c r="AU734" s="83"/>
      <c r="AV734" s="83"/>
      <c r="AW734" s="83"/>
      <c r="AX734" s="83"/>
      <c r="AY734" s="83"/>
      <c r="AZ734" s="83"/>
      <c r="BA734" s="83"/>
      <c r="BB734" s="83"/>
      <c r="BC734" s="83"/>
      <c r="BD734" s="83"/>
      <c r="BE734" s="83"/>
      <c r="BF734" s="83"/>
      <c r="BG734" s="83"/>
      <c r="BH734" s="83"/>
      <c r="BI734" s="83"/>
      <c r="BJ734" s="96"/>
      <c r="BK734" s="96"/>
      <c r="BL734" s="1"/>
      <c r="BM734" s="1"/>
    </row>
    <row r="735" spans="1:65" ht="15.75" customHeight="1" x14ac:dyDescent="0.25">
      <c r="A735" s="1"/>
      <c r="B735" s="83"/>
      <c r="C735" s="83"/>
      <c r="D735" s="8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83"/>
      <c r="AC735" s="83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  <c r="AN735" s="83"/>
      <c r="AO735" s="83"/>
      <c r="AP735" s="83"/>
      <c r="AQ735" s="83"/>
      <c r="AR735" s="83"/>
      <c r="AS735" s="83"/>
      <c r="AT735" s="83"/>
      <c r="AU735" s="83"/>
      <c r="AV735" s="83"/>
      <c r="AW735" s="83"/>
      <c r="AX735" s="83"/>
      <c r="AY735" s="83"/>
      <c r="AZ735" s="83"/>
      <c r="BA735" s="83"/>
      <c r="BB735" s="83"/>
      <c r="BC735" s="83"/>
      <c r="BD735" s="83"/>
      <c r="BE735" s="83"/>
      <c r="BF735" s="83"/>
      <c r="BG735" s="83"/>
      <c r="BH735" s="83"/>
      <c r="BI735" s="83"/>
      <c r="BJ735" s="96"/>
      <c r="BK735" s="96"/>
      <c r="BL735" s="1"/>
      <c r="BM735" s="1"/>
    </row>
    <row r="736" spans="1:65" ht="15.75" customHeight="1" x14ac:dyDescent="0.25">
      <c r="A736" s="1"/>
      <c r="B736" s="83"/>
      <c r="C736" s="83"/>
      <c r="D736" s="8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83"/>
      <c r="AC736" s="83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  <c r="AN736" s="83"/>
      <c r="AO736" s="83"/>
      <c r="AP736" s="83"/>
      <c r="AQ736" s="83"/>
      <c r="AR736" s="83"/>
      <c r="AS736" s="83"/>
      <c r="AT736" s="83"/>
      <c r="AU736" s="83"/>
      <c r="AV736" s="83"/>
      <c r="AW736" s="83"/>
      <c r="AX736" s="83"/>
      <c r="AY736" s="83"/>
      <c r="AZ736" s="83"/>
      <c r="BA736" s="83"/>
      <c r="BB736" s="83"/>
      <c r="BC736" s="83"/>
      <c r="BD736" s="83"/>
      <c r="BE736" s="83"/>
      <c r="BF736" s="83"/>
      <c r="BG736" s="83"/>
      <c r="BH736" s="83"/>
      <c r="BI736" s="83"/>
      <c r="BJ736" s="96"/>
      <c r="BK736" s="96"/>
      <c r="BL736" s="1"/>
      <c r="BM736" s="1"/>
    </row>
    <row r="737" spans="1:65" ht="15.75" customHeight="1" x14ac:dyDescent="0.25">
      <c r="A737" s="1"/>
      <c r="B737" s="83"/>
      <c r="C737" s="83"/>
      <c r="D737" s="8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83"/>
      <c r="AC737" s="83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  <c r="AN737" s="83"/>
      <c r="AO737" s="83"/>
      <c r="AP737" s="83"/>
      <c r="AQ737" s="83"/>
      <c r="AR737" s="83"/>
      <c r="AS737" s="83"/>
      <c r="AT737" s="83"/>
      <c r="AU737" s="83"/>
      <c r="AV737" s="83"/>
      <c r="AW737" s="83"/>
      <c r="AX737" s="83"/>
      <c r="AY737" s="83"/>
      <c r="AZ737" s="83"/>
      <c r="BA737" s="83"/>
      <c r="BB737" s="83"/>
      <c r="BC737" s="83"/>
      <c r="BD737" s="83"/>
      <c r="BE737" s="83"/>
      <c r="BF737" s="83"/>
      <c r="BG737" s="83"/>
      <c r="BH737" s="83"/>
      <c r="BI737" s="83"/>
      <c r="BJ737" s="96"/>
      <c r="BK737" s="96"/>
      <c r="BL737" s="1"/>
      <c r="BM737" s="1"/>
    </row>
    <row r="738" spans="1:65" ht="15.75" customHeight="1" x14ac:dyDescent="0.25">
      <c r="A738" s="1"/>
      <c r="B738" s="83"/>
      <c r="C738" s="83"/>
      <c r="D738" s="8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83"/>
      <c r="AC738" s="83"/>
      <c r="AD738" s="83"/>
      <c r="AE738" s="83"/>
      <c r="AF738" s="83"/>
      <c r="AG738" s="83"/>
      <c r="AH738" s="83"/>
      <c r="AI738" s="83"/>
      <c r="AJ738" s="83"/>
      <c r="AK738" s="83"/>
      <c r="AL738" s="83"/>
      <c r="AM738" s="83"/>
      <c r="AN738" s="83"/>
      <c r="AO738" s="83"/>
      <c r="AP738" s="83"/>
      <c r="AQ738" s="83"/>
      <c r="AR738" s="83"/>
      <c r="AS738" s="83"/>
      <c r="AT738" s="83"/>
      <c r="AU738" s="83"/>
      <c r="AV738" s="83"/>
      <c r="AW738" s="83"/>
      <c r="AX738" s="83"/>
      <c r="AY738" s="83"/>
      <c r="AZ738" s="83"/>
      <c r="BA738" s="83"/>
      <c r="BB738" s="83"/>
      <c r="BC738" s="83"/>
      <c r="BD738" s="83"/>
      <c r="BE738" s="83"/>
      <c r="BF738" s="83"/>
      <c r="BG738" s="83"/>
      <c r="BH738" s="83"/>
      <c r="BI738" s="83"/>
      <c r="BJ738" s="96"/>
      <c r="BK738" s="96"/>
      <c r="BL738" s="1"/>
      <c r="BM738" s="1"/>
    </row>
    <row r="739" spans="1:65" ht="15.75" customHeight="1" x14ac:dyDescent="0.25">
      <c r="A739" s="1"/>
      <c r="B739" s="83"/>
      <c r="C739" s="83"/>
      <c r="D739" s="8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83"/>
      <c r="AC739" s="83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  <c r="AN739" s="83"/>
      <c r="AO739" s="83"/>
      <c r="AP739" s="83"/>
      <c r="AQ739" s="83"/>
      <c r="AR739" s="83"/>
      <c r="AS739" s="83"/>
      <c r="AT739" s="83"/>
      <c r="AU739" s="83"/>
      <c r="AV739" s="83"/>
      <c r="AW739" s="83"/>
      <c r="AX739" s="83"/>
      <c r="AY739" s="83"/>
      <c r="AZ739" s="83"/>
      <c r="BA739" s="83"/>
      <c r="BB739" s="83"/>
      <c r="BC739" s="83"/>
      <c r="BD739" s="83"/>
      <c r="BE739" s="83"/>
      <c r="BF739" s="83"/>
      <c r="BG739" s="83"/>
      <c r="BH739" s="83"/>
      <c r="BI739" s="83"/>
      <c r="BJ739" s="96"/>
      <c r="BK739" s="96"/>
      <c r="BL739" s="1"/>
      <c r="BM739" s="1"/>
    </row>
    <row r="740" spans="1:65" ht="15.75" customHeight="1" x14ac:dyDescent="0.25">
      <c r="A740" s="1"/>
      <c r="B740" s="83"/>
      <c r="C740" s="83"/>
      <c r="D740" s="8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83"/>
      <c r="AC740" s="83"/>
      <c r="AD740" s="83"/>
      <c r="AE740" s="83"/>
      <c r="AF740" s="83"/>
      <c r="AG740" s="83"/>
      <c r="AH740" s="83"/>
      <c r="AI740" s="83"/>
      <c r="AJ740" s="83"/>
      <c r="AK740" s="83"/>
      <c r="AL740" s="83"/>
      <c r="AM740" s="83"/>
      <c r="AN740" s="83"/>
      <c r="AO740" s="83"/>
      <c r="AP740" s="83"/>
      <c r="AQ740" s="83"/>
      <c r="AR740" s="83"/>
      <c r="AS740" s="83"/>
      <c r="AT740" s="83"/>
      <c r="AU740" s="83"/>
      <c r="AV740" s="83"/>
      <c r="AW740" s="83"/>
      <c r="AX740" s="83"/>
      <c r="AY740" s="83"/>
      <c r="AZ740" s="83"/>
      <c r="BA740" s="83"/>
      <c r="BB740" s="83"/>
      <c r="BC740" s="83"/>
      <c r="BD740" s="83"/>
      <c r="BE740" s="83"/>
      <c r="BF740" s="83"/>
      <c r="BG740" s="83"/>
      <c r="BH740" s="83"/>
      <c r="BI740" s="83"/>
      <c r="BJ740" s="96"/>
      <c r="BK740" s="96"/>
      <c r="BL740" s="1"/>
      <c r="BM740" s="1"/>
    </row>
    <row r="741" spans="1:65" ht="15.75" customHeight="1" x14ac:dyDescent="0.25">
      <c r="A741" s="1"/>
      <c r="B741" s="83"/>
      <c r="C741" s="83"/>
      <c r="D741" s="8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83"/>
      <c r="AC741" s="83"/>
      <c r="AD741" s="83"/>
      <c r="AE741" s="83"/>
      <c r="AF741" s="83"/>
      <c r="AG741" s="83"/>
      <c r="AH741" s="83"/>
      <c r="AI741" s="83"/>
      <c r="AJ741" s="83"/>
      <c r="AK741" s="83"/>
      <c r="AL741" s="83"/>
      <c r="AM741" s="83"/>
      <c r="AN741" s="83"/>
      <c r="AO741" s="83"/>
      <c r="AP741" s="83"/>
      <c r="AQ741" s="83"/>
      <c r="AR741" s="83"/>
      <c r="AS741" s="83"/>
      <c r="AT741" s="83"/>
      <c r="AU741" s="83"/>
      <c r="AV741" s="83"/>
      <c r="AW741" s="83"/>
      <c r="AX741" s="83"/>
      <c r="AY741" s="83"/>
      <c r="AZ741" s="83"/>
      <c r="BA741" s="83"/>
      <c r="BB741" s="83"/>
      <c r="BC741" s="83"/>
      <c r="BD741" s="83"/>
      <c r="BE741" s="83"/>
      <c r="BF741" s="83"/>
      <c r="BG741" s="83"/>
      <c r="BH741" s="83"/>
      <c r="BI741" s="83"/>
      <c r="BJ741" s="96"/>
      <c r="BK741" s="96"/>
      <c r="BL741" s="1"/>
      <c r="BM741" s="1"/>
    </row>
    <row r="742" spans="1:65" ht="15.75" customHeight="1" x14ac:dyDescent="0.25">
      <c r="A742" s="1"/>
      <c r="B742" s="83"/>
      <c r="C742" s="83"/>
      <c r="D742" s="8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83"/>
      <c r="AC742" s="83"/>
      <c r="AD742" s="83"/>
      <c r="AE742" s="83"/>
      <c r="AF742" s="83"/>
      <c r="AG742" s="83"/>
      <c r="AH742" s="83"/>
      <c r="AI742" s="83"/>
      <c r="AJ742" s="83"/>
      <c r="AK742" s="83"/>
      <c r="AL742" s="83"/>
      <c r="AM742" s="83"/>
      <c r="AN742" s="83"/>
      <c r="AO742" s="83"/>
      <c r="AP742" s="83"/>
      <c r="AQ742" s="83"/>
      <c r="AR742" s="83"/>
      <c r="AS742" s="83"/>
      <c r="AT742" s="83"/>
      <c r="AU742" s="83"/>
      <c r="AV742" s="83"/>
      <c r="AW742" s="83"/>
      <c r="AX742" s="83"/>
      <c r="AY742" s="83"/>
      <c r="AZ742" s="83"/>
      <c r="BA742" s="83"/>
      <c r="BB742" s="83"/>
      <c r="BC742" s="83"/>
      <c r="BD742" s="83"/>
      <c r="BE742" s="83"/>
      <c r="BF742" s="83"/>
      <c r="BG742" s="83"/>
      <c r="BH742" s="83"/>
      <c r="BI742" s="83"/>
      <c r="BJ742" s="96"/>
      <c r="BK742" s="96"/>
      <c r="BL742" s="1"/>
      <c r="BM742" s="1"/>
    </row>
    <row r="743" spans="1:65" ht="15.75" customHeight="1" x14ac:dyDescent="0.25">
      <c r="A743" s="1"/>
      <c r="B743" s="83"/>
      <c r="C743" s="83"/>
      <c r="D743" s="8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83"/>
      <c r="AC743" s="83"/>
      <c r="AD743" s="83"/>
      <c r="AE743" s="83"/>
      <c r="AF743" s="83"/>
      <c r="AG743" s="83"/>
      <c r="AH743" s="83"/>
      <c r="AI743" s="83"/>
      <c r="AJ743" s="83"/>
      <c r="AK743" s="83"/>
      <c r="AL743" s="83"/>
      <c r="AM743" s="83"/>
      <c r="AN743" s="83"/>
      <c r="AO743" s="83"/>
      <c r="AP743" s="83"/>
      <c r="AQ743" s="83"/>
      <c r="AR743" s="83"/>
      <c r="AS743" s="83"/>
      <c r="AT743" s="83"/>
      <c r="AU743" s="83"/>
      <c r="AV743" s="83"/>
      <c r="AW743" s="83"/>
      <c r="AX743" s="83"/>
      <c r="AY743" s="83"/>
      <c r="AZ743" s="83"/>
      <c r="BA743" s="83"/>
      <c r="BB743" s="83"/>
      <c r="BC743" s="83"/>
      <c r="BD743" s="83"/>
      <c r="BE743" s="83"/>
      <c r="BF743" s="83"/>
      <c r="BG743" s="83"/>
      <c r="BH743" s="83"/>
      <c r="BI743" s="83"/>
      <c r="BJ743" s="96"/>
      <c r="BK743" s="96"/>
      <c r="BL743" s="1"/>
      <c r="BM743" s="1"/>
    </row>
    <row r="744" spans="1:65" ht="15.75" customHeight="1" x14ac:dyDescent="0.25">
      <c r="A744" s="1"/>
      <c r="B744" s="83"/>
      <c r="C744" s="83"/>
      <c r="D744" s="8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83"/>
      <c r="AC744" s="83"/>
      <c r="AD744" s="83"/>
      <c r="AE744" s="83"/>
      <c r="AF744" s="83"/>
      <c r="AG744" s="83"/>
      <c r="AH744" s="83"/>
      <c r="AI744" s="83"/>
      <c r="AJ744" s="83"/>
      <c r="AK744" s="83"/>
      <c r="AL744" s="83"/>
      <c r="AM744" s="83"/>
      <c r="AN744" s="83"/>
      <c r="AO744" s="83"/>
      <c r="AP744" s="83"/>
      <c r="AQ744" s="83"/>
      <c r="AR744" s="83"/>
      <c r="AS744" s="83"/>
      <c r="AT744" s="83"/>
      <c r="AU744" s="83"/>
      <c r="AV744" s="83"/>
      <c r="AW744" s="83"/>
      <c r="AX744" s="83"/>
      <c r="AY744" s="83"/>
      <c r="AZ744" s="83"/>
      <c r="BA744" s="83"/>
      <c r="BB744" s="83"/>
      <c r="BC744" s="83"/>
      <c r="BD744" s="83"/>
      <c r="BE744" s="83"/>
      <c r="BF744" s="83"/>
      <c r="BG744" s="83"/>
      <c r="BH744" s="83"/>
      <c r="BI744" s="83"/>
      <c r="BJ744" s="96"/>
      <c r="BK744" s="96"/>
      <c r="BL744" s="1"/>
      <c r="BM744" s="1"/>
    </row>
    <row r="745" spans="1:65" ht="15.75" customHeight="1" x14ac:dyDescent="0.25">
      <c r="A745" s="1"/>
      <c r="B745" s="83"/>
      <c r="C745" s="83"/>
      <c r="D745" s="8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83"/>
      <c r="AC745" s="83"/>
      <c r="AD745" s="83"/>
      <c r="AE745" s="83"/>
      <c r="AF745" s="83"/>
      <c r="AG745" s="83"/>
      <c r="AH745" s="83"/>
      <c r="AI745" s="83"/>
      <c r="AJ745" s="83"/>
      <c r="AK745" s="83"/>
      <c r="AL745" s="83"/>
      <c r="AM745" s="83"/>
      <c r="AN745" s="83"/>
      <c r="AO745" s="83"/>
      <c r="AP745" s="83"/>
      <c r="AQ745" s="83"/>
      <c r="AR745" s="83"/>
      <c r="AS745" s="83"/>
      <c r="AT745" s="83"/>
      <c r="AU745" s="83"/>
      <c r="AV745" s="83"/>
      <c r="AW745" s="83"/>
      <c r="AX745" s="83"/>
      <c r="AY745" s="83"/>
      <c r="AZ745" s="83"/>
      <c r="BA745" s="83"/>
      <c r="BB745" s="83"/>
      <c r="BC745" s="83"/>
      <c r="BD745" s="83"/>
      <c r="BE745" s="83"/>
      <c r="BF745" s="83"/>
      <c r="BG745" s="83"/>
      <c r="BH745" s="83"/>
      <c r="BI745" s="83"/>
      <c r="BJ745" s="96"/>
      <c r="BK745" s="96"/>
      <c r="BL745" s="1"/>
      <c r="BM745" s="1"/>
    </row>
    <row r="746" spans="1:65" ht="15.75" customHeight="1" x14ac:dyDescent="0.25">
      <c r="A746" s="1"/>
      <c r="B746" s="83"/>
      <c r="C746" s="83"/>
      <c r="D746" s="8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83"/>
      <c r="AC746" s="83"/>
      <c r="AD746" s="83"/>
      <c r="AE746" s="83"/>
      <c r="AF746" s="83"/>
      <c r="AG746" s="83"/>
      <c r="AH746" s="83"/>
      <c r="AI746" s="83"/>
      <c r="AJ746" s="83"/>
      <c r="AK746" s="83"/>
      <c r="AL746" s="83"/>
      <c r="AM746" s="83"/>
      <c r="AN746" s="83"/>
      <c r="AO746" s="83"/>
      <c r="AP746" s="83"/>
      <c r="AQ746" s="83"/>
      <c r="AR746" s="83"/>
      <c r="AS746" s="83"/>
      <c r="AT746" s="83"/>
      <c r="AU746" s="83"/>
      <c r="AV746" s="83"/>
      <c r="AW746" s="83"/>
      <c r="AX746" s="83"/>
      <c r="AY746" s="83"/>
      <c r="AZ746" s="83"/>
      <c r="BA746" s="83"/>
      <c r="BB746" s="83"/>
      <c r="BC746" s="83"/>
      <c r="BD746" s="83"/>
      <c r="BE746" s="83"/>
      <c r="BF746" s="83"/>
      <c r="BG746" s="83"/>
      <c r="BH746" s="83"/>
      <c r="BI746" s="83"/>
      <c r="BJ746" s="96"/>
      <c r="BK746" s="96"/>
      <c r="BL746" s="1"/>
      <c r="BM746" s="1"/>
    </row>
    <row r="747" spans="1:65" ht="15.75" customHeight="1" x14ac:dyDescent="0.25">
      <c r="A747" s="1"/>
      <c r="B747" s="83"/>
      <c r="C747" s="83"/>
      <c r="D747" s="8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83"/>
      <c r="AC747" s="83"/>
      <c r="AD747" s="83"/>
      <c r="AE747" s="83"/>
      <c r="AF747" s="83"/>
      <c r="AG747" s="83"/>
      <c r="AH747" s="83"/>
      <c r="AI747" s="83"/>
      <c r="AJ747" s="83"/>
      <c r="AK747" s="83"/>
      <c r="AL747" s="83"/>
      <c r="AM747" s="83"/>
      <c r="AN747" s="83"/>
      <c r="AO747" s="83"/>
      <c r="AP747" s="83"/>
      <c r="AQ747" s="83"/>
      <c r="AR747" s="83"/>
      <c r="AS747" s="83"/>
      <c r="AT747" s="83"/>
      <c r="AU747" s="83"/>
      <c r="AV747" s="83"/>
      <c r="AW747" s="83"/>
      <c r="AX747" s="83"/>
      <c r="AY747" s="83"/>
      <c r="AZ747" s="83"/>
      <c r="BA747" s="83"/>
      <c r="BB747" s="83"/>
      <c r="BC747" s="83"/>
      <c r="BD747" s="83"/>
      <c r="BE747" s="83"/>
      <c r="BF747" s="83"/>
      <c r="BG747" s="83"/>
      <c r="BH747" s="83"/>
      <c r="BI747" s="83"/>
      <c r="BJ747" s="96"/>
      <c r="BK747" s="96"/>
      <c r="BL747" s="1"/>
      <c r="BM747" s="1"/>
    </row>
    <row r="748" spans="1:65" ht="15.75" customHeight="1" x14ac:dyDescent="0.25">
      <c r="A748" s="1"/>
      <c r="B748" s="83"/>
      <c r="C748" s="83"/>
      <c r="D748" s="8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83"/>
      <c r="AC748" s="83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  <c r="AN748" s="83"/>
      <c r="AO748" s="83"/>
      <c r="AP748" s="83"/>
      <c r="AQ748" s="83"/>
      <c r="AR748" s="83"/>
      <c r="AS748" s="83"/>
      <c r="AT748" s="83"/>
      <c r="AU748" s="83"/>
      <c r="AV748" s="83"/>
      <c r="AW748" s="83"/>
      <c r="AX748" s="83"/>
      <c r="AY748" s="83"/>
      <c r="AZ748" s="83"/>
      <c r="BA748" s="83"/>
      <c r="BB748" s="83"/>
      <c r="BC748" s="83"/>
      <c r="BD748" s="83"/>
      <c r="BE748" s="83"/>
      <c r="BF748" s="83"/>
      <c r="BG748" s="83"/>
      <c r="BH748" s="83"/>
      <c r="BI748" s="83"/>
      <c r="BJ748" s="96"/>
      <c r="BK748" s="96"/>
      <c r="BL748" s="1"/>
      <c r="BM748" s="1"/>
    </row>
    <row r="749" spans="1:65" ht="15.75" customHeight="1" x14ac:dyDescent="0.25">
      <c r="A749" s="1"/>
      <c r="B749" s="83"/>
      <c r="C749" s="83"/>
      <c r="D749" s="8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83"/>
      <c r="AC749" s="83"/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  <c r="AN749" s="83"/>
      <c r="AO749" s="83"/>
      <c r="AP749" s="83"/>
      <c r="AQ749" s="83"/>
      <c r="AR749" s="83"/>
      <c r="AS749" s="83"/>
      <c r="AT749" s="83"/>
      <c r="AU749" s="83"/>
      <c r="AV749" s="83"/>
      <c r="AW749" s="83"/>
      <c r="AX749" s="83"/>
      <c r="AY749" s="83"/>
      <c r="AZ749" s="83"/>
      <c r="BA749" s="83"/>
      <c r="BB749" s="83"/>
      <c r="BC749" s="83"/>
      <c r="BD749" s="83"/>
      <c r="BE749" s="83"/>
      <c r="BF749" s="83"/>
      <c r="BG749" s="83"/>
      <c r="BH749" s="83"/>
      <c r="BI749" s="83"/>
      <c r="BJ749" s="96"/>
      <c r="BK749" s="96"/>
      <c r="BL749" s="1"/>
      <c r="BM749" s="1"/>
    </row>
    <row r="750" spans="1:65" ht="15.75" customHeight="1" x14ac:dyDescent="0.25">
      <c r="A750" s="1"/>
      <c r="B750" s="83"/>
      <c r="C750" s="83"/>
      <c r="D750" s="8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83"/>
      <c r="AC750" s="83"/>
      <c r="AD750" s="83"/>
      <c r="AE750" s="83"/>
      <c r="AF750" s="83"/>
      <c r="AG750" s="83"/>
      <c r="AH750" s="83"/>
      <c r="AI750" s="83"/>
      <c r="AJ750" s="83"/>
      <c r="AK750" s="83"/>
      <c r="AL750" s="83"/>
      <c r="AM750" s="83"/>
      <c r="AN750" s="83"/>
      <c r="AO750" s="83"/>
      <c r="AP750" s="83"/>
      <c r="AQ750" s="83"/>
      <c r="AR750" s="83"/>
      <c r="AS750" s="83"/>
      <c r="AT750" s="83"/>
      <c r="AU750" s="83"/>
      <c r="AV750" s="83"/>
      <c r="AW750" s="83"/>
      <c r="AX750" s="83"/>
      <c r="AY750" s="83"/>
      <c r="AZ750" s="83"/>
      <c r="BA750" s="83"/>
      <c r="BB750" s="83"/>
      <c r="BC750" s="83"/>
      <c r="BD750" s="83"/>
      <c r="BE750" s="83"/>
      <c r="BF750" s="83"/>
      <c r="BG750" s="83"/>
      <c r="BH750" s="83"/>
      <c r="BI750" s="83"/>
      <c r="BJ750" s="96"/>
      <c r="BK750" s="96"/>
      <c r="BL750" s="1"/>
      <c r="BM750" s="1"/>
    </row>
    <row r="751" spans="1:65" ht="15.75" customHeight="1" x14ac:dyDescent="0.25">
      <c r="A751" s="1"/>
      <c r="B751" s="83"/>
      <c r="C751" s="83"/>
      <c r="D751" s="8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83"/>
      <c r="AC751" s="83"/>
      <c r="AD751" s="83"/>
      <c r="AE751" s="83"/>
      <c r="AF751" s="83"/>
      <c r="AG751" s="83"/>
      <c r="AH751" s="83"/>
      <c r="AI751" s="83"/>
      <c r="AJ751" s="83"/>
      <c r="AK751" s="83"/>
      <c r="AL751" s="83"/>
      <c r="AM751" s="83"/>
      <c r="AN751" s="83"/>
      <c r="AO751" s="83"/>
      <c r="AP751" s="83"/>
      <c r="AQ751" s="83"/>
      <c r="AR751" s="83"/>
      <c r="AS751" s="83"/>
      <c r="AT751" s="83"/>
      <c r="AU751" s="83"/>
      <c r="AV751" s="83"/>
      <c r="AW751" s="83"/>
      <c r="AX751" s="83"/>
      <c r="AY751" s="83"/>
      <c r="AZ751" s="83"/>
      <c r="BA751" s="83"/>
      <c r="BB751" s="83"/>
      <c r="BC751" s="83"/>
      <c r="BD751" s="83"/>
      <c r="BE751" s="83"/>
      <c r="BF751" s="83"/>
      <c r="BG751" s="83"/>
      <c r="BH751" s="83"/>
      <c r="BI751" s="83"/>
      <c r="BJ751" s="96"/>
      <c r="BK751" s="96"/>
      <c r="BL751" s="1"/>
      <c r="BM751" s="1"/>
    </row>
    <row r="752" spans="1:65" ht="15.75" customHeight="1" x14ac:dyDescent="0.25">
      <c r="A752" s="1"/>
      <c r="B752" s="83"/>
      <c r="C752" s="83"/>
      <c r="D752" s="8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83"/>
      <c r="AC752" s="83"/>
      <c r="AD752" s="83"/>
      <c r="AE752" s="83"/>
      <c r="AF752" s="83"/>
      <c r="AG752" s="83"/>
      <c r="AH752" s="83"/>
      <c r="AI752" s="83"/>
      <c r="AJ752" s="83"/>
      <c r="AK752" s="83"/>
      <c r="AL752" s="83"/>
      <c r="AM752" s="83"/>
      <c r="AN752" s="83"/>
      <c r="AO752" s="83"/>
      <c r="AP752" s="83"/>
      <c r="AQ752" s="83"/>
      <c r="AR752" s="83"/>
      <c r="AS752" s="83"/>
      <c r="AT752" s="83"/>
      <c r="AU752" s="83"/>
      <c r="AV752" s="83"/>
      <c r="AW752" s="83"/>
      <c r="AX752" s="83"/>
      <c r="AY752" s="83"/>
      <c r="AZ752" s="83"/>
      <c r="BA752" s="83"/>
      <c r="BB752" s="83"/>
      <c r="BC752" s="83"/>
      <c r="BD752" s="83"/>
      <c r="BE752" s="83"/>
      <c r="BF752" s="83"/>
      <c r="BG752" s="83"/>
      <c r="BH752" s="83"/>
      <c r="BI752" s="83"/>
      <c r="BJ752" s="96"/>
      <c r="BK752" s="96"/>
      <c r="BL752" s="1"/>
      <c r="BM752" s="1"/>
    </row>
    <row r="753" spans="1:65" ht="15.75" customHeight="1" x14ac:dyDescent="0.25">
      <c r="A753" s="1"/>
      <c r="B753" s="83"/>
      <c r="C753" s="83"/>
      <c r="D753" s="8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83"/>
      <c r="AC753" s="83"/>
      <c r="AD753" s="83"/>
      <c r="AE753" s="83"/>
      <c r="AF753" s="83"/>
      <c r="AG753" s="83"/>
      <c r="AH753" s="83"/>
      <c r="AI753" s="83"/>
      <c r="AJ753" s="83"/>
      <c r="AK753" s="83"/>
      <c r="AL753" s="83"/>
      <c r="AM753" s="83"/>
      <c r="AN753" s="83"/>
      <c r="AO753" s="83"/>
      <c r="AP753" s="83"/>
      <c r="AQ753" s="83"/>
      <c r="AR753" s="83"/>
      <c r="AS753" s="83"/>
      <c r="AT753" s="83"/>
      <c r="AU753" s="83"/>
      <c r="AV753" s="83"/>
      <c r="AW753" s="83"/>
      <c r="AX753" s="83"/>
      <c r="AY753" s="83"/>
      <c r="AZ753" s="83"/>
      <c r="BA753" s="83"/>
      <c r="BB753" s="83"/>
      <c r="BC753" s="83"/>
      <c r="BD753" s="83"/>
      <c r="BE753" s="83"/>
      <c r="BF753" s="83"/>
      <c r="BG753" s="83"/>
      <c r="BH753" s="83"/>
      <c r="BI753" s="83"/>
      <c r="BJ753" s="96"/>
      <c r="BK753" s="96"/>
      <c r="BL753" s="1"/>
      <c r="BM753" s="1"/>
    </row>
    <row r="754" spans="1:65" ht="15.75" customHeight="1" x14ac:dyDescent="0.25">
      <c r="A754" s="1"/>
      <c r="B754" s="83"/>
      <c r="C754" s="83"/>
      <c r="D754" s="8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83"/>
      <c r="AC754" s="83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  <c r="AN754" s="83"/>
      <c r="AO754" s="83"/>
      <c r="AP754" s="83"/>
      <c r="AQ754" s="83"/>
      <c r="AR754" s="83"/>
      <c r="AS754" s="83"/>
      <c r="AT754" s="83"/>
      <c r="AU754" s="83"/>
      <c r="AV754" s="83"/>
      <c r="AW754" s="83"/>
      <c r="AX754" s="83"/>
      <c r="AY754" s="83"/>
      <c r="AZ754" s="83"/>
      <c r="BA754" s="83"/>
      <c r="BB754" s="83"/>
      <c r="BC754" s="83"/>
      <c r="BD754" s="83"/>
      <c r="BE754" s="83"/>
      <c r="BF754" s="83"/>
      <c r="BG754" s="83"/>
      <c r="BH754" s="83"/>
      <c r="BI754" s="83"/>
      <c r="BJ754" s="96"/>
      <c r="BK754" s="96"/>
      <c r="BL754" s="1"/>
      <c r="BM754" s="1"/>
    </row>
    <row r="755" spans="1:65" ht="15.75" customHeight="1" x14ac:dyDescent="0.25">
      <c r="A755" s="1"/>
      <c r="B755" s="83"/>
      <c r="C755" s="83"/>
      <c r="D755" s="8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83"/>
      <c r="AC755" s="83"/>
      <c r="AD755" s="83"/>
      <c r="AE755" s="83"/>
      <c r="AF755" s="83"/>
      <c r="AG755" s="83"/>
      <c r="AH755" s="83"/>
      <c r="AI755" s="83"/>
      <c r="AJ755" s="83"/>
      <c r="AK755" s="83"/>
      <c r="AL755" s="83"/>
      <c r="AM755" s="83"/>
      <c r="AN755" s="83"/>
      <c r="AO755" s="83"/>
      <c r="AP755" s="83"/>
      <c r="AQ755" s="83"/>
      <c r="AR755" s="83"/>
      <c r="AS755" s="83"/>
      <c r="AT755" s="83"/>
      <c r="AU755" s="83"/>
      <c r="AV755" s="83"/>
      <c r="AW755" s="83"/>
      <c r="AX755" s="83"/>
      <c r="AY755" s="83"/>
      <c r="AZ755" s="83"/>
      <c r="BA755" s="83"/>
      <c r="BB755" s="83"/>
      <c r="BC755" s="83"/>
      <c r="BD755" s="83"/>
      <c r="BE755" s="83"/>
      <c r="BF755" s="83"/>
      <c r="BG755" s="83"/>
      <c r="BH755" s="83"/>
      <c r="BI755" s="83"/>
      <c r="BJ755" s="96"/>
      <c r="BK755" s="96"/>
      <c r="BL755" s="1"/>
      <c r="BM755" s="1"/>
    </row>
    <row r="756" spans="1:65" ht="15.75" customHeight="1" x14ac:dyDescent="0.25">
      <c r="A756" s="1"/>
      <c r="B756" s="83"/>
      <c r="C756" s="83"/>
      <c r="D756" s="8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83"/>
      <c r="AC756" s="83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  <c r="AN756" s="83"/>
      <c r="AO756" s="83"/>
      <c r="AP756" s="83"/>
      <c r="AQ756" s="83"/>
      <c r="AR756" s="83"/>
      <c r="AS756" s="83"/>
      <c r="AT756" s="83"/>
      <c r="AU756" s="83"/>
      <c r="AV756" s="83"/>
      <c r="AW756" s="83"/>
      <c r="AX756" s="83"/>
      <c r="AY756" s="83"/>
      <c r="AZ756" s="83"/>
      <c r="BA756" s="83"/>
      <c r="BB756" s="83"/>
      <c r="BC756" s="83"/>
      <c r="BD756" s="83"/>
      <c r="BE756" s="83"/>
      <c r="BF756" s="83"/>
      <c r="BG756" s="83"/>
      <c r="BH756" s="83"/>
      <c r="BI756" s="83"/>
      <c r="BJ756" s="96"/>
      <c r="BK756" s="96"/>
      <c r="BL756" s="1"/>
      <c r="BM756" s="1"/>
    </row>
    <row r="757" spans="1:65" ht="15.75" customHeight="1" x14ac:dyDescent="0.25">
      <c r="A757" s="1"/>
      <c r="B757" s="83"/>
      <c r="C757" s="83"/>
      <c r="D757" s="8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83"/>
      <c r="AC757" s="83"/>
      <c r="AD757" s="83"/>
      <c r="AE757" s="83"/>
      <c r="AF757" s="83"/>
      <c r="AG757" s="83"/>
      <c r="AH757" s="83"/>
      <c r="AI757" s="83"/>
      <c r="AJ757" s="83"/>
      <c r="AK757" s="83"/>
      <c r="AL757" s="83"/>
      <c r="AM757" s="83"/>
      <c r="AN757" s="83"/>
      <c r="AO757" s="83"/>
      <c r="AP757" s="83"/>
      <c r="AQ757" s="83"/>
      <c r="AR757" s="83"/>
      <c r="AS757" s="83"/>
      <c r="AT757" s="83"/>
      <c r="AU757" s="83"/>
      <c r="AV757" s="83"/>
      <c r="AW757" s="83"/>
      <c r="AX757" s="83"/>
      <c r="AY757" s="83"/>
      <c r="AZ757" s="83"/>
      <c r="BA757" s="83"/>
      <c r="BB757" s="83"/>
      <c r="BC757" s="83"/>
      <c r="BD757" s="83"/>
      <c r="BE757" s="83"/>
      <c r="BF757" s="83"/>
      <c r="BG757" s="83"/>
      <c r="BH757" s="83"/>
      <c r="BI757" s="83"/>
      <c r="BJ757" s="96"/>
      <c r="BK757" s="96"/>
      <c r="BL757" s="1"/>
      <c r="BM757" s="1"/>
    </row>
    <row r="758" spans="1:65" ht="15.75" customHeight="1" x14ac:dyDescent="0.25">
      <c r="A758" s="1"/>
      <c r="B758" s="83"/>
      <c r="C758" s="83"/>
      <c r="D758" s="8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83"/>
      <c r="AC758" s="83"/>
      <c r="AD758" s="83"/>
      <c r="AE758" s="83"/>
      <c r="AF758" s="83"/>
      <c r="AG758" s="83"/>
      <c r="AH758" s="83"/>
      <c r="AI758" s="83"/>
      <c r="AJ758" s="83"/>
      <c r="AK758" s="83"/>
      <c r="AL758" s="83"/>
      <c r="AM758" s="83"/>
      <c r="AN758" s="83"/>
      <c r="AO758" s="83"/>
      <c r="AP758" s="83"/>
      <c r="AQ758" s="83"/>
      <c r="AR758" s="83"/>
      <c r="AS758" s="83"/>
      <c r="AT758" s="83"/>
      <c r="AU758" s="83"/>
      <c r="AV758" s="83"/>
      <c r="AW758" s="83"/>
      <c r="AX758" s="83"/>
      <c r="AY758" s="83"/>
      <c r="AZ758" s="83"/>
      <c r="BA758" s="83"/>
      <c r="BB758" s="83"/>
      <c r="BC758" s="83"/>
      <c r="BD758" s="83"/>
      <c r="BE758" s="83"/>
      <c r="BF758" s="83"/>
      <c r="BG758" s="83"/>
      <c r="BH758" s="83"/>
      <c r="BI758" s="83"/>
      <c r="BJ758" s="96"/>
      <c r="BK758" s="96"/>
      <c r="BL758" s="1"/>
      <c r="BM758" s="1"/>
    </row>
    <row r="759" spans="1:65" ht="15.75" customHeight="1" x14ac:dyDescent="0.25">
      <c r="A759" s="1"/>
      <c r="B759" s="83"/>
      <c r="C759" s="83"/>
      <c r="D759" s="8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83"/>
      <c r="AC759" s="83"/>
      <c r="AD759" s="83"/>
      <c r="AE759" s="83"/>
      <c r="AF759" s="83"/>
      <c r="AG759" s="83"/>
      <c r="AH759" s="83"/>
      <c r="AI759" s="83"/>
      <c r="AJ759" s="83"/>
      <c r="AK759" s="83"/>
      <c r="AL759" s="83"/>
      <c r="AM759" s="83"/>
      <c r="AN759" s="83"/>
      <c r="AO759" s="83"/>
      <c r="AP759" s="83"/>
      <c r="AQ759" s="83"/>
      <c r="AR759" s="83"/>
      <c r="AS759" s="83"/>
      <c r="AT759" s="83"/>
      <c r="AU759" s="83"/>
      <c r="AV759" s="83"/>
      <c r="AW759" s="83"/>
      <c r="AX759" s="83"/>
      <c r="AY759" s="83"/>
      <c r="AZ759" s="83"/>
      <c r="BA759" s="83"/>
      <c r="BB759" s="83"/>
      <c r="BC759" s="83"/>
      <c r="BD759" s="83"/>
      <c r="BE759" s="83"/>
      <c r="BF759" s="83"/>
      <c r="BG759" s="83"/>
      <c r="BH759" s="83"/>
      <c r="BI759" s="83"/>
      <c r="BJ759" s="96"/>
      <c r="BK759" s="96"/>
      <c r="BL759" s="1"/>
      <c r="BM759" s="1"/>
    </row>
    <row r="760" spans="1:65" ht="15.75" customHeight="1" x14ac:dyDescent="0.25">
      <c r="A760" s="1"/>
      <c r="B760" s="83"/>
      <c r="C760" s="83"/>
      <c r="D760" s="8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83"/>
      <c r="AC760" s="83"/>
      <c r="AD760" s="83"/>
      <c r="AE760" s="83"/>
      <c r="AF760" s="83"/>
      <c r="AG760" s="83"/>
      <c r="AH760" s="83"/>
      <c r="AI760" s="83"/>
      <c r="AJ760" s="83"/>
      <c r="AK760" s="83"/>
      <c r="AL760" s="83"/>
      <c r="AM760" s="83"/>
      <c r="AN760" s="83"/>
      <c r="AO760" s="83"/>
      <c r="AP760" s="83"/>
      <c r="AQ760" s="83"/>
      <c r="AR760" s="83"/>
      <c r="AS760" s="83"/>
      <c r="AT760" s="83"/>
      <c r="AU760" s="83"/>
      <c r="AV760" s="83"/>
      <c r="AW760" s="83"/>
      <c r="AX760" s="83"/>
      <c r="AY760" s="83"/>
      <c r="AZ760" s="83"/>
      <c r="BA760" s="83"/>
      <c r="BB760" s="83"/>
      <c r="BC760" s="83"/>
      <c r="BD760" s="83"/>
      <c r="BE760" s="83"/>
      <c r="BF760" s="83"/>
      <c r="BG760" s="83"/>
      <c r="BH760" s="83"/>
      <c r="BI760" s="83"/>
      <c r="BJ760" s="96"/>
      <c r="BK760" s="96"/>
      <c r="BL760" s="1"/>
      <c r="BM760" s="1"/>
    </row>
    <row r="761" spans="1:65" ht="15.75" customHeight="1" x14ac:dyDescent="0.25">
      <c r="A761" s="1"/>
      <c r="B761" s="83"/>
      <c r="C761" s="83"/>
      <c r="D761" s="8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83"/>
      <c r="AC761" s="83"/>
      <c r="AD761" s="83"/>
      <c r="AE761" s="83"/>
      <c r="AF761" s="83"/>
      <c r="AG761" s="83"/>
      <c r="AH761" s="83"/>
      <c r="AI761" s="83"/>
      <c r="AJ761" s="83"/>
      <c r="AK761" s="83"/>
      <c r="AL761" s="83"/>
      <c r="AM761" s="83"/>
      <c r="AN761" s="83"/>
      <c r="AO761" s="83"/>
      <c r="AP761" s="83"/>
      <c r="AQ761" s="83"/>
      <c r="AR761" s="83"/>
      <c r="AS761" s="83"/>
      <c r="AT761" s="83"/>
      <c r="AU761" s="83"/>
      <c r="AV761" s="83"/>
      <c r="AW761" s="83"/>
      <c r="AX761" s="83"/>
      <c r="AY761" s="83"/>
      <c r="AZ761" s="83"/>
      <c r="BA761" s="83"/>
      <c r="BB761" s="83"/>
      <c r="BC761" s="83"/>
      <c r="BD761" s="83"/>
      <c r="BE761" s="83"/>
      <c r="BF761" s="83"/>
      <c r="BG761" s="83"/>
      <c r="BH761" s="83"/>
      <c r="BI761" s="83"/>
      <c r="BJ761" s="96"/>
      <c r="BK761" s="96"/>
      <c r="BL761" s="1"/>
      <c r="BM761" s="1"/>
    </row>
    <row r="762" spans="1:65" ht="15.75" customHeight="1" x14ac:dyDescent="0.25">
      <c r="A762" s="1"/>
      <c r="B762" s="83"/>
      <c r="C762" s="83"/>
      <c r="D762" s="8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83"/>
      <c r="AC762" s="83"/>
      <c r="AD762" s="83"/>
      <c r="AE762" s="83"/>
      <c r="AF762" s="83"/>
      <c r="AG762" s="83"/>
      <c r="AH762" s="83"/>
      <c r="AI762" s="83"/>
      <c r="AJ762" s="83"/>
      <c r="AK762" s="83"/>
      <c r="AL762" s="83"/>
      <c r="AM762" s="83"/>
      <c r="AN762" s="83"/>
      <c r="AO762" s="83"/>
      <c r="AP762" s="83"/>
      <c r="AQ762" s="83"/>
      <c r="AR762" s="83"/>
      <c r="AS762" s="83"/>
      <c r="AT762" s="83"/>
      <c r="AU762" s="83"/>
      <c r="AV762" s="83"/>
      <c r="AW762" s="83"/>
      <c r="AX762" s="83"/>
      <c r="AY762" s="83"/>
      <c r="AZ762" s="83"/>
      <c r="BA762" s="83"/>
      <c r="BB762" s="83"/>
      <c r="BC762" s="83"/>
      <c r="BD762" s="83"/>
      <c r="BE762" s="83"/>
      <c r="BF762" s="83"/>
      <c r="BG762" s="83"/>
      <c r="BH762" s="83"/>
      <c r="BI762" s="83"/>
      <c r="BJ762" s="96"/>
      <c r="BK762" s="96"/>
      <c r="BL762" s="1"/>
      <c r="BM762" s="1"/>
    </row>
    <row r="763" spans="1:65" ht="15.75" customHeight="1" x14ac:dyDescent="0.25">
      <c r="A763" s="1"/>
      <c r="B763" s="83"/>
      <c r="C763" s="83"/>
      <c r="D763" s="8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83"/>
      <c r="AC763" s="83"/>
      <c r="AD763" s="83"/>
      <c r="AE763" s="83"/>
      <c r="AF763" s="83"/>
      <c r="AG763" s="83"/>
      <c r="AH763" s="83"/>
      <c r="AI763" s="83"/>
      <c r="AJ763" s="83"/>
      <c r="AK763" s="83"/>
      <c r="AL763" s="83"/>
      <c r="AM763" s="83"/>
      <c r="AN763" s="83"/>
      <c r="AO763" s="83"/>
      <c r="AP763" s="83"/>
      <c r="AQ763" s="83"/>
      <c r="AR763" s="83"/>
      <c r="AS763" s="83"/>
      <c r="AT763" s="83"/>
      <c r="AU763" s="83"/>
      <c r="AV763" s="83"/>
      <c r="AW763" s="83"/>
      <c r="AX763" s="83"/>
      <c r="AY763" s="83"/>
      <c r="AZ763" s="83"/>
      <c r="BA763" s="83"/>
      <c r="BB763" s="83"/>
      <c r="BC763" s="83"/>
      <c r="BD763" s="83"/>
      <c r="BE763" s="83"/>
      <c r="BF763" s="83"/>
      <c r="BG763" s="83"/>
      <c r="BH763" s="83"/>
      <c r="BI763" s="83"/>
      <c r="BJ763" s="96"/>
      <c r="BK763" s="96"/>
      <c r="BL763" s="1"/>
      <c r="BM763" s="1"/>
    </row>
    <row r="764" spans="1:65" ht="15.75" customHeight="1" x14ac:dyDescent="0.25">
      <c r="A764" s="1"/>
      <c r="B764" s="83"/>
      <c r="C764" s="83"/>
      <c r="D764" s="8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83"/>
      <c r="AC764" s="83"/>
      <c r="AD764" s="83"/>
      <c r="AE764" s="83"/>
      <c r="AF764" s="83"/>
      <c r="AG764" s="83"/>
      <c r="AH764" s="83"/>
      <c r="AI764" s="83"/>
      <c r="AJ764" s="83"/>
      <c r="AK764" s="83"/>
      <c r="AL764" s="83"/>
      <c r="AM764" s="83"/>
      <c r="AN764" s="83"/>
      <c r="AO764" s="83"/>
      <c r="AP764" s="83"/>
      <c r="AQ764" s="83"/>
      <c r="AR764" s="83"/>
      <c r="AS764" s="83"/>
      <c r="AT764" s="83"/>
      <c r="AU764" s="83"/>
      <c r="AV764" s="83"/>
      <c r="AW764" s="83"/>
      <c r="AX764" s="83"/>
      <c r="AY764" s="83"/>
      <c r="AZ764" s="83"/>
      <c r="BA764" s="83"/>
      <c r="BB764" s="83"/>
      <c r="BC764" s="83"/>
      <c r="BD764" s="83"/>
      <c r="BE764" s="83"/>
      <c r="BF764" s="83"/>
      <c r="BG764" s="83"/>
      <c r="BH764" s="83"/>
      <c r="BI764" s="83"/>
      <c r="BJ764" s="96"/>
      <c r="BK764" s="96"/>
      <c r="BL764" s="1"/>
      <c r="BM764" s="1"/>
    </row>
    <row r="765" spans="1:65" ht="15.75" customHeight="1" x14ac:dyDescent="0.25">
      <c r="A765" s="1"/>
      <c r="B765" s="83"/>
      <c r="C765" s="83"/>
      <c r="D765" s="8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83"/>
      <c r="AC765" s="83"/>
      <c r="AD765" s="83"/>
      <c r="AE765" s="83"/>
      <c r="AF765" s="83"/>
      <c r="AG765" s="83"/>
      <c r="AH765" s="83"/>
      <c r="AI765" s="83"/>
      <c r="AJ765" s="83"/>
      <c r="AK765" s="83"/>
      <c r="AL765" s="83"/>
      <c r="AM765" s="83"/>
      <c r="AN765" s="83"/>
      <c r="AO765" s="83"/>
      <c r="AP765" s="83"/>
      <c r="AQ765" s="83"/>
      <c r="AR765" s="83"/>
      <c r="AS765" s="83"/>
      <c r="AT765" s="83"/>
      <c r="AU765" s="83"/>
      <c r="AV765" s="83"/>
      <c r="AW765" s="83"/>
      <c r="AX765" s="83"/>
      <c r="AY765" s="83"/>
      <c r="AZ765" s="83"/>
      <c r="BA765" s="83"/>
      <c r="BB765" s="83"/>
      <c r="BC765" s="83"/>
      <c r="BD765" s="83"/>
      <c r="BE765" s="83"/>
      <c r="BF765" s="83"/>
      <c r="BG765" s="83"/>
      <c r="BH765" s="83"/>
      <c r="BI765" s="83"/>
      <c r="BJ765" s="96"/>
      <c r="BK765" s="96"/>
      <c r="BL765" s="1"/>
      <c r="BM765" s="1"/>
    </row>
    <row r="766" spans="1:65" ht="15.75" customHeight="1" x14ac:dyDescent="0.25">
      <c r="A766" s="1"/>
      <c r="B766" s="83"/>
      <c r="C766" s="83"/>
      <c r="D766" s="8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83"/>
      <c r="AC766" s="83"/>
      <c r="AD766" s="83"/>
      <c r="AE766" s="83"/>
      <c r="AF766" s="83"/>
      <c r="AG766" s="83"/>
      <c r="AH766" s="83"/>
      <c r="AI766" s="83"/>
      <c r="AJ766" s="83"/>
      <c r="AK766" s="83"/>
      <c r="AL766" s="83"/>
      <c r="AM766" s="83"/>
      <c r="AN766" s="83"/>
      <c r="AO766" s="83"/>
      <c r="AP766" s="83"/>
      <c r="AQ766" s="83"/>
      <c r="AR766" s="83"/>
      <c r="AS766" s="83"/>
      <c r="AT766" s="83"/>
      <c r="AU766" s="83"/>
      <c r="AV766" s="83"/>
      <c r="AW766" s="83"/>
      <c r="AX766" s="83"/>
      <c r="AY766" s="83"/>
      <c r="AZ766" s="83"/>
      <c r="BA766" s="83"/>
      <c r="BB766" s="83"/>
      <c r="BC766" s="83"/>
      <c r="BD766" s="83"/>
      <c r="BE766" s="83"/>
      <c r="BF766" s="83"/>
      <c r="BG766" s="83"/>
      <c r="BH766" s="83"/>
      <c r="BI766" s="83"/>
      <c r="BJ766" s="96"/>
      <c r="BK766" s="96"/>
      <c r="BL766" s="1"/>
      <c r="BM766" s="1"/>
    </row>
    <row r="767" spans="1:65" ht="15.75" customHeight="1" x14ac:dyDescent="0.25">
      <c r="A767" s="1"/>
      <c r="B767" s="83"/>
      <c r="C767" s="83"/>
      <c r="D767" s="8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83"/>
      <c r="AC767" s="83"/>
      <c r="AD767" s="83"/>
      <c r="AE767" s="83"/>
      <c r="AF767" s="83"/>
      <c r="AG767" s="83"/>
      <c r="AH767" s="83"/>
      <c r="AI767" s="83"/>
      <c r="AJ767" s="83"/>
      <c r="AK767" s="83"/>
      <c r="AL767" s="83"/>
      <c r="AM767" s="83"/>
      <c r="AN767" s="83"/>
      <c r="AO767" s="83"/>
      <c r="AP767" s="83"/>
      <c r="AQ767" s="83"/>
      <c r="AR767" s="83"/>
      <c r="AS767" s="83"/>
      <c r="AT767" s="83"/>
      <c r="AU767" s="83"/>
      <c r="AV767" s="83"/>
      <c r="AW767" s="83"/>
      <c r="AX767" s="83"/>
      <c r="AY767" s="83"/>
      <c r="AZ767" s="83"/>
      <c r="BA767" s="83"/>
      <c r="BB767" s="83"/>
      <c r="BC767" s="83"/>
      <c r="BD767" s="83"/>
      <c r="BE767" s="83"/>
      <c r="BF767" s="83"/>
      <c r="BG767" s="83"/>
      <c r="BH767" s="83"/>
      <c r="BI767" s="83"/>
      <c r="BJ767" s="96"/>
      <c r="BK767" s="96"/>
      <c r="BL767" s="1"/>
      <c r="BM767" s="1"/>
    </row>
    <row r="768" spans="1:65" ht="15.75" customHeight="1" x14ac:dyDescent="0.25">
      <c r="A768" s="1"/>
      <c r="B768" s="83"/>
      <c r="C768" s="83"/>
      <c r="D768" s="8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83"/>
      <c r="AC768" s="83"/>
      <c r="AD768" s="83"/>
      <c r="AE768" s="83"/>
      <c r="AF768" s="83"/>
      <c r="AG768" s="83"/>
      <c r="AH768" s="83"/>
      <c r="AI768" s="83"/>
      <c r="AJ768" s="83"/>
      <c r="AK768" s="83"/>
      <c r="AL768" s="83"/>
      <c r="AM768" s="83"/>
      <c r="AN768" s="83"/>
      <c r="AO768" s="83"/>
      <c r="AP768" s="83"/>
      <c r="AQ768" s="83"/>
      <c r="AR768" s="83"/>
      <c r="AS768" s="83"/>
      <c r="AT768" s="83"/>
      <c r="AU768" s="83"/>
      <c r="AV768" s="83"/>
      <c r="AW768" s="83"/>
      <c r="AX768" s="83"/>
      <c r="AY768" s="83"/>
      <c r="AZ768" s="83"/>
      <c r="BA768" s="83"/>
      <c r="BB768" s="83"/>
      <c r="BC768" s="83"/>
      <c r="BD768" s="83"/>
      <c r="BE768" s="83"/>
      <c r="BF768" s="83"/>
      <c r="BG768" s="83"/>
      <c r="BH768" s="83"/>
      <c r="BI768" s="83"/>
      <c r="BJ768" s="96"/>
      <c r="BK768" s="96"/>
      <c r="BL768" s="1"/>
      <c r="BM768" s="1"/>
    </row>
    <row r="769" spans="1:65" ht="15.75" customHeight="1" x14ac:dyDescent="0.25">
      <c r="A769" s="1"/>
      <c r="B769" s="83"/>
      <c r="C769" s="83"/>
      <c r="D769" s="8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83"/>
      <c r="AC769" s="83"/>
      <c r="AD769" s="83"/>
      <c r="AE769" s="83"/>
      <c r="AF769" s="83"/>
      <c r="AG769" s="83"/>
      <c r="AH769" s="83"/>
      <c r="AI769" s="83"/>
      <c r="AJ769" s="83"/>
      <c r="AK769" s="83"/>
      <c r="AL769" s="83"/>
      <c r="AM769" s="83"/>
      <c r="AN769" s="83"/>
      <c r="AO769" s="83"/>
      <c r="AP769" s="83"/>
      <c r="AQ769" s="83"/>
      <c r="AR769" s="83"/>
      <c r="AS769" s="83"/>
      <c r="AT769" s="83"/>
      <c r="AU769" s="83"/>
      <c r="AV769" s="83"/>
      <c r="AW769" s="83"/>
      <c r="AX769" s="83"/>
      <c r="AY769" s="83"/>
      <c r="AZ769" s="83"/>
      <c r="BA769" s="83"/>
      <c r="BB769" s="83"/>
      <c r="BC769" s="83"/>
      <c r="BD769" s="83"/>
      <c r="BE769" s="83"/>
      <c r="BF769" s="83"/>
      <c r="BG769" s="83"/>
      <c r="BH769" s="83"/>
      <c r="BI769" s="83"/>
      <c r="BJ769" s="96"/>
      <c r="BK769" s="96"/>
      <c r="BL769" s="1"/>
      <c r="BM769" s="1"/>
    </row>
    <row r="770" spans="1:65" ht="15.75" customHeight="1" x14ac:dyDescent="0.25">
      <c r="A770" s="1"/>
      <c r="B770" s="83"/>
      <c r="C770" s="83"/>
      <c r="D770" s="8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83"/>
      <c r="AC770" s="83"/>
      <c r="AD770" s="83"/>
      <c r="AE770" s="83"/>
      <c r="AF770" s="83"/>
      <c r="AG770" s="83"/>
      <c r="AH770" s="83"/>
      <c r="AI770" s="83"/>
      <c r="AJ770" s="83"/>
      <c r="AK770" s="83"/>
      <c r="AL770" s="83"/>
      <c r="AM770" s="83"/>
      <c r="AN770" s="83"/>
      <c r="AO770" s="83"/>
      <c r="AP770" s="83"/>
      <c r="AQ770" s="83"/>
      <c r="AR770" s="83"/>
      <c r="AS770" s="83"/>
      <c r="AT770" s="83"/>
      <c r="AU770" s="83"/>
      <c r="AV770" s="83"/>
      <c r="AW770" s="83"/>
      <c r="AX770" s="83"/>
      <c r="AY770" s="83"/>
      <c r="AZ770" s="83"/>
      <c r="BA770" s="83"/>
      <c r="BB770" s="83"/>
      <c r="BC770" s="83"/>
      <c r="BD770" s="83"/>
      <c r="BE770" s="83"/>
      <c r="BF770" s="83"/>
      <c r="BG770" s="83"/>
      <c r="BH770" s="83"/>
      <c r="BI770" s="83"/>
      <c r="BJ770" s="96"/>
      <c r="BK770" s="96"/>
      <c r="BL770" s="1"/>
      <c r="BM770" s="1"/>
    </row>
    <row r="771" spans="1:65" ht="15.75" customHeight="1" x14ac:dyDescent="0.25">
      <c r="A771" s="1"/>
      <c r="B771" s="83"/>
      <c r="C771" s="83"/>
      <c r="D771" s="8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83"/>
      <c r="AC771" s="83"/>
      <c r="AD771" s="83"/>
      <c r="AE771" s="83"/>
      <c r="AF771" s="83"/>
      <c r="AG771" s="83"/>
      <c r="AH771" s="83"/>
      <c r="AI771" s="83"/>
      <c r="AJ771" s="83"/>
      <c r="AK771" s="83"/>
      <c r="AL771" s="83"/>
      <c r="AM771" s="83"/>
      <c r="AN771" s="83"/>
      <c r="AO771" s="83"/>
      <c r="AP771" s="83"/>
      <c r="AQ771" s="83"/>
      <c r="AR771" s="83"/>
      <c r="AS771" s="83"/>
      <c r="AT771" s="83"/>
      <c r="AU771" s="83"/>
      <c r="AV771" s="83"/>
      <c r="AW771" s="83"/>
      <c r="AX771" s="83"/>
      <c r="AY771" s="83"/>
      <c r="AZ771" s="83"/>
      <c r="BA771" s="83"/>
      <c r="BB771" s="83"/>
      <c r="BC771" s="83"/>
      <c r="BD771" s="83"/>
      <c r="BE771" s="83"/>
      <c r="BF771" s="83"/>
      <c r="BG771" s="83"/>
      <c r="BH771" s="83"/>
      <c r="BI771" s="83"/>
      <c r="BJ771" s="96"/>
      <c r="BK771" s="96"/>
      <c r="BL771" s="1"/>
      <c r="BM771" s="1"/>
    </row>
    <row r="772" spans="1:65" ht="15.75" customHeight="1" x14ac:dyDescent="0.25">
      <c r="A772" s="1"/>
      <c r="B772" s="83"/>
      <c r="C772" s="83"/>
      <c r="D772" s="8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83"/>
      <c r="AC772" s="83"/>
      <c r="AD772" s="83"/>
      <c r="AE772" s="83"/>
      <c r="AF772" s="83"/>
      <c r="AG772" s="83"/>
      <c r="AH772" s="83"/>
      <c r="AI772" s="83"/>
      <c r="AJ772" s="83"/>
      <c r="AK772" s="83"/>
      <c r="AL772" s="83"/>
      <c r="AM772" s="83"/>
      <c r="AN772" s="83"/>
      <c r="AO772" s="83"/>
      <c r="AP772" s="83"/>
      <c r="AQ772" s="83"/>
      <c r="AR772" s="83"/>
      <c r="AS772" s="83"/>
      <c r="AT772" s="83"/>
      <c r="AU772" s="83"/>
      <c r="AV772" s="83"/>
      <c r="AW772" s="83"/>
      <c r="AX772" s="83"/>
      <c r="AY772" s="83"/>
      <c r="AZ772" s="83"/>
      <c r="BA772" s="83"/>
      <c r="BB772" s="83"/>
      <c r="BC772" s="83"/>
      <c r="BD772" s="83"/>
      <c r="BE772" s="83"/>
      <c r="BF772" s="83"/>
      <c r="BG772" s="83"/>
      <c r="BH772" s="83"/>
      <c r="BI772" s="83"/>
      <c r="BJ772" s="96"/>
      <c r="BK772" s="96"/>
      <c r="BL772" s="1"/>
      <c r="BM772" s="1"/>
    </row>
    <row r="773" spans="1:65" ht="15.75" customHeight="1" x14ac:dyDescent="0.25">
      <c r="A773" s="1"/>
      <c r="B773" s="83"/>
      <c r="C773" s="83"/>
      <c r="D773" s="8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83"/>
      <c r="AC773" s="83"/>
      <c r="AD773" s="83"/>
      <c r="AE773" s="83"/>
      <c r="AF773" s="83"/>
      <c r="AG773" s="83"/>
      <c r="AH773" s="83"/>
      <c r="AI773" s="83"/>
      <c r="AJ773" s="83"/>
      <c r="AK773" s="83"/>
      <c r="AL773" s="83"/>
      <c r="AM773" s="83"/>
      <c r="AN773" s="83"/>
      <c r="AO773" s="83"/>
      <c r="AP773" s="83"/>
      <c r="AQ773" s="83"/>
      <c r="AR773" s="83"/>
      <c r="AS773" s="83"/>
      <c r="AT773" s="83"/>
      <c r="AU773" s="83"/>
      <c r="AV773" s="83"/>
      <c r="AW773" s="83"/>
      <c r="AX773" s="83"/>
      <c r="AY773" s="83"/>
      <c r="AZ773" s="83"/>
      <c r="BA773" s="83"/>
      <c r="BB773" s="83"/>
      <c r="BC773" s="83"/>
      <c r="BD773" s="83"/>
      <c r="BE773" s="83"/>
      <c r="BF773" s="83"/>
      <c r="BG773" s="83"/>
      <c r="BH773" s="83"/>
      <c r="BI773" s="83"/>
      <c r="BJ773" s="96"/>
      <c r="BK773" s="96"/>
      <c r="BL773" s="1"/>
      <c r="BM773" s="1"/>
    </row>
    <row r="774" spans="1:65" ht="15.75" customHeight="1" x14ac:dyDescent="0.25">
      <c r="A774" s="1"/>
      <c r="B774" s="83"/>
      <c r="C774" s="83"/>
      <c r="D774" s="8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83"/>
      <c r="AC774" s="83"/>
      <c r="AD774" s="83"/>
      <c r="AE774" s="83"/>
      <c r="AF774" s="83"/>
      <c r="AG774" s="83"/>
      <c r="AH774" s="83"/>
      <c r="AI774" s="83"/>
      <c r="AJ774" s="83"/>
      <c r="AK774" s="83"/>
      <c r="AL774" s="83"/>
      <c r="AM774" s="83"/>
      <c r="AN774" s="83"/>
      <c r="AO774" s="83"/>
      <c r="AP774" s="83"/>
      <c r="AQ774" s="83"/>
      <c r="AR774" s="83"/>
      <c r="AS774" s="83"/>
      <c r="AT774" s="83"/>
      <c r="AU774" s="83"/>
      <c r="AV774" s="83"/>
      <c r="AW774" s="83"/>
      <c r="AX774" s="83"/>
      <c r="AY774" s="83"/>
      <c r="AZ774" s="83"/>
      <c r="BA774" s="83"/>
      <c r="BB774" s="83"/>
      <c r="BC774" s="83"/>
      <c r="BD774" s="83"/>
      <c r="BE774" s="83"/>
      <c r="BF774" s="83"/>
      <c r="BG774" s="83"/>
      <c r="BH774" s="83"/>
      <c r="BI774" s="83"/>
      <c r="BJ774" s="96"/>
      <c r="BK774" s="96"/>
      <c r="BL774" s="1"/>
      <c r="BM774" s="1"/>
    </row>
    <row r="775" spans="1:65" ht="15.75" customHeight="1" x14ac:dyDescent="0.25">
      <c r="A775" s="1"/>
      <c r="B775" s="83"/>
      <c r="C775" s="83"/>
      <c r="D775" s="8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83"/>
      <c r="AC775" s="83"/>
      <c r="AD775" s="83"/>
      <c r="AE775" s="83"/>
      <c r="AF775" s="83"/>
      <c r="AG775" s="83"/>
      <c r="AH775" s="83"/>
      <c r="AI775" s="83"/>
      <c r="AJ775" s="83"/>
      <c r="AK775" s="83"/>
      <c r="AL775" s="83"/>
      <c r="AM775" s="83"/>
      <c r="AN775" s="83"/>
      <c r="AO775" s="83"/>
      <c r="AP775" s="83"/>
      <c r="AQ775" s="83"/>
      <c r="AR775" s="83"/>
      <c r="AS775" s="83"/>
      <c r="AT775" s="83"/>
      <c r="AU775" s="83"/>
      <c r="AV775" s="83"/>
      <c r="AW775" s="83"/>
      <c r="AX775" s="83"/>
      <c r="AY775" s="83"/>
      <c r="AZ775" s="83"/>
      <c r="BA775" s="83"/>
      <c r="BB775" s="83"/>
      <c r="BC775" s="83"/>
      <c r="BD775" s="83"/>
      <c r="BE775" s="83"/>
      <c r="BF775" s="83"/>
      <c r="BG775" s="83"/>
      <c r="BH775" s="83"/>
      <c r="BI775" s="83"/>
      <c r="BJ775" s="96"/>
      <c r="BK775" s="96"/>
      <c r="BL775" s="1"/>
      <c r="BM775" s="1"/>
    </row>
    <row r="776" spans="1:65" ht="15.75" customHeight="1" x14ac:dyDescent="0.25">
      <c r="A776" s="1"/>
      <c r="B776" s="83"/>
      <c r="C776" s="83"/>
      <c r="D776" s="8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83"/>
      <c r="AC776" s="83"/>
      <c r="AD776" s="83"/>
      <c r="AE776" s="83"/>
      <c r="AF776" s="83"/>
      <c r="AG776" s="83"/>
      <c r="AH776" s="83"/>
      <c r="AI776" s="83"/>
      <c r="AJ776" s="83"/>
      <c r="AK776" s="83"/>
      <c r="AL776" s="83"/>
      <c r="AM776" s="83"/>
      <c r="AN776" s="83"/>
      <c r="AO776" s="83"/>
      <c r="AP776" s="83"/>
      <c r="AQ776" s="83"/>
      <c r="AR776" s="83"/>
      <c r="AS776" s="83"/>
      <c r="AT776" s="83"/>
      <c r="AU776" s="83"/>
      <c r="AV776" s="83"/>
      <c r="AW776" s="83"/>
      <c r="AX776" s="83"/>
      <c r="AY776" s="83"/>
      <c r="AZ776" s="83"/>
      <c r="BA776" s="83"/>
      <c r="BB776" s="83"/>
      <c r="BC776" s="83"/>
      <c r="BD776" s="83"/>
      <c r="BE776" s="83"/>
      <c r="BF776" s="83"/>
      <c r="BG776" s="83"/>
      <c r="BH776" s="83"/>
      <c r="BI776" s="83"/>
      <c r="BJ776" s="96"/>
      <c r="BK776" s="96"/>
      <c r="BL776" s="1"/>
      <c r="BM776" s="1"/>
    </row>
    <row r="777" spans="1:65" ht="15.75" customHeight="1" x14ac:dyDescent="0.25">
      <c r="A777" s="1"/>
      <c r="B777" s="83"/>
      <c r="C777" s="83"/>
      <c r="D777" s="8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83"/>
      <c r="AC777" s="83"/>
      <c r="AD777" s="83"/>
      <c r="AE777" s="83"/>
      <c r="AF777" s="83"/>
      <c r="AG777" s="83"/>
      <c r="AH777" s="83"/>
      <c r="AI777" s="83"/>
      <c r="AJ777" s="83"/>
      <c r="AK777" s="83"/>
      <c r="AL777" s="83"/>
      <c r="AM777" s="83"/>
      <c r="AN777" s="83"/>
      <c r="AO777" s="83"/>
      <c r="AP777" s="83"/>
      <c r="AQ777" s="83"/>
      <c r="AR777" s="83"/>
      <c r="AS777" s="83"/>
      <c r="AT777" s="83"/>
      <c r="AU777" s="83"/>
      <c r="AV777" s="83"/>
      <c r="AW777" s="83"/>
      <c r="AX777" s="83"/>
      <c r="AY777" s="83"/>
      <c r="AZ777" s="83"/>
      <c r="BA777" s="83"/>
      <c r="BB777" s="83"/>
      <c r="BC777" s="83"/>
      <c r="BD777" s="83"/>
      <c r="BE777" s="83"/>
      <c r="BF777" s="83"/>
      <c r="BG777" s="83"/>
      <c r="BH777" s="83"/>
      <c r="BI777" s="83"/>
      <c r="BJ777" s="96"/>
      <c r="BK777" s="96"/>
      <c r="BL777" s="1"/>
      <c r="BM777" s="1"/>
    </row>
    <row r="778" spans="1:65" ht="15.75" customHeight="1" x14ac:dyDescent="0.25">
      <c r="A778" s="1"/>
      <c r="B778" s="83"/>
      <c r="C778" s="83"/>
      <c r="D778" s="8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83"/>
      <c r="AC778" s="83"/>
      <c r="AD778" s="83"/>
      <c r="AE778" s="83"/>
      <c r="AF778" s="83"/>
      <c r="AG778" s="83"/>
      <c r="AH778" s="83"/>
      <c r="AI778" s="83"/>
      <c r="AJ778" s="83"/>
      <c r="AK778" s="83"/>
      <c r="AL778" s="83"/>
      <c r="AM778" s="83"/>
      <c r="AN778" s="83"/>
      <c r="AO778" s="83"/>
      <c r="AP778" s="83"/>
      <c r="AQ778" s="83"/>
      <c r="AR778" s="83"/>
      <c r="AS778" s="83"/>
      <c r="AT778" s="83"/>
      <c r="AU778" s="83"/>
      <c r="AV778" s="83"/>
      <c r="AW778" s="83"/>
      <c r="AX778" s="83"/>
      <c r="AY778" s="83"/>
      <c r="AZ778" s="83"/>
      <c r="BA778" s="83"/>
      <c r="BB778" s="83"/>
      <c r="BC778" s="83"/>
      <c r="BD778" s="83"/>
      <c r="BE778" s="83"/>
      <c r="BF778" s="83"/>
      <c r="BG778" s="83"/>
      <c r="BH778" s="83"/>
      <c r="BI778" s="83"/>
      <c r="BJ778" s="96"/>
      <c r="BK778" s="96"/>
      <c r="BL778" s="1"/>
      <c r="BM778" s="1"/>
    </row>
    <row r="779" spans="1:65" ht="15.75" customHeight="1" x14ac:dyDescent="0.25">
      <c r="A779" s="1"/>
      <c r="B779" s="83"/>
      <c r="C779" s="83"/>
      <c r="D779" s="8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83"/>
      <c r="AC779" s="83"/>
      <c r="AD779" s="83"/>
      <c r="AE779" s="83"/>
      <c r="AF779" s="83"/>
      <c r="AG779" s="83"/>
      <c r="AH779" s="83"/>
      <c r="AI779" s="83"/>
      <c r="AJ779" s="83"/>
      <c r="AK779" s="83"/>
      <c r="AL779" s="83"/>
      <c r="AM779" s="83"/>
      <c r="AN779" s="83"/>
      <c r="AO779" s="83"/>
      <c r="AP779" s="83"/>
      <c r="AQ779" s="83"/>
      <c r="AR779" s="83"/>
      <c r="AS779" s="83"/>
      <c r="AT779" s="83"/>
      <c r="AU779" s="83"/>
      <c r="AV779" s="83"/>
      <c r="AW779" s="83"/>
      <c r="AX779" s="83"/>
      <c r="AY779" s="83"/>
      <c r="AZ779" s="83"/>
      <c r="BA779" s="83"/>
      <c r="BB779" s="83"/>
      <c r="BC779" s="83"/>
      <c r="BD779" s="83"/>
      <c r="BE779" s="83"/>
      <c r="BF779" s="83"/>
      <c r="BG779" s="83"/>
      <c r="BH779" s="83"/>
      <c r="BI779" s="83"/>
      <c r="BJ779" s="96"/>
      <c r="BK779" s="96"/>
      <c r="BL779" s="1"/>
      <c r="BM779" s="1"/>
    </row>
    <row r="780" spans="1:65" ht="15.75" customHeight="1" x14ac:dyDescent="0.25">
      <c r="A780" s="1"/>
      <c r="B780" s="83"/>
      <c r="C780" s="83"/>
      <c r="D780" s="8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83"/>
      <c r="AC780" s="83"/>
      <c r="AD780" s="83"/>
      <c r="AE780" s="83"/>
      <c r="AF780" s="83"/>
      <c r="AG780" s="83"/>
      <c r="AH780" s="83"/>
      <c r="AI780" s="83"/>
      <c r="AJ780" s="83"/>
      <c r="AK780" s="83"/>
      <c r="AL780" s="83"/>
      <c r="AM780" s="83"/>
      <c r="AN780" s="83"/>
      <c r="AO780" s="83"/>
      <c r="AP780" s="83"/>
      <c r="AQ780" s="83"/>
      <c r="AR780" s="83"/>
      <c r="AS780" s="83"/>
      <c r="AT780" s="83"/>
      <c r="AU780" s="83"/>
      <c r="AV780" s="83"/>
      <c r="AW780" s="83"/>
      <c r="AX780" s="83"/>
      <c r="AY780" s="83"/>
      <c r="AZ780" s="83"/>
      <c r="BA780" s="83"/>
      <c r="BB780" s="83"/>
      <c r="BC780" s="83"/>
      <c r="BD780" s="83"/>
      <c r="BE780" s="83"/>
      <c r="BF780" s="83"/>
      <c r="BG780" s="83"/>
      <c r="BH780" s="83"/>
      <c r="BI780" s="83"/>
      <c r="BJ780" s="96"/>
      <c r="BK780" s="96"/>
      <c r="BL780" s="1"/>
      <c r="BM780" s="1"/>
    </row>
    <row r="781" spans="1:65" ht="15.75" customHeight="1" x14ac:dyDescent="0.25">
      <c r="A781" s="1"/>
      <c r="B781" s="83"/>
      <c r="C781" s="83"/>
      <c r="D781" s="8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83"/>
      <c r="AC781" s="83"/>
      <c r="AD781" s="83"/>
      <c r="AE781" s="83"/>
      <c r="AF781" s="83"/>
      <c r="AG781" s="83"/>
      <c r="AH781" s="83"/>
      <c r="AI781" s="83"/>
      <c r="AJ781" s="83"/>
      <c r="AK781" s="83"/>
      <c r="AL781" s="83"/>
      <c r="AM781" s="83"/>
      <c r="AN781" s="83"/>
      <c r="AO781" s="83"/>
      <c r="AP781" s="83"/>
      <c r="AQ781" s="83"/>
      <c r="AR781" s="83"/>
      <c r="AS781" s="83"/>
      <c r="AT781" s="83"/>
      <c r="AU781" s="83"/>
      <c r="AV781" s="83"/>
      <c r="AW781" s="83"/>
      <c r="AX781" s="83"/>
      <c r="AY781" s="83"/>
      <c r="AZ781" s="83"/>
      <c r="BA781" s="83"/>
      <c r="BB781" s="83"/>
      <c r="BC781" s="83"/>
      <c r="BD781" s="83"/>
      <c r="BE781" s="83"/>
      <c r="BF781" s="83"/>
      <c r="BG781" s="83"/>
      <c r="BH781" s="83"/>
      <c r="BI781" s="83"/>
      <c r="BJ781" s="96"/>
      <c r="BK781" s="96"/>
      <c r="BL781" s="1"/>
      <c r="BM781" s="1"/>
    </row>
    <row r="782" spans="1:65" ht="15.75" customHeight="1" x14ac:dyDescent="0.25">
      <c r="A782" s="1"/>
      <c r="B782" s="83"/>
      <c r="C782" s="83"/>
      <c r="D782" s="8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83"/>
      <c r="AC782" s="83"/>
      <c r="AD782" s="83"/>
      <c r="AE782" s="83"/>
      <c r="AF782" s="83"/>
      <c r="AG782" s="83"/>
      <c r="AH782" s="83"/>
      <c r="AI782" s="83"/>
      <c r="AJ782" s="83"/>
      <c r="AK782" s="83"/>
      <c r="AL782" s="83"/>
      <c r="AM782" s="83"/>
      <c r="AN782" s="83"/>
      <c r="AO782" s="83"/>
      <c r="AP782" s="83"/>
      <c r="AQ782" s="83"/>
      <c r="AR782" s="83"/>
      <c r="AS782" s="83"/>
      <c r="AT782" s="83"/>
      <c r="AU782" s="83"/>
      <c r="AV782" s="83"/>
      <c r="AW782" s="83"/>
      <c r="AX782" s="83"/>
      <c r="AY782" s="83"/>
      <c r="AZ782" s="83"/>
      <c r="BA782" s="83"/>
      <c r="BB782" s="83"/>
      <c r="BC782" s="83"/>
      <c r="BD782" s="83"/>
      <c r="BE782" s="83"/>
      <c r="BF782" s="83"/>
      <c r="BG782" s="83"/>
      <c r="BH782" s="83"/>
      <c r="BI782" s="83"/>
      <c r="BJ782" s="96"/>
      <c r="BK782" s="96"/>
      <c r="BL782" s="1"/>
      <c r="BM782" s="1"/>
    </row>
    <row r="783" spans="1:65" ht="15.75" customHeight="1" x14ac:dyDescent="0.25">
      <c r="A783" s="1"/>
      <c r="B783" s="83"/>
      <c r="C783" s="83"/>
      <c r="D783" s="8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83"/>
      <c r="AC783" s="83"/>
      <c r="AD783" s="83"/>
      <c r="AE783" s="83"/>
      <c r="AF783" s="83"/>
      <c r="AG783" s="83"/>
      <c r="AH783" s="83"/>
      <c r="AI783" s="83"/>
      <c r="AJ783" s="83"/>
      <c r="AK783" s="83"/>
      <c r="AL783" s="83"/>
      <c r="AM783" s="83"/>
      <c r="AN783" s="83"/>
      <c r="AO783" s="83"/>
      <c r="AP783" s="83"/>
      <c r="AQ783" s="83"/>
      <c r="AR783" s="83"/>
      <c r="AS783" s="83"/>
      <c r="AT783" s="83"/>
      <c r="AU783" s="83"/>
      <c r="AV783" s="83"/>
      <c r="AW783" s="83"/>
      <c r="AX783" s="83"/>
      <c r="AY783" s="83"/>
      <c r="AZ783" s="83"/>
      <c r="BA783" s="83"/>
      <c r="BB783" s="83"/>
      <c r="BC783" s="83"/>
      <c r="BD783" s="83"/>
      <c r="BE783" s="83"/>
      <c r="BF783" s="83"/>
      <c r="BG783" s="83"/>
      <c r="BH783" s="83"/>
      <c r="BI783" s="83"/>
      <c r="BJ783" s="96"/>
      <c r="BK783" s="96"/>
      <c r="BL783" s="1"/>
      <c r="BM783" s="1"/>
    </row>
    <row r="784" spans="1:65" ht="15.75" customHeight="1" x14ac:dyDescent="0.25">
      <c r="A784" s="1"/>
      <c r="B784" s="83"/>
      <c r="C784" s="83"/>
      <c r="D784" s="8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83"/>
      <c r="AC784" s="83"/>
      <c r="AD784" s="83"/>
      <c r="AE784" s="83"/>
      <c r="AF784" s="83"/>
      <c r="AG784" s="83"/>
      <c r="AH784" s="83"/>
      <c r="AI784" s="83"/>
      <c r="AJ784" s="83"/>
      <c r="AK784" s="83"/>
      <c r="AL784" s="83"/>
      <c r="AM784" s="83"/>
      <c r="AN784" s="83"/>
      <c r="AO784" s="83"/>
      <c r="AP784" s="83"/>
      <c r="AQ784" s="83"/>
      <c r="AR784" s="83"/>
      <c r="AS784" s="83"/>
      <c r="AT784" s="83"/>
      <c r="AU784" s="83"/>
      <c r="AV784" s="83"/>
      <c r="AW784" s="83"/>
      <c r="AX784" s="83"/>
      <c r="AY784" s="83"/>
      <c r="AZ784" s="83"/>
      <c r="BA784" s="83"/>
      <c r="BB784" s="83"/>
      <c r="BC784" s="83"/>
      <c r="BD784" s="83"/>
      <c r="BE784" s="83"/>
      <c r="BF784" s="83"/>
      <c r="BG784" s="83"/>
      <c r="BH784" s="83"/>
      <c r="BI784" s="83"/>
      <c r="BJ784" s="96"/>
      <c r="BK784" s="96"/>
      <c r="BL784" s="1"/>
      <c r="BM784" s="1"/>
    </row>
    <row r="785" spans="1:65" ht="15.75" customHeight="1" x14ac:dyDescent="0.25">
      <c r="A785" s="1"/>
      <c r="B785" s="83"/>
      <c r="C785" s="83"/>
      <c r="D785" s="8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83"/>
      <c r="AC785" s="83"/>
      <c r="AD785" s="83"/>
      <c r="AE785" s="83"/>
      <c r="AF785" s="83"/>
      <c r="AG785" s="83"/>
      <c r="AH785" s="83"/>
      <c r="AI785" s="83"/>
      <c r="AJ785" s="83"/>
      <c r="AK785" s="83"/>
      <c r="AL785" s="83"/>
      <c r="AM785" s="83"/>
      <c r="AN785" s="83"/>
      <c r="AO785" s="83"/>
      <c r="AP785" s="83"/>
      <c r="AQ785" s="83"/>
      <c r="AR785" s="83"/>
      <c r="AS785" s="83"/>
      <c r="AT785" s="83"/>
      <c r="AU785" s="83"/>
      <c r="AV785" s="83"/>
      <c r="AW785" s="83"/>
      <c r="AX785" s="83"/>
      <c r="AY785" s="83"/>
      <c r="AZ785" s="83"/>
      <c r="BA785" s="83"/>
      <c r="BB785" s="83"/>
      <c r="BC785" s="83"/>
      <c r="BD785" s="83"/>
      <c r="BE785" s="83"/>
      <c r="BF785" s="83"/>
      <c r="BG785" s="83"/>
      <c r="BH785" s="83"/>
      <c r="BI785" s="83"/>
      <c r="BJ785" s="96"/>
      <c r="BK785" s="96"/>
      <c r="BL785" s="1"/>
      <c r="BM785" s="1"/>
    </row>
    <row r="786" spans="1:65" ht="15.75" customHeight="1" x14ac:dyDescent="0.25">
      <c r="A786" s="1"/>
      <c r="B786" s="83"/>
      <c r="C786" s="83"/>
      <c r="D786" s="8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83"/>
      <c r="AC786" s="83"/>
      <c r="AD786" s="83"/>
      <c r="AE786" s="83"/>
      <c r="AF786" s="83"/>
      <c r="AG786" s="83"/>
      <c r="AH786" s="83"/>
      <c r="AI786" s="83"/>
      <c r="AJ786" s="83"/>
      <c r="AK786" s="83"/>
      <c r="AL786" s="83"/>
      <c r="AM786" s="83"/>
      <c r="AN786" s="83"/>
      <c r="AO786" s="83"/>
      <c r="AP786" s="83"/>
      <c r="AQ786" s="83"/>
      <c r="AR786" s="83"/>
      <c r="AS786" s="83"/>
      <c r="AT786" s="83"/>
      <c r="AU786" s="83"/>
      <c r="AV786" s="83"/>
      <c r="AW786" s="83"/>
      <c r="AX786" s="83"/>
      <c r="AY786" s="83"/>
      <c r="AZ786" s="83"/>
      <c r="BA786" s="83"/>
      <c r="BB786" s="83"/>
      <c r="BC786" s="83"/>
      <c r="BD786" s="83"/>
      <c r="BE786" s="83"/>
      <c r="BF786" s="83"/>
      <c r="BG786" s="83"/>
      <c r="BH786" s="83"/>
      <c r="BI786" s="83"/>
      <c r="BJ786" s="96"/>
      <c r="BK786" s="96"/>
      <c r="BL786" s="1"/>
      <c r="BM786" s="1"/>
    </row>
    <row r="787" spans="1:65" ht="15.75" customHeight="1" x14ac:dyDescent="0.25">
      <c r="A787" s="1"/>
      <c r="B787" s="83"/>
      <c r="C787" s="83"/>
      <c r="D787" s="8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83"/>
      <c r="AC787" s="83"/>
      <c r="AD787" s="83"/>
      <c r="AE787" s="83"/>
      <c r="AF787" s="83"/>
      <c r="AG787" s="83"/>
      <c r="AH787" s="83"/>
      <c r="AI787" s="83"/>
      <c r="AJ787" s="83"/>
      <c r="AK787" s="83"/>
      <c r="AL787" s="83"/>
      <c r="AM787" s="83"/>
      <c r="AN787" s="83"/>
      <c r="AO787" s="83"/>
      <c r="AP787" s="83"/>
      <c r="AQ787" s="83"/>
      <c r="AR787" s="83"/>
      <c r="AS787" s="83"/>
      <c r="AT787" s="83"/>
      <c r="AU787" s="83"/>
      <c r="AV787" s="83"/>
      <c r="AW787" s="83"/>
      <c r="AX787" s="83"/>
      <c r="AY787" s="83"/>
      <c r="AZ787" s="83"/>
      <c r="BA787" s="83"/>
      <c r="BB787" s="83"/>
      <c r="BC787" s="83"/>
      <c r="BD787" s="83"/>
      <c r="BE787" s="83"/>
      <c r="BF787" s="83"/>
      <c r="BG787" s="83"/>
      <c r="BH787" s="83"/>
      <c r="BI787" s="83"/>
      <c r="BJ787" s="96"/>
      <c r="BK787" s="96"/>
      <c r="BL787" s="1"/>
      <c r="BM787" s="1"/>
    </row>
    <row r="788" spans="1:65" ht="15.75" customHeight="1" x14ac:dyDescent="0.25">
      <c r="A788" s="1"/>
      <c r="B788" s="83"/>
      <c r="C788" s="83"/>
      <c r="D788" s="8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83"/>
      <c r="AC788" s="83"/>
      <c r="AD788" s="83"/>
      <c r="AE788" s="83"/>
      <c r="AF788" s="83"/>
      <c r="AG788" s="83"/>
      <c r="AH788" s="83"/>
      <c r="AI788" s="83"/>
      <c r="AJ788" s="83"/>
      <c r="AK788" s="83"/>
      <c r="AL788" s="83"/>
      <c r="AM788" s="83"/>
      <c r="AN788" s="83"/>
      <c r="AO788" s="83"/>
      <c r="AP788" s="83"/>
      <c r="AQ788" s="83"/>
      <c r="AR788" s="83"/>
      <c r="AS788" s="83"/>
      <c r="AT788" s="83"/>
      <c r="AU788" s="83"/>
      <c r="AV788" s="83"/>
      <c r="AW788" s="83"/>
      <c r="AX788" s="83"/>
      <c r="AY788" s="83"/>
      <c r="AZ788" s="83"/>
      <c r="BA788" s="83"/>
      <c r="BB788" s="83"/>
      <c r="BC788" s="83"/>
      <c r="BD788" s="83"/>
      <c r="BE788" s="83"/>
      <c r="BF788" s="83"/>
      <c r="BG788" s="83"/>
      <c r="BH788" s="83"/>
      <c r="BI788" s="83"/>
      <c r="BJ788" s="96"/>
      <c r="BK788" s="96"/>
      <c r="BL788" s="1"/>
      <c r="BM788" s="1"/>
    </row>
    <row r="789" spans="1:65" ht="15.75" customHeight="1" x14ac:dyDescent="0.25">
      <c r="A789" s="1"/>
      <c r="B789" s="83"/>
      <c r="C789" s="83"/>
      <c r="D789" s="8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83"/>
      <c r="AC789" s="83"/>
      <c r="AD789" s="83"/>
      <c r="AE789" s="83"/>
      <c r="AF789" s="83"/>
      <c r="AG789" s="83"/>
      <c r="AH789" s="83"/>
      <c r="AI789" s="83"/>
      <c r="AJ789" s="83"/>
      <c r="AK789" s="83"/>
      <c r="AL789" s="83"/>
      <c r="AM789" s="83"/>
      <c r="AN789" s="83"/>
      <c r="AO789" s="83"/>
      <c r="AP789" s="83"/>
      <c r="AQ789" s="83"/>
      <c r="AR789" s="83"/>
      <c r="AS789" s="83"/>
      <c r="AT789" s="83"/>
      <c r="AU789" s="83"/>
      <c r="AV789" s="83"/>
      <c r="AW789" s="83"/>
      <c r="AX789" s="83"/>
      <c r="AY789" s="83"/>
      <c r="AZ789" s="83"/>
      <c r="BA789" s="83"/>
      <c r="BB789" s="83"/>
      <c r="BC789" s="83"/>
      <c r="BD789" s="83"/>
      <c r="BE789" s="83"/>
      <c r="BF789" s="83"/>
      <c r="BG789" s="83"/>
      <c r="BH789" s="83"/>
      <c r="BI789" s="83"/>
      <c r="BJ789" s="96"/>
      <c r="BK789" s="96"/>
      <c r="BL789" s="1"/>
      <c r="BM789" s="1"/>
    </row>
    <row r="790" spans="1:65" ht="15.75" customHeight="1" x14ac:dyDescent="0.25">
      <c r="A790" s="1"/>
      <c r="B790" s="83"/>
      <c r="C790" s="83"/>
      <c r="D790" s="8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83"/>
      <c r="AC790" s="83"/>
      <c r="AD790" s="83"/>
      <c r="AE790" s="83"/>
      <c r="AF790" s="83"/>
      <c r="AG790" s="83"/>
      <c r="AH790" s="83"/>
      <c r="AI790" s="83"/>
      <c r="AJ790" s="83"/>
      <c r="AK790" s="83"/>
      <c r="AL790" s="83"/>
      <c r="AM790" s="83"/>
      <c r="AN790" s="83"/>
      <c r="AO790" s="83"/>
      <c r="AP790" s="83"/>
      <c r="AQ790" s="83"/>
      <c r="AR790" s="83"/>
      <c r="AS790" s="83"/>
      <c r="AT790" s="83"/>
      <c r="AU790" s="83"/>
      <c r="AV790" s="83"/>
      <c r="AW790" s="83"/>
      <c r="AX790" s="83"/>
      <c r="AY790" s="83"/>
      <c r="AZ790" s="83"/>
      <c r="BA790" s="83"/>
      <c r="BB790" s="83"/>
      <c r="BC790" s="83"/>
      <c r="BD790" s="83"/>
      <c r="BE790" s="83"/>
      <c r="BF790" s="83"/>
      <c r="BG790" s="83"/>
      <c r="BH790" s="83"/>
      <c r="BI790" s="83"/>
      <c r="BJ790" s="96"/>
      <c r="BK790" s="96"/>
      <c r="BL790" s="1"/>
      <c r="BM790" s="1"/>
    </row>
    <row r="791" spans="1:65" ht="15.75" customHeight="1" x14ac:dyDescent="0.25">
      <c r="A791" s="1"/>
      <c r="B791" s="83"/>
      <c r="C791" s="83"/>
      <c r="D791" s="8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83"/>
      <c r="AC791" s="83"/>
      <c r="AD791" s="83"/>
      <c r="AE791" s="83"/>
      <c r="AF791" s="83"/>
      <c r="AG791" s="83"/>
      <c r="AH791" s="83"/>
      <c r="AI791" s="83"/>
      <c r="AJ791" s="83"/>
      <c r="AK791" s="83"/>
      <c r="AL791" s="83"/>
      <c r="AM791" s="83"/>
      <c r="AN791" s="83"/>
      <c r="AO791" s="83"/>
      <c r="AP791" s="83"/>
      <c r="AQ791" s="83"/>
      <c r="AR791" s="83"/>
      <c r="AS791" s="83"/>
      <c r="AT791" s="83"/>
      <c r="AU791" s="83"/>
      <c r="AV791" s="83"/>
      <c r="AW791" s="83"/>
      <c r="AX791" s="83"/>
      <c r="AY791" s="83"/>
      <c r="AZ791" s="83"/>
      <c r="BA791" s="83"/>
      <c r="BB791" s="83"/>
      <c r="BC791" s="83"/>
      <c r="BD791" s="83"/>
      <c r="BE791" s="83"/>
      <c r="BF791" s="83"/>
      <c r="BG791" s="83"/>
      <c r="BH791" s="83"/>
      <c r="BI791" s="83"/>
      <c r="BJ791" s="96"/>
      <c r="BK791" s="96"/>
      <c r="BL791" s="1"/>
      <c r="BM791" s="1"/>
    </row>
    <row r="792" spans="1:65" ht="15.75" customHeight="1" x14ac:dyDescent="0.25">
      <c r="A792" s="1"/>
      <c r="B792" s="83"/>
      <c r="C792" s="83"/>
      <c r="D792" s="8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83"/>
      <c r="AC792" s="83"/>
      <c r="AD792" s="83"/>
      <c r="AE792" s="83"/>
      <c r="AF792" s="83"/>
      <c r="AG792" s="83"/>
      <c r="AH792" s="83"/>
      <c r="AI792" s="83"/>
      <c r="AJ792" s="83"/>
      <c r="AK792" s="83"/>
      <c r="AL792" s="83"/>
      <c r="AM792" s="83"/>
      <c r="AN792" s="83"/>
      <c r="AO792" s="83"/>
      <c r="AP792" s="83"/>
      <c r="AQ792" s="83"/>
      <c r="AR792" s="83"/>
      <c r="AS792" s="83"/>
      <c r="AT792" s="83"/>
      <c r="AU792" s="83"/>
      <c r="AV792" s="83"/>
      <c r="AW792" s="83"/>
      <c r="AX792" s="83"/>
      <c r="AY792" s="83"/>
      <c r="AZ792" s="83"/>
      <c r="BA792" s="83"/>
      <c r="BB792" s="83"/>
      <c r="BC792" s="83"/>
      <c r="BD792" s="83"/>
      <c r="BE792" s="83"/>
      <c r="BF792" s="83"/>
      <c r="BG792" s="83"/>
      <c r="BH792" s="83"/>
      <c r="BI792" s="83"/>
      <c r="BJ792" s="96"/>
      <c r="BK792" s="96"/>
      <c r="BL792" s="1"/>
      <c r="BM792" s="1"/>
    </row>
    <row r="793" spans="1:65" ht="15.75" customHeight="1" x14ac:dyDescent="0.25">
      <c r="A793" s="1"/>
      <c r="B793" s="83"/>
      <c r="C793" s="83"/>
      <c r="D793" s="8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83"/>
      <c r="AC793" s="83"/>
      <c r="AD793" s="83"/>
      <c r="AE793" s="83"/>
      <c r="AF793" s="83"/>
      <c r="AG793" s="83"/>
      <c r="AH793" s="83"/>
      <c r="AI793" s="83"/>
      <c r="AJ793" s="83"/>
      <c r="AK793" s="83"/>
      <c r="AL793" s="83"/>
      <c r="AM793" s="83"/>
      <c r="AN793" s="83"/>
      <c r="AO793" s="83"/>
      <c r="AP793" s="83"/>
      <c r="AQ793" s="83"/>
      <c r="AR793" s="83"/>
      <c r="AS793" s="83"/>
      <c r="AT793" s="83"/>
      <c r="AU793" s="83"/>
      <c r="AV793" s="83"/>
      <c r="AW793" s="83"/>
      <c r="AX793" s="83"/>
      <c r="AY793" s="83"/>
      <c r="AZ793" s="83"/>
      <c r="BA793" s="83"/>
      <c r="BB793" s="83"/>
      <c r="BC793" s="83"/>
      <c r="BD793" s="83"/>
      <c r="BE793" s="83"/>
      <c r="BF793" s="83"/>
      <c r="BG793" s="83"/>
      <c r="BH793" s="83"/>
      <c r="BI793" s="83"/>
      <c r="BJ793" s="96"/>
      <c r="BK793" s="96"/>
      <c r="BL793" s="1"/>
      <c r="BM793" s="1"/>
    </row>
    <row r="794" spans="1:65" ht="15.75" customHeight="1" x14ac:dyDescent="0.25">
      <c r="A794" s="1"/>
      <c r="B794" s="83"/>
      <c r="C794" s="83"/>
      <c r="D794" s="8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83"/>
      <c r="AC794" s="83"/>
      <c r="AD794" s="83"/>
      <c r="AE794" s="83"/>
      <c r="AF794" s="83"/>
      <c r="AG794" s="83"/>
      <c r="AH794" s="83"/>
      <c r="AI794" s="83"/>
      <c r="AJ794" s="83"/>
      <c r="AK794" s="83"/>
      <c r="AL794" s="83"/>
      <c r="AM794" s="83"/>
      <c r="AN794" s="83"/>
      <c r="AO794" s="83"/>
      <c r="AP794" s="83"/>
      <c r="AQ794" s="83"/>
      <c r="AR794" s="83"/>
      <c r="AS794" s="83"/>
      <c r="AT794" s="83"/>
      <c r="AU794" s="83"/>
      <c r="AV794" s="83"/>
      <c r="AW794" s="83"/>
      <c r="AX794" s="83"/>
      <c r="AY794" s="83"/>
      <c r="AZ794" s="83"/>
      <c r="BA794" s="83"/>
      <c r="BB794" s="83"/>
      <c r="BC794" s="83"/>
      <c r="BD794" s="83"/>
      <c r="BE794" s="83"/>
      <c r="BF794" s="83"/>
      <c r="BG794" s="83"/>
      <c r="BH794" s="83"/>
      <c r="BI794" s="83"/>
      <c r="BJ794" s="96"/>
      <c r="BK794" s="96"/>
      <c r="BL794" s="1"/>
      <c r="BM794" s="1"/>
    </row>
    <row r="795" spans="1:65" ht="15.75" customHeight="1" x14ac:dyDescent="0.25">
      <c r="A795" s="1"/>
      <c r="B795" s="83"/>
      <c r="C795" s="83"/>
      <c r="D795" s="8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83"/>
      <c r="AC795" s="83"/>
      <c r="AD795" s="83"/>
      <c r="AE795" s="83"/>
      <c r="AF795" s="83"/>
      <c r="AG795" s="83"/>
      <c r="AH795" s="83"/>
      <c r="AI795" s="83"/>
      <c r="AJ795" s="83"/>
      <c r="AK795" s="83"/>
      <c r="AL795" s="83"/>
      <c r="AM795" s="83"/>
      <c r="AN795" s="83"/>
      <c r="AO795" s="83"/>
      <c r="AP795" s="83"/>
      <c r="AQ795" s="83"/>
      <c r="AR795" s="83"/>
      <c r="AS795" s="83"/>
      <c r="AT795" s="83"/>
      <c r="AU795" s="83"/>
      <c r="AV795" s="83"/>
      <c r="AW795" s="83"/>
      <c r="AX795" s="83"/>
      <c r="AY795" s="83"/>
      <c r="AZ795" s="83"/>
      <c r="BA795" s="83"/>
      <c r="BB795" s="83"/>
      <c r="BC795" s="83"/>
      <c r="BD795" s="83"/>
      <c r="BE795" s="83"/>
      <c r="BF795" s="83"/>
      <c r="BG795" s="83"/>
      <c r="BH795" s="83"/>
      <c r="BI795" s="83"/>
      <c r="BJ795" s="96"/>
      <c r="BK795" s="96"/>
      <c r="BL795" s="1"/>
      <c r="BM795" s="1"/>
    </row>
    <row r="796" spans="1:65" ht="15.75" customHeight="1" x14ac:dyDescent="0.25">
      <c r="A796" s="1"/>
      <c r="B796" s="83"/>
      <c r="C796" s="83"/>
      <c r="D796" s="8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83"/>
      <c r="AC796" s="83"/>
      <c r="AD796" s="83"/>
      <c r="AE796" s="83"/>
      <c r="AF796" s="83"/>
      <c r="AG796" s="83"/>
      <c r="AH796" s="83"/>
      <c r="AI796" s="83"/>
      <c r="AJ796" s="83"/>
      <c r="AK796" s="83"/>
      <c r="AL796" s="83"/>
      <c r="AM796" s="83"/>
      <c r="AN796" s="83"/>
      <c r="AO796" s="83"/>
      <c r="AP796" s="83"/>
      <c r="AQ796" s="83"/>
      <c r="AR796" s="83"/>
      <c r="AS796" s="83"/>
      <c r="AT796" s="83"/>
      <c r="AU796" s="83"/>
      <c r="AV796" s="83"/>
      <c r="AW796" s="83"/>
      <c r="AX796" s="83"/>
      <c r="AY796" s="83"/>
      <c r="AZ796" s="83"/>
      <c r="BA796" s="83"/>
      <c r="BB796" s="83"/>
      <c r="BC796" s="83"/>
      <c r="BD796" s="83"/>
      <c r="BE796" s="83"/>
      <c r="BF796" s="83"/>
      <c r="BG796" s="83"/>
      <c r="BH796" s="83"/>
      <c r="BI796" s="83"/>
      <c r="BJ796" s="96"/>
      <c r="BK796" s="96"/>
      <c r="BL796" s="1"/>
      <c r="BM796" s="1"/>
    </row>
    <row r="797" spans="1:65" ht="15.75" customHeight="1" x14ac:dyDescent="0.25">
      <c r="A797" s="1"/>
      <c r="B797" s="83"/>
      <c r="C797" s="83"/>
      <c r="D797" s="8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83"/>
      <c r="AC797" s="83"/>
      <c r="AD797" s="83"/>
      <c r="AE797" s="83"/>
      <c r="AF797" s="83"/>
      <c r="AG797" s="83"/>
      <c r="AH797" s="83"/>
      <c r="AI797" s="83"/>
      <c r="AJ797" s="83"/>
      <c r="AK797" s="83"/>
      <c r="AL797" s="83"/>
      <c r="AM797" s="83"/>
      <c r="AN797" s="83"/>
      <c r="AO797" s="83"/>
      <c r="AP797" s="83"/>
      <c r="AQ797" s="83"/>
      <c r="AR797" s="83"/>
      <c r="AS797" s="83"/>
      <c r="AT797" s="83"/>
      <c r="AU797" s="83"/>
      <c r="AV797" s="83"/>
      <c r="AW797" s="83"/>
      <c r="AX797" s="83"/>
      <c r="AY797" s="83"/>
      <c r="AZ797" s="83"/>
      <c r="BA797" s="83"/>
      <c r="BB797" s="83"/>
      <c r="BC797" s="83"/>
      <c r="BD797" s="83"/>
      <c r="BE797" s="83"/>
      <c r="BF797" s="83"/>
      <c r="BG797" s="83"/>
      <c r="BH797" s="83"/>
      <c r="BI797" s="83"/>
      <c r="BJ797" s="96"/>
      <c r="BK797" s="96"/>
      <c r="BL797" s="1"/>
      <c r="BM797" s="1"/>
    </row>
    <row r="798" spans="1:65" ht="15.75" customHeight="1" x14ac:dyDescent="0.25">
      <c r="A798" s="1"/>
      <c r="B798" s="83"/>
      <c r="C798" s="83"/>
      <c r="D798" s="8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83"/>
      <c r="AC798" s="83"/>
      <c r="AD798" s="83"/>
      <c r="AE798" s="83"/>
      <c r="AF798" s="83"/>
      <c r="AG798" s="83"/>
      <c r="AH798" s="83"/>
      <c r="AI798" s="83"/>
      <c r="AJ798" s="83"/>
      <c r="AK798" s="83"/>
      <c r="AL798" s="83"/>
      <c r="AM798" s="83"/>
      <c r="AN798" s="83"/>
      <c r="AO798" s="83"/>
      <c r="AP798" s="83"/>
      <c r="AQ798" s="83"/>
      <c r="AR798" s="83"/>
      <c r="AS798" s="83"/>
      <c r="AT798" s="83"/>
      <c r="AU798" s="83"/>
      <c r="AV798" s="83"/>
      <c r="AW798" s="83"/>
      <c r="AX798" s="83"/>
      <c r="AY798" s="83"/>
      <c r="AZ798" s="83"/>
      <c r="BA798" s="83"/>
      <c r="BB798" s="83"/>
      <c r="BC798" s="83"/>
      <c r="BD798" s="83"/>
      <c r="BE798" s="83"/>
      <c r="BF798" s="83"/>
      <c r="BG798" s="83"/>
      <c r="BH798" s="83"/>
      <c r="BI798" s="83"/>
      <c r="BJ798" s="96"/>
      <c r="BK798" s="96"/>
      <c r="BL798" s="1"/>
      <c r="BM798" s="1"/>
    </row>
    <row r="799" spans="1:65" ht="15.75" customHeight="1" x14ac:dyDescent="0.25">
      <c r="A799" s="1"/>
      <c r="B799" s="83"/>
      <c r="C799" s="83"/>
      <c r="D799" s="8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83"/>
      <c r="AC799" s="83"/>
      <c r="AD799" s="83"/>
      <c r="AE799" s="83"/>
      <c r="AF799" s="83"/>
      <c r="AG799" s="83"/>
      <c r="AH799" s="83"/>
      <c r="AI799" s="83"/>
      <c r="AJ799" s="83"/>
      <c r="AK799" s="83"/>
      <c r="AL799" s="83"/>
      <c r="AM799" s="83"/>
      <c r="AN799" s="83"/>
      <c r="AO799" s="83"/>
      <c r="AP799" s="83"/>
      <c r="AQ799" s="83"/>
      <c r="AR799" s="83"/>
      <c r="AS799" s="83"/>
      <c r="AT799" s="83"/>
      <c r="AU799" s="83"/>
      <c r="AV799" s="83"/>
      <c r="AW799" s="83"/>
      <c r="AX799" s="83"/>
      <c r="AY799" s="83"/>
      <c r="AZ799" s="83"/>
      <c r="BA799" s="83"/>
      <c r="BB799" s="83"/>
      <c r="BC799" s="83"/>
      <c r="BD799" s="83"/>
      <c r="BE799" s="83"/>
      <c r="BF799" s="83"/>
      <c r="BG799" s="83"/>
      <c r="BH799" s="83"/>
      <c r="BI799" s="83"/>
      <c r="BJ799" s="96"/>
      <c r="BK799" s="96"/>
      <c r="BL799" s="1"/>
      <c r="BM799" s="1"/>
    </row>
    <row r="800" spans="1:65" ht="15.75" customHeight="1" x14ac:dyDescent="0.25">
      <c r="A800" s="1"/>
      <c r="B800" s="83"/>
      <c r="C800" s="83"/>
      <c r="D800" s="8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83"/>
      <c r="AC800" s="83"/>
      <c r="AD800" s="83"/>
      <c r="AE800" s="83"/>
      <c r="AF800" s="83"/>
      <c r="AG800" s="83"/>
      <c r="AH800" s="83"/>
      <c r="AI800" s="83"/>
      <c r="AJ800" s="83"/>
      <c r="AK800" s="83"/>
      <c r="AL800" s="83"/>
      <c r="AM800" s="83"/>
      <c r="AN800" s="83"/>
      <c r="AO800" s="83"/>
      <c r="AP800" s="83"/>
      <c r="AQ800" s="83"/>
      <c r="AR800" s="83"/>
      <c r="AS800" s="83"/>
      <c r="AT800" s="83"/>
      <c r="AU800" s="83"/>
      <c r="AV800" s="83"/>
      <c r="AW800" s="83"/>
      <c r="AX800" s="83"/>
      <c r="AY800" s="83"/>
      <c r="AZ800" s="83"/>
      <c r="BA800" s="83"/>
      <c r="BB800" s="83"/>
      <c r="BC800" s="83"/>
      <c r="BD800" s="83"/>
      <c r="BE800" s="83"/>
      <c r="BF800" s="83"/>
      <c r="BG800" s="83"/>
      <c r="BH800" s="83"/>
      <c r="BI800" s="83"/>
      <c r="BJ800" s="96"/>
      <c r="BK800" s="96"/>
      <c r="BL800" s="1"/>
      <c r="BM800" s="1"/>
    </row>
    <row r="801" spans="1:65" ht="15.75" customHeight="1" x14ac:dyDescent="0.25">
      <c r="A801" s="1"/>
      <c r="B801" s="83"/>
      <c r="C801" s="83"/>
      <c r="D801" s="8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83"/>
      <c r="AC801" s="83"/>
      <c r="AD801" s="83"/>
      <c r="AE801" s="83"/>
      <c r="AF801" s="83"/>
      <c r="AG801" s="83"/>
      <c r="AH801" s="83"/>
      <c r="AI801" s="83"/>
      <c r="AJ801" s="83"/>
      <c r="AK801" s="83"/>
      <c r="AL801" s="83"/>
      <c r="AM801" s="83"/>
      <c r="AN801" s="83"/>
      <c r="AO801" s="83"/>
      <c r="AP801" s="83"/>
      <c r="AQ801" s="83"/>
      <c r="AR801" s="83"/>
      <c r="AS801" s="83"/>
      <c r="AT801" s="83"/>
      <c r="AU801" s="83"/>
      <c r="AV801" s="83"/>
      <c r="AW801" s="83"/>
      <c r="AX801" s="83"/>
      <c r="AY801" s="83"/>
      <c r="AZ801" s="83"/>
      <c r="BA801" s="83"/>
      <c r="BB801" s="83"/>
      <c r="BC801" s="83"/>
      <c r="BD801" s="83"/>
      <c r="BE801" s="83"/>
      <c r="BF801" s="83"/>
      <c r="BG801" s="83"/>
      <c r="BH801" s="83"/>
      <c r="BI801" s="83"/>
      <c r="BJ801" s="96"/>
      <c r="BK801" s="96"/>
      <c r="BL801" s="1"/>
      <c r="BM801" s="1"/>
    </row>
    <row r="802" spans="1:65" ht="15.75" customHeight="1" x14ac:dyDescent="0.25">
      <c r="A802" s="1"/>
      <c r="B802" s="83"/>
      <c r="C802" s="83"/>
      <c r="D802" s="8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83"/>
      <c r="AC802" s="83"/>
      <c r="AD802" s="83"/>
      <c r="AE802" s="83"/>
      <c r="AF802" s="83"/>
      <c r="AG802" s="83"/>
      <c r="AH802" s="83"/>
      <c r="AI802" s="83"/>
      <c r="AJ802" s="83"/>
      <c r="AK802" s="83"/>
      <c r="AL802" s="83"/>
      <c r="AM802" s="83"/>
      <c r="AN802" s="83"/>
      <c r="AO802" s="83"/>
      <c r="AP802" s="83"/>
      <c r="AQ802" s="83"/>
      <c r="AR802" s="83"/>
      <c r="AS802" s="83"/>
      <c r="AT802" s="83"/>
      <c r="AU802" s="83"/>
      <c r="AV802" s="83"/>
      <c r="AW802" s="83"/>
      <c r="AX802" s="83"/>
      <c r="AY802" s="83"/>
      <c r="AZ802" s="83"/>
      <c r="BA802" s="83"/>
      <c r="BB802" s="83"/>
      <c r="BC802" s="83"/>
      <c r="BD802" s="83"/>
      <c r="BE802" s="83"/>
      <c r="BF802" s="83"/>
      <c r="BG802" s="83"/>
      <c r="BH802" s="83"/>
      <c r="BI802" s="83"/>
      <c r="BJ802" s="96"/>
      <c r="BK802" s="96"/>
      <c r="BL802" s="1"/>
      <c r="BM802" s="1"/>
    </row>
    <row r="803" spans="1:65" ht="15.75" customHeight="1" x14ac:dyDescent="0.25">
      <c r="A803" s="1"/>
      <c r="B803" s="83"/>
      <c r="C803" s="83"/>
      <c r="D803" s="8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83"/>
      <c r="AC803" s="83"/>
      <c r="AD803" s="83"/>
      <c r="AE803" s="83"/>
      <c r="AF803" s="83"/>
      <c r="AG803" s="83"/>
      <c r="AH803" s="83"/>
      <c r="AI803" s="83"/>
      <c r="AJ803" s="83"/>
      <c r="AK803" s="83"/>
      <c r="AL803" s="83"/>
      <c r="AM803" s="83"/>
      <c r="AN803" s="83"/>
      <c r="AO803" s="83"/>
      <c r="AP803" s="83"/>
      <c r="AQ803" s="83"/>
      <c r="AR803" s="83"/>
      <c r="AS803" s="83"/>
      <c r="AT803" s="83"/>
      <c r="AU803" s="83"/>
      <c r="AV803" s="83"/>
      <c r="AW803" s="83"/>
      <c r="AX803" s="83"/>
      <c r="AY803" s="83"/>
      <c r="AZ803" s="83"/>
      <c r="BA803" s="83"/>
      <c r="BB803" s="83"/>
      <c r="BC803" s="83"/>
      <c r="BD803" s="83"/>
      <c r="BE803" s="83"/>
      <c r="BF803" s="83"/>
      <c r="BG803" s="83"/>
      <c r="BH803" s="83"/>
      <c r="BI803" s="83"/>
      <c r="BJ803" s="96"/>
      <c r="BK803" s="96"/>
      <c r="BL803" s="1"/>
      <c r="BM803" s="1"/>
    </row>
    <row r="804" spans="1:65" ht="15.75" customHeight="1" x14ac:dyDescent="0.25">
      <c r="A804" s="1"/>
      <c r="B804" s="83"/>
      <c r="C804" s="83"/>
      <c r="D804" s="8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83"/>
      <c r="AC804" s="83"/>
      <c r="AD804" s="83"/>
      <c r="AE804" s="83"/>
      <c r="AF804" s="83"/>
      <c r="AG804" s="83"/>
      <c r="AH804" s="83"/>
      <c r="AI804" s="83"/>
      <c r="AJ804" s="83"/>
      <c r="AK804" s="83"/>
      <c r="AL804" s="83"/>
      <c r="AM804" s="83"/>
      <c r="AN804" s="83"/>
      <c r="AO804" s="83"/>
      <c r="AP804" s="83"/>
      <c r="AQ804" s="83"/>
      <c r="AR804" s="83"/>
      <c r="AS804" s="83"/>
      <c r="AT804" s="83"/>
      <c r="AU804" s="83"/>
      <c r="AV804" s="83"/>
      <c r="AW804" s="83"/>
      <c r="AX804" s="83"/>
      <c r="AY804" s="83"/>
      <c r="AZ804" s="83"/>
      <c r="BA804" s="83"/>
      <c r="BB804" s="83"/>
      <c r="BC804" s="83"/>
      <c r="BD804" s="83"/>
      <c r="BE804" s="83"/>
      <c r="BF804" s="83"/>
      <c r="BG804" s="83"/>
      <c r="BH804" s="83"/>
      <c r="BI804" s="83"/>
      <c r="BJ804" s="96"/>
      <c r="BK804" s="96"/>
      <c r="BL804" s="1"/>
      <c r="BM804" s="1"/>
    </row>
    <row r="805" spans="1:65" ht="15.75" customHeight="1" x14ac:dyDescent="0.25">
      <c r="A805" s="1"/>
      <c r="B805" s="83"/>
      <c r="C805" s="83"/>
      <c r="D805" s="8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83"/>
      <c r="AC805" s="83"/>
      <c r="AD805" s="83"/>
      <c r="AE805" s="83"/>
      <c r="AF805" s="83"/>
      <c r="AG805" s="83"/>
      <c r="AH805" s="83"/>
      <c r="AI805" s="83"/>
      <c r="AJ805" s="83"/>
      <c r="AK805" s="83"/>
      <c r="AL805" s="83"/>
      <c r="AM805" s="83"/>
      <c r="AN805" s="83"/>
      <c r="AO805" s="83"/>
      <c r="AP805" s="83"/>
      <c r="AQ805" s="83"/>
      <c r="AR805" s="83"/>
      <c r="AS805" s="83"/>
      <c r="AT805" s="83"/>
      <c r="AU805" s="83"/>
      <c r="AV805" s="83"/>
      <c r="AW805" s="83"/>
      <c r="AX805" s="83"/>
      <c r="AY805" s="83"/>
      <c r="AZ805" s="83"/>
      <c r="BA805" s="83"/>
      <c r="BB805" s="83"/>
      <c r="BC805" s="83"/>
      <c r="BD805" s="83"/>
      <c r="BE805" s="83"/>
      <c r="BF805" s="83"/>
      <c r="BG805" s="83"/>
      <c r="BH805" s="83"/>
      <c r="BI805" s="83"/>
      <c r="BJ805" s="96"/>
      <c r="BK805" s="96"/>
      <c r="BL805" s="1"/>
      <c r="BM805" s="1"/>
    </row>
    <row r="806" spans="1:65" ht="15.75" customHeight="1" x14ac:dyDescent="0.25">
      <c r="A806" s="1"/>
      <c r="B806" s="83"/>
      <c r="C806" s="83"/>
      <c r="D806" s="8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83"/>
      <c r="AC806" s="83"/>
      <c r="AD806" s="83"/>
      <c r="AE806" s="83"/>
      <c r="AF806" s="83"/>
      <c r="AG806" s="83"/>
      <c r="AH806" s="83"/>
      <c r="AI806" s="83"/>
      <c r="AJ806" s="83"/>
      <c r="AK806" s="83"/>
      <c r="AL806" s="83"/>
      <c r="AM806" s="83"/>
      <c r="AN806" s="83"/>
      <c r="AO806" s="83"/>
      <c r="AP806" s="83"/>
      <c r="AQ806" s="83"/>
      <c r="AR806" s="83"/>
      <c r="AS806" s="83"/>
      <c r="AT806" s="83"/>
      <c r="AU806" s="83"/>
      <c r="AV806" s="83"/>
      <c r="AW806" s="83"/>
      <c r="AX806" s="83"/>
      <c r="AY806" s="83"/>
      <c r="AZ806" s="83"/>
      <c r="BA806" s="83"/>
      <c r="BB806" s="83"/>
      <c r="BC806" s="83"/>
      <c r="BD806" s="83"/>
      <c r="BE806" s="83"/>
      <c r="BF806" s="83"/>
      <c r="BG806" s="83"/>
      <c r="BH806" s="83"/>
      <c r="BI806" s="83"/>
      <c r="BJ806" s="96"/>
      <c r="BK806" s="96"/>
      <c r="BL806" s="1"/>
      <c r="BM806" s="1"/>
    </row>
    <row r="807" spans="1:65" ht="15.75" customHeight="1" x14ac:dyDescent="0.25">
      <c r="A807" s="1"/>
      <c r="B807" s="83"/>
      <c r="C807" s="83"/>
      <c r="D807" s="8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83"/>
      <c r="AC807" s="83"/>
      <c r="AD807" s="83"/>
      <c r="AE807" s="83"/>
      <c r="AF807" s="83"/>
      <c r="AG807" s="83"/>
      <c r="AH807" s="83"/>
      <c r="AI807" s="83"/>
      <c r="AJ807" s="83"/>
      <c r="AK807" s="83"/>
      <c r="AL807" s="83"/>
      <c r="AM807" s="83"/>
      <c r="AN807" s="83"/>
      <c r="AO807" s="83"/>
      <c r="AP807" s="83"/>
      <c r="AQ807" s="83"/>
      <c r="AR807" s="83"/>
      <c r="AS807" s="83"/>
      <c r="AT807" s="83"/>
      <c r="AU807" s="83"/>
      <c r="AV807" s="83"/>
      <c r="AW807" s="83"/>
      <c r="AX807" s="83"/>
      <c r="AY807" s="83"/>
      <c r="AZ807" s="83"/>
      <c r="BA807" s="83"/>
      <c r="BB807" s="83"/>
      <c r="BC807" s="83"/>
      <c r="BD807" s="83"/>
      <c r="BE807" s="83"/>
      <c r="BF807" s="83"/>
      <c r="BG807" s="83"/>
      <c r="BH807" s="83"/>
      <c r="BI807" s="83"/>
      <c r="BJ807" s="96"/>
      <c r="BK807" s="96"/>
      <c r="BL807" s="1"/>
      <c r="BM807" s="1"/>
    </row>
    <row r="808" spans="1:65" ht="15.75" customHeight="1" x14ac:dyDescent="0.25">
      <c r="A808" s="1"/>
      <c r="B808" s="83"/>
      <c r="C808" s="83"/>
      <c r="D808" s="8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83"/>
      <c r="AC808" s="83"/>
      <c r="AD808" s="83"/>
      <c r="AE808" s="83"/>
      <c r="AF808" s="83"/>
      <c r="AG808" s="83"/>
      <c r="AH808" s="83"/>
      <c r="AI808" s="83"/>
      <c r="AJ808" s="83"/>
      <c r="AK808" s="83"/>
      <c r="AL808" s="83"/>
      <c r="AM808" s="83"/>
      <c r="AN808" s="83"/>
      <c r="AO808" s="83"/>
      <c r="AP808" s="83"/>
      <c r="AQ808" s="83"/>
      <c r="AR808" s="83"/>
      <c r="AS808" s="83"/>
      <c r="AT808" s="83"/>
      <c r="AU808" s="83"/>
      <c r="AV808" s="83"/>
      <c r="AW808" s="83"/>
      <c r="AX808" s="83"/>
      <c r="AY808" s="83"/>
      <c r="AZ808" s="83"/>
      <c r="BA808" s="83"/>
      <c r="BB808" s="83"/>
      <c r="BC808" s="83"/>
      <c r="BD808" s="83"/>
      <c r="BE808" s="83"/>
      <c r="BF808" s="83"/>
      <c r="BG808" s="83"/>
      <c r="BH808" s="83"/>
      <c r="BI808" s="83"/>
      <c r="BJ808" s="96"/>
      <c r="BK808" s="96"/>
      <c r="BL808" s="1"/>
      <c r="BM808" s="1"/>
    </row>
    <row r="809" spans="1:65" ht="15.75" customHeight="1" x14ac:dyDescent="0.25">
      <c r="A809" s="1"/>
      <c r="B809" s="83"/>
      <c r="C809" s="83"/>
      <c r="D809" s="8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83"/>
      <c r="AC809" s="83"/>
      <c r="AD809" s="83"/>
      <c r="AE809" s="83"/>
      <c r="AF809" s="83"/>
      <c r="AG809" s="83"/>
      <c r="AH809" s="83"/>
      <c r="AI809" s="83"/>
      <c r="AJ809" s="83"/>
      <c r="AK809" s="83"/>
      <c r="AL809" s="83"/>
      <c r="AM809" s="83"/>
      <c r="AN809" s="83"/>
      <c r="AO809" s="83"/>
      <c r="AP809" s="83"/>
      <c r="AQ809" s="83"/>
      <c r="AR809" s="83"/>
      <c r="AS809" s="83"/>
      <c r="AT809" s="83"/>
      <c r="AU809" s="83"/>
      <c r="AV809" s="83"/>
      <c r="AW809" s="83"/>
      <c r="AX809" s="83"/>
      <c r="AY809" s="83"/>
      <c r="AZ809" s="83"/>
      <c r="BA809" s="83"/>
      <c r="BB809" s="83"/>
      <c r="BC809" s="83"/>
      <c r="BD809" s="83"/>
      <c r="BE809" s="83"/>
      <c r="BF809" s="83"/>
      <c r="BG809" s="83"/>
      <c r="BH809" s="83"/>
      <c r="BI809" s="83"/>
      <c r="BJ809" s="96"/>
      <c r="BK809" s="96"/>
      <c r="BL809" s="1"/>
      <c r="BM809" s="1"/>
    </row>
    <row r="810" spans="1:65" ht="15.75" customHeight="1" x14ac:dyDescent="0.25">
      <c r="A810" s="1"/>
      <c r="B810" s="83"/>
      <c r="C810" s="83"/>
      <c r="D810" s="8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83"/>
      <c r="AC810" s="83"/>
      <c r="AD810" s="83"/>
      <c r="AE810" s="83"/>
      <c r="AF810" s="83"/>
      <c r="AG810" s="83"/>
      <c r="AH810" s="83"/>
      <c r="AI810" s="83"/>
      <c r="AJ810" s="83"/>
      <c r="AK810" s="83"/>
      <c r="AL810" s="83"/>
      <c r="AM810" s="83"/>
      <c r="AN810" s="83"/>
      <c r="AO810" s="83"/>
      <c r="AP810" s="83"/>
      <c r="AQ810" s="83"/>
      <c r="AR810" s="83"/>
      <c r="AS810" s="83"/>
      <c r="AT810" s="83"/>
      <c r="AU810" s="83"/>
      <c r="AV810" s="83"/>
      <c r="AW810" s="83"/>
      <c r="AX810" s="83"/>
      <c r="AY810" s="83"/>
      <c r="AZ810" s="83"/>
      <c r="BA810" s="83"/>
      <c r="BB810" s="83"/>
      <c r="BC810" s="83"/>
      <c r="BD810" s="83"/>
      <c r="BE810" s="83"/>
      <c r="BF810" s="83"/>
      <c r="BG810" s="83"/>
      <c r="BH810" s="83"/>
      <c r="BI810" s="83"/>
      <c r="BJ810" s="96"/>
      <c r="BK810" s="96"/>
      <c r="BL810" s="1"/>
      <c r="BM810" s="1"/>
    </row>
    <row r="811" spans="1:65" ht="15.75" customHeight="1" x14ac:dyDescent="0.25">
      <c r="A811" s="1"/>
      <c r="B811" s="83"/>
      <c r="C811" s="83"/>
      <c r="D811" s="8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83"/>
      <c r="AC811" s="83"/>
      <c r="AD811" s="83"/>
      <c r="AE811" s="83"/>
      <c r="AF811" s="83"/>
      <c r="AG811" s="83"/>
      <c r="AH811" s="83"/>
      <c r="AI811" s="83"/>
      <c r="AJ811" s="83"/>
      <c r="AK811" s="83"/>
      <c r="AL811" s="83"/>
      <c r="AM811" s="83"/>
      <c r="AN811" s="83"/>
      <c r="AO811" s="83"/>
      <c r="AP811" s="83"/>
      <c r="AQ811" s="83"/>
      <c r="AR811" s="83"/>
      <c r="AS811" s="83"/>
      <c r="AT811" s="83"/>
      <c r="AU811" s="83"/>
      <c r="AV811" s="83"/>
      <c r="AW811" s="83"/>
      <c r="AX811" s="83"/>
      <c r="AY811" s="83"/>
      <c r="AZ811" s="83"/>
      <c r="BA811" s="83"/>
      <c r="BB811" s="83"/>
      <c r="BC811" s="83"/>
      <c r="BD811" s="83"/>
      <c r="BE811" s="83"/>
      <c r="BF811" s="83"/>
      <c r="BG811" s="83"/>
      <c r="BH811" s="83"/>
      <c r="BI811" s="83"/>
      <c r="BJ811" s="96"/>
      <c r="BK811" s="96"/>
      <c r="BL811" s="1"/>
      <c r="BM811" s="1"/>
    </row>
    <row r="812" spans="1:65" ht="15.75" customHeight="1" x14ac:dyDescent="0.25">
      <c r="A812" s="1"/>
      <c r="B812" s="83"/>
      <c r="C812" s="83"/>
      <c r="D812" s="8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83"/>
      <c r="AC812" s="83"/>
      <c r="AD812" s="83"/>
      <c r="AE812" s="83"/>
      <c r="AF812" s="83"/>
      <c r="AG812" s="83"/>
      <c r="AH812" s="83"/>
      <c r="AI812" s="83"/>
      <c r="AJ812" s="83"/>
      <c r="AK812" s="83"/>
      <c r="AL812" s="83"/>
      <c r="AM812" s="83"/>
      <c r="AN812" s="83"/>
      <c r="AO812" s="83"/>
      <c r="AP812" s="83"/>
      <c r="AQ812" s="83"/>
      <c r="AR812" s="83"/>
      <c r="AS812" s="83"/>
      <c r="AT812" s="83"/>
      <c r="AU812" s="83"/>
      <c r="AV812" s="83"/>
      <c r="AW812" s="83"/>
      <c r="AX812" s="83"/>
      <c r="AY812" s="83"/>
      <c r="AZ812" s="83"/>
      <c r="BA812" s="83"/>
      <c r="BB812" s="83"/>
      <c r="BC812" s="83"/>
      <c r="BD812" s="83"/>
      <c r="BE812" s="83"/>
      <c r="BF812" s="83"/>
      <c r="BG812" s="83"/>
      <c r="BH812" s="83"/>
      <c r="BI812" s="83"/>
      <c r="BJ812" s="96"/>
      <c r="BK812" s="96"/>
      <c r="BL812" s="1"/>
      <c r="BM812" s="1"/>
    </row>
    <row r="813" spans="1:65" ht="15.75" customHeight="1" x14ac:dyDescent="0.25">
      <c r="A813" s="1"/>
      <c r="B813" s="83"/>
      <c r="C813" s="83"/>
      <c r="D813" s="8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83"/>
      <c r="AC813" s="83"/>
      <c r="AD813" s="83"/>
      <c r="AE813" s="83"/>
      <c r="AF813" s="83"/>
      <c r="AG813" s="83"/>
      <c r="AH813" s="83"/>
      <c r="AI813" s="83"/>
      <c r="AJ813" s="83"/>
      <c r="AK813" s="83"/>
      <c r="AL813" s="83"/>
      <c r="AM813" s="83"/>
      <c r="AN813" s="83"/>
      <c r="AO813" s="83"/>
      <c r="AP813" s="83"/>
      <c r="AQ813" s="83"/>
      <c r="AR813" s="83"/>
      <c r="AS813" s="83"/>
      <c r="AT813" s="83"/>
      <c r="AU813" s="83"/>
      <c r="AV813" s="83"/>
      <c r="AW813" s="83"/>
      <c r="AX813" s="83"/>
      <c r="AY813" s="83"/>
      <c r="AZ813" s="83"/>
      <c r="BA813" s="83"/>
      <c r="BB813" s="83"/>
      <c r="BC813" s="83"/>
      <c r="BD813" s="83"/>
      <c r="BE813" s="83"/>
      <c r="BF813" s="83"/>
      <c r="BG813" s="83"/>
      <c r="BH813" s="83"/>
      <c r="BI813" s="83"/>
      <c r="BJ813" s="96"/>
      <c r="BK813" s="96"/>
      <c r="BL813" s="1"/>
      <c r="BM813" s="1"/>
    </row>
    <row r="814" spans="1:65" ht="15.75" customHeight="1" x14ac:dyDescent="0.25">
      <c r="A814" s="1"/>
      <c r="B814" s="83"/>
      <c r="C814" s="83"/>
      <c r="D814" s="8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83"/>
      <c r="AC814" s="83"/>
      <c r="AD814" s="83"/>
      <c r="AE814" s="83"/>
      <c r="AF814" s="83"/>
      <c r="AG814" s="83"/>
      <c r="AH814" s="83"/>
      <c r="AI814" s="83"/>
      <c r="AJ814" s="83"/>
      <c r="AK814" s="83"/>
      <c r="AL814" s="83"/>
      <c r="AM814" s="83"/>
      <c r="AN814" s="83"/>
      <c r="AO814" s="83"/>
      <c r="AP814" s="83"/>
      <c r="AQ814" s="83"/>
      <c r="AR814" s="83"/>
      <c r="AS814" s="83"/>
      <c r="AT814" s="83"/>
      <c r="AU814" s="83"/>
      <c r="AV814" s="83"/>
      <c r="AW814" s="83"/>
      <c r="AX814" s="83"/>
      <c r="AY814" s="83"/>
      <c r="AZ814" s="83"/>
      <c r="BA814" s="83"/>
      <c r="BB814" s="83"/>
      <c r="BC814" s="83"/>
      <c r="BD814" s="83"/>
      <c r="BE814" s="83"/>
      <c r="BF814" s="83"/>
      <c r="BG814" s="83"/>
      <c r="BH814" s="83"/>
      <c r="BI814" s="83"/>
      <c r="BJ814" s="96"/>
      <c r="BK814" s="96"/>
      <c r="BL814" s="1"/>
      <c r="BM814" s="1"/>
    </row>
    <row r="815" spans="1:65" ht="15.75" customHeight="1" x14ac:dyDescent="0.25">
      <c r="A815" s="1"/>
      <c r="B815" s="83"/>
      <c r="C815" s="83"/>
      <c r="D815" s="8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83"/>
      <c r="AC815" s="83"/>
      <c r="AD815" s="83"/>
      <c r="AE815" s="83"/>
      <c r="AF815" s="83"/>
      <c r="AG815" s="83"/>
      <c r="AH815" s="83"/>
      <c r="AI815" s="83"/>
      <c r="AJ815" s="83"/>
      <c r="AK815" s="83"/>
      <c r="AL815" s="83"/>
      <c r="AM815" s="83"/>
      <c r="AN815" s="83"/>
      <c r="AO815" s="83"/>
      <c r="AP815" s="83"/>
      <c r="AQ815" s="83"/>
      <c r="AR815" s="83"/>
      <c r="AS815" s="83"/>
      <c r="AT815" s="83"/>
      <c r="AU815" s="83"/>
      <c r="AV815" s="83"/>
      <c r="AW815" s="83"/>
      <c r="AX815" s="83"/>
      <c r="AY815" s="83"/>
      <c r="AZ815" s="83"/>
      <c r="BA815" s="83"/>
      <c r="BB815" s="83"/>
      <c r="BC815" s="83"/>
      <c r="BD815" s="83"/>
      <c r="BE815" s="83"/>
      <c r="BF815" s="83"/>
      <c r="BG815" s="83"/>
      <c r="BH815" s="83"/>
      <c r="BI815" s="83"/>
      <c r="BJ815" s="96"/>
      <c r="BK815" s="96"/>
      <c r="BL815" s="1"/>
      <c r="BM815" s="1"/>
    </row>
    <row r="816" spans="1:65" ht="15.75" customHeight="1" x14ac:dyDescent="0.25">
      <c r="A816" s="1"/>
      <c r="B816" s="83"/>
      <c r="C816" s="83"/>
      <c r="D816" s="8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83"/>
      <c r="AC816" s="83"/>
      <c r="AD816" s="83"/>
      <c r="AE816" s="83"/>
      <c r="AF816" s="83"/>
      <c r="AG816" s="83"/>
      <c r="AH816" s="83"/>
      <c r="AI816" s="83"/>
      <c r="AJ816" s="83"/>
      <c r="AK816" s="83"/>
      <c r="AL816" s="83"/>
      <c r="AM816" s="83"/>
      <c r="AN816" s="83"/>
      <c r="AO816" s="83"/>
      <c r="AP816" s="83"/>
      <c r="AQ816" s="83"/>
      <c r="AR816" s="83"/>
      <c r="AS816" s="83"/>
      <c r="AT816" s="83"/>
      <c r="AU816" s="83"/>
      <c r="AV816" s="83"/>
      <c r="AW816" s="83"/>
      <c r="AX816" s="83"/>
      <c r="AY816" s="83"/>
      <c r="AZ816" s="83"/>
      <c r="BA816" s="83"/>
      <c r="BB816" s="83"/>
      <c r="BC816" s="83"/>
      <c r="BD816" s="83"/>
      <c r="BE816" s="83"/>
      <c r="BF816" s="83"/>
      <c r="BG816" s="83"/>
      <c r="BH816" s="83"/>
      <c r="BI816" s="83"/>
      <c r="BJ816" s="96"/>
      <c r="BK816" s="96"/>
      <c r="BL816" s="1"/>
      <c r="BM816" s="1"/>
    </row>
    <row r="817" spans="1:65" ht="15.75" customHeight="1" x14ac:dyDescent="0.25">
      <c r="A817" s="1"/>
      <c r="B817" s="83"/>
      <c r="C817" s="83"/>
      <c r="D817" s="8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83"/>
      <c r="AC817" s="83"/>
      <c r="AD817" s="83"/>
      <c r="AE817" s="83"/>
      <c r="AF817" s="83"/>
      <c r="AG817" s="83"/>
      <c r="AH817" s="83"/>
      <c r="AI817" s="83"/>
      <c r="AJ817" s="83"/>
      <c r="AK817" s="83"/>
      <c r="AL817" s="83"/>
      <c r="AM817" s="83"/>
      <c r="AN817" s="83"/>
      <c r="AO817" s="83"/>
      <c r="AP817" s="83"/>
      <c r="AQ817" s="83"/>
      <c r="AR817" s="83"/>
      <c r="AS817" s="83"/>
      <c r="AT817" s="83"/>
      <c r="AU817" s="83"/>
      <c r="AV817" s="83"/>
      <c r="AW817" s="83"/>
      <c r="AX817" s="83"/>
      <c r="AY817" s="83"/>
      <c r="AZ817" s="83"/>
      <c r="BA817" s="83"/>
      <c r="BB817" s="83"/>
      <c r="BC817" s="83"/>
      <c r="BD817" s="83"/>
      <c r="BE817" s="83"/>
      <c r="BF817" s="83"/>
      <c r="BG817" s="83"/>
      <c r="BH817" s="83"/>
      <c r="BI817" s="83"/>
      <c r="BJ817" s="96"/>
      <c r="BK817" s="96"/>
      <c r="BL817" s="1"/>
      <c r="BM817" s="1"/>
    </row>
    <row r="818" spans="1:65" ht="15.75" customHeight="1" x14ac:dyDescent="0.25">
      <c r="A818" s="1"/>
      <c r="B818" s="83"/>
      <c r="C818" s="83"/>
      <c r="D818" s="8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83"/>
      <c r="AC818" s="83"/>
      <c r="AD818" s="83"/>
      <c r="AE818" s="83"/>
      <c r="AF818" s="83"/>
      <c r="AG818" s="83"/>
      <c r="AH818" s="83"/>
      <c r="AI818" s="83"/>
      <c r="AJ818" s="83"/>
      <c r="AK818" s="83"/>
      <c r="AL818" s="83"/>
      <c r="AM818" s="83"/>
      <c r="AN818" s="83"/>
      <c r="AO818" s="83"/>
      <c r="AP818" s="83"/>
      <c r="AQ818" s="83"/>
      <c r="AR818" s="83"/>
      <c r="AS818" s="83"/>
      <c r="AT818" s="83"/>
      <c r="AU818" s="83"/>
      <c r="AV818" s="83"/>
      <c r="AW818" s="83"/>
      <c r="AX818" s="83"/>
      <c r="AY818" s="83"/>
      <c r="AZ818" s="83"/>
      <c r="BA818" s="83"/>
      <c r="BB818" s="83"/>
      <c r="BC818" s="83"/>
      <c r="BD818" s="83"/>
      <c r="BE818" s="83"/>
      <c r="BF818" s="83"/>
      <c r="BG818" s="83"/>
      <c r="BH818" s="83"/>
      <c r="BI818" s="83"/>
      <c r="BJ818" s="96"/>
      <c r="BK818" s="96"/>
      <c r="BL818" s="1"/>
      <c r="BM818" s="1"/>
    </row>
    <row r="819" spans="1:65" ht="15.75" customHeight="1" x14ac:dyDescent="0.25">
      <c r="A819" s="1"/>
      <c r="B819" s="83"/>
      <c r="C819" s="83"/>
      <c r="D819" s="8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83"/>
      <c r="AC819" s="83"/>
      <c r="AD819" s="83"/>
      <c r="AE819" s="83"/>
      <c r="AF819" s="83"/>
      <c r="AG819" s="83"/>
      <c r="AH819" s="83"/>
      <c r="AI819" s="83"/>
      <c r="AJ819" s="83"/>
      <c r="AK819" s="83"/>
      <c r="AL819" s="83"/>
      <c r="AM819" s="83"/>
      <c r="AN819" s="83"/>
      <c r="AO819" s="83"/>
      <c r="AP819" s="83"/>
      <c r="AQ819" s="83"/>
      <c r="AR819" s="83"/>
      <c r="AS819" s="83"/>
      <c r="AT819" s="83"/>
      <c r="AU819" s="83"/>
      <c r="AV819" s="83"/>
      <c r="AW819" s="83"/>
      <c r="AX819" s="83"/>
      <c r="AY819" s="83"/>
      <c r="AZ819" s="83"/>
      <c r="BA819" s="83"/>
      <c r="BB819" s="83"/>
      <c r="BC819" s="83"/>
      <c r="BD819" s="83"/>
      <c r="BE819" s="83"/>
      <c r="BF819" s="83"/>
      <c r="BG819" s="83"/>
      <c r="BH819" s="83"/>
      <c r="BI819" s="83"/>
      <c r="BJ819" s="96"/>
      <c r="BK819" s="96"/>
      <c r="BL819" s="1"/>
      <c r="BM819" s="1"/>
    </row>
    <row r="820" spans="1:65" ht="15.75" customHeight="1" x14ac:dyDescent="0.25">
      <c r="A820" s="1"/>
      <c r="B820" s="83"/>
      <c r="C820" s="83"/>
      <c r="D820" s="8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83"/>
      <c r="AC820" s="83"/>
      <c r="AD820" s="83"/>
      <c r="AE820" s="83"/>
      <c r="AF820" s="83"/>
      <c r="AG820" s="83"/>
      <c r="AH820" s="83"/>
      <c r="AI820" s="83"/>
      <c r="AJ820" s="83"/>
      <c r="AK820" s="83"/>
      <c r="AL820" s="83"/>
      <c r="AM820" s="83"/>
      <c r="AN820" s="83"/>
      <c r="AO820" s="83"/>
      <c r="AP820" s="83"/>
      <c r="AQ820" s="83"/>
      <c r="AR820" s="83"/>
      <c r="AS820" s="83"/>
      <c r="AT820" s="83"/>
      <c r="AU820" s="83"/>
      <c r="AV820" s="83"/>
      <c r="AW820" s="83"/>
      <c r="AX820" s="83"/>
      <c r="AY820" s="83"/>
      <c r="AZ820" s="83"/>
      <c r="BA820" s="83"/>
      <c r="BB820" s="83"/>
      <c r="BC820" s="83"/>
      <c r="BD820" s="83"/>
      <c r="BE820" s="83"/>
      <c r="BF820" s="83"/>
      <c r="BG820" s="83"/>
      <c r="BH820" s="83"/>
      <c r="BI820" s="83"/>
      <c r="BJ820" s="96"/>
      <c r="BK820" s="96"/>
      <c r="BL820" s="1"/>
      <c r="BM820" s="1"/>
    </row>
    <row r="821" spans="1:65" ht="15.75" customHeight="1" x14ac:dyDescent="0.25">
      <c r="A821" s="1"/>
      <c r="B821" s="83"/>
      <c r="C821" s="83"/>
      <c r="D821" s="8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83"/>
      <c r="AC821" s="83"/>
      <c r="AD821" s="83"/>
      <c r="AE821" s="83"/>
      <c r="AF821" s="83"/>
      <c r="AG821" s="83"/>
      <c r="AH821" s="83"/>
      <c r="AI821" s="83"/>
      <c r="AJ821" s="83"/>
      <c r="AK821" s="83"/>
      <c r="AL821" s="83"/>
      <c r="AM821" s="83"/>
      <c r="AN821" s="83"/>
      <c r="AO821" s="83"/>
      <c r="AP821" s="83"/>
      <c r="AQ821" s="83"/>
      <c r="AR821" s="83"/>
      <c r="AS821" s="83"/>
      <c r="AT821" s="83"/>
      <c r="AU821" s="83"/>
      <c r="AV821" s="83"/>
      <c r="AW821" s="83"/>
      <c r="AX821" s="83"/>
      <c r="AY821" s="83"/>
      <c r="AZ821" s="83"/>
      <c r="BA821" s="83"/>
      <c r="BB821" s="83"/>
      <c r="BC821" s="83"/>
      <c r="BD821" s="83"/>
      <c r="BE821" s="83"/>
      <c r="BF821" s="83"/>
      <c r="BG821" s="83"/>
      <c r="BH821" s="83"/>
      <c r="BI821" s="83"/>
      <c r="BJ821" s="96"/>
      <c r="BK821" s="96"/>
      <c r="BL821" s="1"/>
      <c r="BM821" s="1"/>
    </row>
    <row r="822" spans="1:65" ht="15.75" customHeight="1" x14ac:dyDescent="0.25">
      <c r="A822" s="1"/>
      <c r="B822" s="83"/>
      <c r="C822" s="83"/>
      <c r="D822" s="8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83"/>
      <c r="AC822" s="83"/>
      <c r="AD822" s="83"/>
      <c r="AE822" s="83"/>
      <c r="AF822" s="83"/>
      <c r="AG822" s="83"/>
      <c r="AH822" s="83"/>
      <c r="AI822" s="83"/>
      <c r="AJ822" s="83"/>
      <c r="AK822" s="83"/>
      <c r="AL822" s="83"/>
      <c r="AM822" s="83"/>
      <c r="AN822" s="83"/>
      <c r="AO822" s="83"/>
      <c r="AP822" s="83"/>
      <c r="AQ822" s="83"/>
      <c r="AR822" s="83"/>
      <c r="AS822" s="83"/>
      <c r="AT822" s="83"/>
      <c r="AU822" s="83"/>
      <c r="AV822" s="83"/>
      <c r="AW822" s="83"/>
      <c r="AX822" s="83"/>
      <c r="AY822" s="83"/>
      <c r="AZ822" s="83"/>
      <c r="BA822" s="83"/>
      <c r="BB822" s="83"/>
      <c r="BC822" s="83"/>
      <c r="BD822" s="83"/>
      <c r="BE822" s="83"/>
      <c r="BF822" s="83"/>
      <c r="BG822" s="83"/>
      <c r="BH822" s="83"/>
      <c r="BI822" s="83"/>
      <c r="BJ822" s="96"/>
      <c r="BK822" s="96"/>
      <c r="BL822" s="1"/>
      <c r="BM822" s="1"/>
    </row>
    <row r="823" spans="1:65" ht="15.75" customHeight="1" x14ac:dyDescent="0.25">
      <c r="A823" s="1"/>
      <c r="B823" s="83"/>
      <c r="C823" s="83"/>
      <c r="D823" s="8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83"/>
      <c r="AC823" s="83"/>
      <c r="AD823" s="83"/>
      <c r="AE823" s="83"/>
      <c r="AF823" s="83"/>
      <c r="AG823" s="83"/>
      <c r="AH823" s="83"/>
      <c r="AI823" s="83"/>
      <c r="AJ823" s="83"/>
      <c r="AK823" s="83"/>
      <c r="AL823" s="83"/>
      <c r="AM823" s="83"/>
      <c r="AN823" s="83"/>
      <c r="AO823" s="83"/>
      <c r="AP823" s="83"/>
      <c r="AQ823" s="83"/>
      <c r="AR823" s="83"/>
      <c r="AS823" s="83"/>
      <c r="AT823" s="83"/>
      <c r="AU823" s="83"/>
      <c r="AV823" s="83"/>
      <c r="AW823" s="83"/>
      <c r="AX823" s="83"/>
      <c r="AY823" s="83"/>
      <c r="AZ823" s="83"/>
      <c r="BA823" s="83"/>
      <c r="BB823" s="83"/>
      <c r="BC823" s="83"/>
      <c r="BD823" s="83"/>
      <c r="BE823" s="83"/>
      <c r="BF823" s="83"/>
      <c r="BG823" s="83"/>
      <c r="BH823" s="83"/>
      <c r="BI823" s="83"/>
      <c r="BJ823" s="96"/>
      <c r="BK823" s="96"/>
      <c r="BL823" s="1"/>
      <c r="BM823" s="1"/>
    </row>
    <row r="824" spans="1:65" ht="15.75" customHeight="1" x14ac:dyDescent="0.25">
      <c r="A824" s="1"/>
      <c r="B824" s="83"/>
      <c r="C824" s="83"/>
      <c r="D824" s="8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83"/>
      <c r="AC824" s="83"/>
      <c r="AD824" s="83"/>
      <c r="AE824" s="83"/>
      <c r="AF824" s="83"/>
      <c r="AG824" s="83"/>
      <c r="AH824" s="83"/>
      <c r="AI824" s="83"/>
      <c r="AJ824" s="83"/>
      <c r="AK824" s="83"/>
      <c r="AL824" s="83"/>
      <c r="AM824" s="83"/>
      <c r="AN824" s="83"/>
      <c r="AO824" s="83"/>
      <c r="AP824" s="83"/>
      <c r="AQ824" s="83"/>
      <c r="AR824" s="83"/>
      <c r="AS824" s="83"/>
      <c r="AT824" s="83"/>
      <c r="AU824" s="83"/>
      <c r="AV824" s="83"/>
      <c r="AW824" s="83"/>
      <c r="AX824" s="83"/>
      <c r="AY824" s="83"/>
      <c r="AZ824" s="83"/>
      <c r="BA824" s="83"/>
      <c r="BB824" s="83"/>
      <c r="BC824" s="83"/>
      <c r="BD824" s="83"/>
      <c r="BE824" s="83"/>
      <c r="BF824" s="83"/>
      <c r="BG824" s="83"/>
      <c r="BH824" s="83"/>
      <c r="BI824" s="83"/>
      <c r="BJ824" s="96"/>
      <c r="BK824" s="96"/>
      <c r="BL824" s="1"/>
      <c r="BM824" s="1"/>
    </row>
    <row r="825" spans="1:65" ht="15.75" customHeight="1" x14ac:dyDescent="0.25">
      <c r="A825" s="1"/>
      <c r="B825" s="83"/>
      <c r="C825" s="83"/>
      <c r="D825" s="8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83"/>
      <c r="AC825" s="83"/>
      <c r="AD825" s="83"/>
      <c r="AE825" s="83"/>
      <c r="AF825" s="83"/>
      <c r="AG825" s="83"/>
      <c r="AH825" s="83"/>
      <c r="AI825" s="83"/>
      <c r="AJ825" s="83"/>
      <c r="AK825" s="83"/>
      <c r="AL825" s="83"/>
      <c r="AM825" s="83"/>
      <c r="AN825" s="83"/>
      <c r="AO825" s="83"/>
      <c r="AP825" s="83"/>
      <c r="AQ825" s="83"/>
      <c r="AR825" s="83"/>
      <c r="AS825" s="83"/>
      <c r="AT825" s="83"/>
      <c r="AU825" s="83"/>
      <c r="AV825" s="83"/>
      <c r="AW825" s="83"/>
      <c r="AX825" s="83"/>
      <c r="AY825" s="83"/>
      <c r="AZ825" s="83"/>
      <c r="BA825" s="83"/>
      <c r="BB825" s="83"/>
      <c r="BC825" s="83"/>
      <c r="BD825" s="83"/>
      <c r="BE825" s="83"/>
      <c r="BF825" s="83"/>
      <c r="BG825" s="83"/>
      <c r="BH825" s="83"/>
      <c r="BI825" s="83"/>
      <c r="BJ825" s="96"/>
      <c r="BK825" s="96"/>
      <c r="BL825" s="1"/>
      <c r="BM825" s="1"/>
    </row>
    <row r="826" spans="1:65" ht="15.75" customHeight="1" x14ac:dyDescent="0.25">
      <c r="A826" s="1"/>
      <c r="B826" s="83"/>
      <c r="C826" s="83"/>
      <c r="D826" s="8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83"/>
      <c r="AC826" s="83"/>
      <c r="AD826" s="83"/>
      <c r="AE826" s="83"/>
      <c r="AF826" s="83"/>
      <c r="AG826" s="83"/>
      <c r="AH826" s="83"/>
      <c r="AI826" s="83"/>
      <c r="AJ826" s="83"/>
      <c r="AK826" s="83"/>
      <c r="AL826" s="83"/>
      <c r="AM826" s="83"/>
      <c r="AN826" s="83"/>
      <c r="AO826" s="83"/>
      <c r="AP826" s="83"/>
      <c r="AQ826" s="83"/>
      <c r="AR826" s="83"/>
      <c r="AS826" s="83"/>
      <c r="AT826" s="83"/>
      <c r="AU826" s="83"/>
      <c r="AV826" s="83"/>
      <c r="AW826" s="83"/>
      <c r="AX826" s="83"/>
      <c r="AY826" s="83"/>
      <c r="AZ826" s="83"/>
      <c r="BA826" s="83"/>
      <c r="BB826" s="83"/>
      <c r="BC826" s="83"/>
      <c r="BD826" s="83"/>
      <c r="BE826" s="83"/>
      <c r="BF826" s="83"/>
      <c r="BG826" s="83"/>
      <c r="BH826" s="83"/>
      <c r="BI826" s="83"/>
      <c r="BJ826" s="96"/>
      <c r="BK826" s="96"/>
      <c r="BL826" s="1"/>
      <c r="BM826" s="1"/>
    </row>
    <row r="827" spans="1:65" ht="15.75" customHeight="1" x14ac:dyDescent="0.25">
      <c r="A827" s="1"/>
      <c r="B827" s="83"/>
      <c r="C827" s="83"/>
      <c r="D827" s="8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83"/>
      <c r="AC827" s="83"/>
      <c r="AD827" s="83"/>
      <c r="AE827" s="83"/>
      <c r="AF827" s="83"/>
      <c r="AG827" s="83"/>
      <c r="AH827" s="83"/>
      <c r="AI827" s="83"/>
      <c r="AJ827" s="83"/>
      <c r="AK827" s="83"/>
      <c r="AL827" s="83"/>
      <c r="AM827" s="83"/>
      <c r="AN827" s="83"/>
      <c r="AO827" s="83"/>
      <c r="AP827" s="83"/>
      <c r="AQ827" s="83"/>
      <c r="AR827" s="83"/>
      <c r="AS827" s="83"/>
      <c r="AT827" s="83"/>
      <c r="AU827" s="83"/>
      <c r="AV827" s="83"/>
      <c r="AW827" s="83"/>
      <c r="AX827" s="83"/>
      <c r="AY827" s="83"/>
      <c r="AZ827" s="83"/>
      <c r="BA827" s="83"/>
      <c r="BB827" s="83"/>
      <c r="BC827" s="83"/>
      <c r="BD827" s="83"/>
      <c r="BE827" s="83"/>
      <c r="BF827" s="83"/>
      <c r="BG827" s="83"/>
      <c r="BH827" s="83"/>
      <c r="BI827" s="83"/>
      <c r="BJ827" s="96"/>
      <c r="BK827" s="96"/>
      <c r="BL827" s="1"/>
      <c r="BM827" s="1"/>
    </row>
    <row r="828" spans="1:65" ht="15.75" customHeight="1" x14ac:dyDescent="0.25">
      <c r="A828" s="1"/>
      <c r="B828" s="83"/>
      <c r="C828" s="83"/>
      <c r="D828" s="8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83"/>
      <c r="AC828" s="83"/>
      <c r="AD828" s="83"/>
      <c r="AE828" s="83"/>
      <c r="AF828" s="83"/>
      <c r="AG828" s="83"/>
      <c r="AH828" s="83"/>
      <c r="AI828" s="83"/>
      <c r="AJ828" s="83"/>
      <c r="AK828" s="83"/>
      <c r="AL828" s="83"/>
      <c r="AM828" s="83"/>
      <c r="AN828" s="83"/>
      <c r="AO828" s="83"/>
      <c r="AP828" s="83"/>
      <c r="AQ828" s="83"/>
      <c r="AR828" s="83"/>
      <c r="AS828" s="83"/>
      <c r="AT828" s="83"/>
      <c r="AU828" s="83"/>
      <c r="AV828" s="83"/>
      <c r="AW828" s="83"/>
      <c r="AX828" s="83"/>
      <c r="AY828" s="83"/>
      <c r="AZ828" s="83"/>
      <c r="BA828" s="83"/>
      <c r="BB828" s="83"/>
      <c r="BC828" s="83"/>
      <c r="BD828" s="83"/>
      <c r="BE828" s="83"/>
      <c r="BF828" s="83"/>
      <c r="BG828" s="83"/>
      <c r="BH828" s="83"/>
      <c r="BI828" s="83"/>
      <c r="BJ828" s="96"/>
      <c r="BK828" s="96"/>
      <c r="BL828" s="1"/>
      <c r="BM828" s="1"/>
    </row>
    <row r="829" spans="1:65" ht="15.75" customHeight="1" x14ac:dyDescent="0.25">
      <c r="A829" s="1"/>
      <c r="B829" s="83"/>
      <c r="C829" s="83"/>
      <c r="D829" s="8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83"/>
      <c r="AC829" s="83"/>
      <c r="AD829" s="83"/>
      <c r="AE829" s="83"/>
      <c r="AF829" s="83"/>
      <c r="AG829" s="83"/>
      <c r="AH829" s="83"/>
      <c r="AI829" s="83"/>
      <c r="AJ829" s="83"/>
      <c r="AK829" s="83"/>
      <c r="AL829" s="83"/>
      <c r="AM829" s="83"/>
      <c r="AN829" s="83"/>
      <c r="AO829" s="83"/>
      <c r="AP829" s="83"/>
      <c r="AQ829" s="83"/>
      <c r="AR829" s="83"/>
      <c r="AS829" s="83"/>
      <c r="AT829" s="83"/>
      <c r="AU829" s="83"/>
      <c r="AV829" s="83"/>
      <c r="AW829" s="83"/>
      <c r="AX829" s="83"/>
      <c r="AY829" s="83"/>
      <c r="AZ829" s="83"/>
      <c r="BA829" s="83"/>
      <c r="BB829" s="83"/>
      <c r="BC829" s="83"/>
      <c r="BD829" s="83"/>
      <c r="BE829" s="83"/>
      <c r="BF829" s="83"/>
      <c r="BG829" s="83"/>
      <c r="BH829" s="83"/>
      <c r="BI829" s="83"/>
      <c r="BJ829" s="96"/>
      <c r="BK829" s="96"/>
      <c r="BL829" s="1"/>
      <c r="BM829" s="1"/>
    </row>
    <row r="830" spans="1:65" ht="15.75" customHeight="1" x14ac:dyDescent="0.25">
      <c r="A830" s="1"/>
      <c r="B830" s="83"/>
      <c r="C830" s="83"/>
      <c r="D830" s="8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83"/>
      <c r="AC830" s="83"/>
      <c r="AD830" s="83"/>
      <c r="AE830" s="83"/>
      <c r="AF830" s="83"/>
      <c r="AG830" s="83"/>
      <c r="AH830" s="83"/>
      <c r="AI830" s="83"/>
      <c r="AJ830" s="83"/>
      <c r="AK830" s="83"/>
      <c r="AL830" s="83"/>
      <c r="AM830" s="83"/>
      <c r="AN830" s="83"/>
      <c r="AO830" s="83"/>
      <c r="AP830" s="83"/>
      <c r="AQ830" s="83"/>
      <c r="AR830" s="83"/>
      <c r="AS830" s="83"/>
      <c r="AT830" s="83"/>
      <c r="AU830" s="83"/>
      <c r="AV830" s="83"/>
      <c r="AW830" s="83"/>
      <c r="AX830" s="83"/>
      <c r="AY830" s="83"/>
      <c r="AZ830" s="83"/>
      <c r="BA830" s="83"/>
      <c r="BB830" s="83"/>
      <c r="BC830" s="83"/>
      <c r="BD830" s="83"/>
      <c r="BE830" s="83"/>
      <c r="BF830" s="83"/>
      <c r="BG830" s="83"/>
      <c r="BH830" s="83"/>
      <c r="BI830" s="83"/>
      <c r="BJ830" s="96"/>
      <c r="BK830" s="96"/>
      <c r="BL830" s="1"/>
      <c r="BM830" s="1"/>
    </row>
    <row r="831" spans="1:65" ht="15.75" customHeight="1" x14ac:dyDescent="0.25">
      <c r="A831" s="1"/>
      <c r="B831" s="83"/>
      <c r="C831" s="83"/>
      <c r="D831" s="8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83"/>
      <c r="AC831" s="83"/>
      <c r="AD831" s="83"/>
      <c r="AE831" s="83"/>
      <c r="AF831" s="83"/>
      <c r="AG831" s="83"/>
      <c r="AH831" s="83"/>
      <c r="AI831" s="83"/>
      <c r="AJ831" s="83"/>
      <c r="AK831" s="83"/>
      <c r="AL831" s="83"/>
      <c r="AM831" s="83"/>
      <c r="AN831" s="83"/>
      <c r="AO831" s="83"/>
      <c r="AP831" s="83"/>
      <c r="AQ831" s="83"/>
      <c r="AR831" s="83"/>
      <c r="AS831" s="83"/>
      <c r="AT831" s="83"/>
      <c r="AU831" s="83"/>
      <c r="AV831" s="83"/>
      <c r="AW831" s="83"/>
      <c r="AX831" s="83"/>
      <c r="AY831" s="83"/>
      <c r="AZ831" s="83"/>
      <c r="BA831" s="83"/>
      <c r="BB831" s="83"/>
      <c r="BC831" s="83"/>
      <c r="BD831" s="83"/>
      <c r="BE831" s="83"/>
      <c r="BF831" s="83"/>
      <c r="BG831" s="83"/>
      <c r="BH831" s="83"/>
      <c r="BI831" s="83"/>
      <c r="BJ831" s="96"/>
      <c r="BK831" s="96"/>
      <c r="BL831" s="1"/>
      <c r="BM831" s="1"/>
    </row>
    <row r="832" spans="1:65" ht="15.75" customHeight="1" x14ac:dyDescent="0.25">
      <c r="A832" s="1"/>
      <c r="B832" s="83"/>
      <c r="C832" s="83"/>
      <c r="D832" s="8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83"/>
      <c r="AC832" s="83"/>
      <c r="AD832" s="83"/>
      <c r="AE832" s="83"/>
      <c r="AF832" s="83"/>
      <c r="AG832" s="83"/>
      <c r="AH832" s="83"/>
      <c r="AI832" s="83"/>
      <c r="AJ832" s="83"/>
      <c r="AK832" s="83"/>
      <c r="AL832" s="83"/>
      <c r="AM832" s="83"/>
      <c r="AN832" s="83"/>
      <c r="AO832" s="83"/>
      <c r="AP832" s="83"/>
      <c r="AQ832" s="83"/>
      <c r="AR832" s="83"/>
      <c r="AS832" s="83"/>
      <c r="AT832" s="83"/>
      <c r="AU832" s="83"/>
      <c r="AV832" s="83"/>
      <c r="AW832" s="83"/>
      <c r="AX832" s="83"/>
      <c r="AY832" s="83"/>
      <c r="AZ832" s="83"/>
      <c r="BA832" s="83"/>
      <c r="BB832" s="83"/>
      <c r="BC832" s="83"/>
      <c r="BD832" s="83"/>
      <c r="BE832" s="83"/>
      <c r="BF832" s="83"/>
      <c r="BG832" s="83"/>
      <c r="BH832" s="83"/>
      <c r="BI832" s="83"/>
      <c r="BJ832" s="96"/>
      <c r="BK832" s="96"/>
      <c r="BL832" s="1"/>
      <c r="BM832" s="1"/>
    </row>
    <row r="833" spans="1:65" ht="15.75" customHeight="1" x14ac:dyDescent="0.25">
      <c r="A833" s="1"/>
      <c r="B833" s="83"/>
      <c r="C833" s="83"/>
      <c r="D833" s="8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83"/>
      <c r="AC833" s="83"/>
      <c r="AD833" s="83"/>
      <c r="AE833" s="83"/>
      <c r="AF833" s="83"/>
      <c r="AG833" s="83"/>
      <c r="AH833" s="83"/>
      <c r="AI833" s="83"/>
      <c r="AJ833" s="83"/>
      <c r="AK833" s="83"/>
      <c r="AL833" s="83"/>
      <c r="AM833" s="83"/>
      <c r="AN833" s="83"/>
      <c r="AO833" s="83"/>
      <c r="AP833" s="83"/>
      <c r="AQ833" s="83"/>
      <c r="AR833" s="83"/>
      <c r="AS833" s="83"/>
      <c r="AT833" s="83"/>
      <c r="AU833" s="83"/>
      <c r="AV833" s="83"/>
      <c r="AW833" s="83"/>
      <c r="AX833" s="83"/>
      <c r="AY833" s="83"/>
      <c r="AZ833" s="83"/>
      <c r="BA833" s="83"/>
      <c r="BB833" s="83"/>
      <c r="BC833" s="83"/>
      <c r="BD833" s="83"/>
      <c r="BE833" s="83"/>
      <c r="BF833" s="83"/>
      <c r="BG833" s="83"/>
      <c r="BH833" s="83"/>
      <c r="BI833" s="83"/>
      <c r="BJ833" s="96"/>
      <c r="BK833" s="96"/>
      <c r="BL833" s="1"/>
      <c r="BM833" s="1"/>
    </row>
    <row r="834" spans="1:65" ht="15.75" customHeight="1" x14ac:dyDescent="0.25">
      <c r="A834" s="1"/>
      <c r="B834" s="83"/>
      <c r="C834" s="83"/>
      <c r="D834" s="8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83"/>
      <c r="AC834" s="83"/>
      <c r="AD834" s="83"/>
      <c r="AE834" s="83"/>
      <c r="AF834" s="83"/>
      <c r="AG834" s="83"/>
      <c r="AH834" s="83"/>
      <c r="AI834" s="83"/>
      <c r="AJ834" s="83"/>
      <c r="AK834" s="83"/>
      <c r="AL834" s="83"/>
      <c r="AM834" s="83"/>
      <c r="AN834" s="83"/>
      <c r="AO834" s="83"/>
      <c r="AP834" s="83"/>
      <c r="AQ834" s="83"/>
      <c r="AR834" s="83"/>
      <c r="AS834" s="83"/>
      <c r="AT834" s="83"/>
      <c r="AU834" s="83"/>
      <c r="AV834" s="83"/>
      <c r="AW834" s="83"/>
      <c r="AX834" s="83"/>
      <c r="AY834" s="83"/>
      <c r="AZ834" s="83"/>
      <c r="BA834" s="83"/>
      <c r="BB834" s="83"/>
      <c r="BC834" s="83"/>
      <c r="BD834" s="83"/>
      <c r="BE834" s="83"/>
      <c r="BF834" s="83"/>
      <c r="BG834" s="83"/>
      <c r="BH834" s="83"/>
      <c r="BI834" s="83"/>
      <c r="BJ834" s="96"/>
      <c r="BK834" s="96"/>
      <c r="BL834" s="1"/>
      <c r="BM834" s="1"/>
    </row>
    <row r="835" spans="1:65" ht="15.75" customHeight="1" x14ac:dyDescent="0.25">
      <c r="A835" s="1"/>
      <c r="B835" s="83"/>
      <c r="C835" s="83"/>
      <c r="D835" s="8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83"/>
      <c r="AC835" s="83"/>
      <c r="AD835" s="83"/>
      <c r="AE835" s="83"/>
      <c r="AF835" s="83"/>
      <c r="AG835" s="83"/>
      <c r="AH835" s="83"/>
      <c r="AI835" s="83"/>
      <c r="AJ835" s="83"/>
      <c r="AK835" s="83"/>
      <c r="AL835" s="83"/>
      <c r="AM835" s="83"/>
      <c r="AN835" s="83"/>
      <c r="AO835" s="83"/>
      <c r="AP835" s="83"/>
      <c r="AQ835" s="83"/>
      <c r="AR835" s="83"/>
      <c r="AS835" s="83"/>
      <c r="AT835" s="83"/>
      <c r="AU835" s="83"/>
      <c r="AV835" s="83"/>
      <c r="AW835" s="83"/>
      <c r="AX835" s="83"/>
      <c r="AY835" s="83"/>
      <c r="AZ835" s="83"/>
      <c r="BA835" s="83"/>
      <c r="BB835" s="83"/>
      <c r="BC835" s="83"/>
      <c r="BD835" s="83"/>
      <c r="BE835" s="83"/>
      <c r="BF835" s="83"/>
      <c r="BG835" s="83"/>
      <c r="BH835" s="83"/>
      <c r="BI835" s="83"/>
      <c r="BJ835" s="96"/>
      <c r="BK835" s="96"/>
      <c r="BL835" s="1"/>
      <c r="BM835" s="1"/>
    </row>
    <row r="836" spans="1:65" ht="15.75" customHeight="1" x14ac:dyDescent="0.25">
      <c r="A836" s="1"/>
      <c r="B836" s="83"/>
      <c r="C836" s="83"/>
      <c r="D836" s="8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83"/>
      <c r="AC836" s="83"/>
      <c r="AD836" s="83"/>
      <c r="AE836" s="83"/>
      <c r="AF836" s="83"/>
      <c r="AG836" s="83"/>
      <c r="AH836" s="83"/>
      <c r="AI836" s="83"/>
      <c r="AJ836" s="83"/>
      <c r="AK836" s="83"/>
      <c r="AL836" s="83"/>
      <c r="AM836" s="83"/>
      <c r="AN836" s="83"/>
      <c r="AO836" s="83"/>
      <c r="AP836" s="83"/>
      <c r="AQ836" s="83"/>
      <c r="AR836" s="83"/>
      <c r="AS836" s="83"/>
      <c r="AT836" s="83"/>
      <c r="AU836" s="83"/>
      <c r="AV836" s="83"/>
      <c r="AW836" s="83"/>
      <c r="AX836" s="83"/>
      <c r="AY836" s="83"/>
      <c r="AZ836" s="83"/>
      <c r="BA836" s="83"/>
      <c r="BB836" s="83"/>
      <c r="BC836" s="83"/>
      <c r="BD836" s="83"/>
      <c r="BE836" s="83"/>
      <c r="BF836" s="83"/>
      <c r="BG836" s="83"/>
      <c r="BH836" s="83"/>
      <c r="BI836" s="83"/>
      <c r="BJ836" s="96"/>
      <c r="BK836" s="96"/>
      <c r="BL836" s="1"/>
      <c r="BM836" s="1"/>
    </row>
    <row r="837" spans="1:65" ht="15.75" customHeight="1" x14ac:dyDescent="0.25">
      <c r="A837" s="1"/>
      <c r="B837" s="83"/>
      <c r="C837" s="83"/>
      <c r="D837" s="8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83"/>
      <c r="AC837" s="83"/>
      <c r="AD837" s="83"/>
      <c r="AE837" s="83"/>
      <c r="AF837" s="83"/>
      <c r="AG837" s="83"/>
      <c r="AH837" s="83"/>
      <c r="AI837" s="83"/>
      <c r="AJ837" s="83"/>
      <c r="AK837" s="83"/>
      <c r="AL837" s="83"/>
      <c r="AM837" s="83"/>
      <c r="AN837" s="83"/>
      <c r="AO837" s="83"/>
      <c r="AP837" s="83"/>
      <c r="AQ837" s="83"/>
      <c r="AR837" s="83"/>
      <c r="AS837" s="83"/>
      <c r="AT837" s="83"/>
      <c r="AU837" s="83"/>
      <c r="AV837" s="83"/>
      <c r="AW837" s="83"/>
      <c r="AX837" s="83"/>
      <c r="AY837" s="83"/>
      <c r="AZ837" s="83"/>
      <c r="BA837" s="83"/>
      <c r="BB837" s="83"/>
      <c r="BC837" s="83"/>
      <c r="BD837" s="83"/>
      <c r="BE837" s="83"/>
      <c r="BF837" s="83"/>
      <c r="BG837" s="83"/>
      <c r="BH837" s="83"/>
      <c r="BI837" s="83"/>
      <c r="BJ837" s="96"/>
      <c r="BK837" s="96"/>
      <c r="BL837" s="1"/>
      <c r="BM837" s="1"/>
    </row>
    <row r="838" spans="1:65" ht="15.75" customHeight="1" x14ac:dyDescent="0.25">
      <c r="A838" s="1"/>
      <c r="B838" s="83"/>
      <c r="C838" s="83"/>
      <c r="D838" s="8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83"/>
      <c r="AC838" s="83"/>
      <c r="AD838" s="83"/>
      <c r="AE838" s="83"/>
      <c r="AF838" s="83"/>
      <c r="AG838" s="83"/>
      <c r="AH838" s="83"/>
      <c r="AI838" s="83"/>
      <c r="AJ838" s="83"/>
      <c r="AK838" s="83"/>
      <c r="AL838" s="83"/>
      <c r="AM838" s="83"/>
      <c r="AN838" s="83"/>
      <c r="AO838" s="83"/>
      <c r="AP838" s="83"/>
      <c r="AQ838" s="83"/>
      <c r="AR838" s="83"/>
      <c r="AS838" s="83"/>
      <c r="AT838" s="83"/>
      <c r="AU838" s="83"/>
      <c r="AV838" s="83"/>
      <c r="AW838" s="83"/>
      <c r="AX838" s="83"/>
      <c r="AY838" s="83"/>
      <c r="AZ838" s="83"/>
      <c r="BA838" s="83"/>
      <c r="BB838" s="83"/>
      <c r="BC838" s="83"/>
      <c r="BD838" s="83"/>
      <c r="BE838" s="83"/>
      <c r="BF838" s="83"/>
      <c r="BG838" s="83"/>
      <c r="BH838" s="83"/>
      <c r="BI838" s="83"/>
      <c r="BJ838" s="96"/>
      <c r="BK838" s="96"/>
      <c r="BL838" s="1"/>
      <c r="BM838" s="1"/>
    </row>
    <row r="839" spans="1:65" ht="15.75" customHeight="1" x14ac:dyDescent="0.25">
      <c r="A839" s="1"/>
      <c r="B839" s="83"/>
      <c r="C839" s="83"/>
      <c r="D839" s="8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83"/>
      <c r="AC839" s="83"/>
      <c r="AD839" s="83"/>
      <c r="AE839" s="83"/>
      <c r="AF839" s="83"/>
      <c r="AG839" s="83"/>
      <c r="AH839" s="83"/>
      <c r="AI839" s="83"/>
      <c r="AJ839" s="83"/>
      <c r="AK839" s="83"/>
      <c r="AL839" s="83"/>
      <c r="AM839" s="83"/>
      <c r="AN839" s="83"/>
      <c r="AO839" s="83"/>
      <c r="AP839" s="83"/>
      <c r="AQ839" s="83"/>
      <c r="AR839" s="83"/>
      <c r="AS839" s="83"/>
      <c r="AT839" s="83"/>
      <c r="AU839" s="83"/>
      <c r="AV839" s="83"/>
      <c r="AW839" s="83"/>
      <c r="AX839" s="83"/>
      <c r="AY839" s="83"/>
      <c r="AZ839" s="83"/>
      <c r="BA839" s="83"/>
      <c r="BB839" s="83"/>
      <c r="BC839" s="83"/>
      <c r="BD839" s="83"/>
      <c r="BE839" s="83"/>
      <c r="BF839" s="83"/>
      <c r="BG839" s="83"/>
      <c r="BH839" s="83"/>
      <c r="BI839" s="83"/>
      <c r="BJ839" s="96"/>
      <c r="BK839" s="96"/>
      <c r="BL839" s="1"/>
      <c r="BM839" s="1"/>
    </row>
    <row r="840" spans="1:65" ht="15.75" customHeight="1" x14ac:dyDescent="0.25">
      <c r="A840" s="1"/>
      <c r="B840" s="83"/>
      <c r="C840" s="83"/>
      <c r="D840" s="8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83"/>
      <c r="AC840" s="83"/>
      <c r="AD840" s="83"/>
      <c r="AE840" s="83"/>
      <c r="AF840" s="83"/>
      <c r="AG840" s="83"/>
      <c r="AH840" s="83"/>
      <c r="AI840" s="83"/>
      <c r="AJ840" s="83"/>
      <c r="AK840" s="83"/>
      <c r="AL840" s="83"/>
      <c r="AM840" s="83"/>
      <c r="AN840" s="83"/>
      <c r="AO840" s="83"/>
      <c r="AP840" s="83"/>
      <c r="AQ840" s="83"/>
      <c r="AR840" s="83"/>
      <c r="AS840" s="83"/>
      <c r="AT840" s="83"/>
      <c r="AU840" s="83"/>
      <c r="AV840" s="83"/>
      <c r="AW840" s="83"/>
      <c r="AX840" s="83"/>
      <c r="AY840" s="83"/>
      <c r="AZ840" s="83"/>
      <c r="BA840" s="83"/>
      <c r="BB840" s="83"/>
      <c r="BC840" s="83"/>
      <c r="BD840" s="83"/>
      <c r="BE840" s="83"/>
      <c r="BF840" s="83"/>
      <c r="BG840" s="83"/>
      <c r="BH840" s="83"/>
      <c r="BI840" s="83"/>
      <c r="BJ840" s="96"/>
      <c r="BK840" s="96"/>
      <c r="BL840" s="1"/>
      <c r="BM840" s="1"/>
    </row>
    <row r="841" spans="1:65" ht="15.75" customHeight="1" x14ac:dyDescent="0.25">
      <c r="A841" s="1"/>
      <c r="B841" s="83"/>
      <c r="C841" s="83"/>
      <c r="D841" s="8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83"/>
      <c r="AC841" s="83"/>
      <c r="AD841" s="83"/>
      <c r="AE841" s="83"/>
      <c r="AF841" s="83"/>
      <c r="AG841" s="83"/>
      <c r="AH841" s="83"/>
      <c r="AI841" s="83"/>
      <c r="AJ841" s="83"/>
      <c r="AK841" s="83"/>
      <c r="AL841" s="83"/>
      <c r="AM841" s="83"/>
      <c r="AN841" s="83"/>
      <c r="AO841" s="83"/>
      <c r="AP841" s="83"/>
      <c r="AQ841" s="83"/>
      <c r="AR841" s="83"/>
      <c r="AS841" s="83"/>
      <c r="AT841" s="83"/>
      <c r="AU841" s="83"/>
      <c r="AV841" s="83"/>
      <c r="AW841" s="83"/>
      <c r="AX841" s="83"/>
      <c r="AY841" s="83"/>
      <c r="AZ841" s="83"/>
      <c r="BA841" s="83"/>
      <c r="BB841" s="83"/>
      <c r="BC841" s="83"/>
      <c r="BD841" s="83"/>
      <c r="BE841" s="83"/>
      <c r="BF841" s="83"/>
      <c r="BG841" s="83"/>
      <c r="BH841" s="83"/>
      <c r="BI841" s="83"/>
      <c r="BJ841" s="96"/>
      <c r="BK841" s="96"/>
      <c r="BL841" s="1"/>
      <c r="BM841" s="1"/>
    </row>
    <row r="842" spans="1:65" ht="15.75" customHeight="1" x14ac:dyDescent="0.25">
      <c r="A842" s="1"/>
      <c r="B842" s="83"/>
      <c r="C842" s="83"/>
      <c r="D842" s="8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83"/>
      <c r="AC842" s="83"/>
      <c r="AD842" s="83"/>
      <c r="AE842" s="83"/>
      <c r="AF842" s="83"/>
      <c r="AG842" s="83"/>
      <c r="AH842" s="83"/>
      <c r="AI842" s="83"/>
      <c r="AJ842" s="83"/>
      <c r="AK842" s="83"/>
      <c r="AL842" s="83"/>
      <c r="AM842" s="83"/>
      <c r="AN842" s="83"/>
      <c r="AO842" s="83"/>
      <c r="AP842" s="83"/>
      <c r="AQ842" s="83"/>
      <c r="AR842" s="83"/>
      <c r="AS842" s="83"/>
      <c r="AT842" s="83"/>
      <c r="AU842" s="83"/>
      <c r="AV842" s="83"/>
      <c r="AW842" s="83"/>
      <c r="AX842" s="83"/>
      <c r="AY842" s="83"/>
      <c r="AZ842" s="83"/>
      <c r="BA842" s="83"/>
      <c r="BB842" s="83"/>
      <c r="BC842" s="83"/>
      <c r="BD842" s="83"/>
      <c r="BE842" s="83"/>
      <c r="BF842" s="83"/>
      <c r="BG842" s="83"/>
      <c r="BH842" s="83"/>
      <c r="BI842" s="83"/>
      <c r="BJ842" s="96"/>
      <c r="BK842" s="96"/>
      <c r="BL842" s="1"/>
      <c r="BM842" s="1"/>
    </row>
    <row r="843" spans="1:65" ht="15.75" customHeight="1" x14ac:dyDescent="0.25">
      <c r="A843" s="1"/>
      <c r="B843" s="83"/>
      <c r="C843" s="83"/>
      <c r="D843" s="8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83"/>
      <c r="AC843" s="83"/>
      <c r="AD843" s="83"/>
      <c r="AE843" s="83"/>
      <c r="AF843" s="83"/>
      <c r="AG843" s="83"/>
      <c r="AH843" s="83"/>
      <c r="AI843" s="83"/>
      <c r="AJ843" s="83"/>
      <c r="AK843" s="83"/>
      <c r="AL843" s="83"/>
      <c r="AM843" s="83"/>
      <c r="AN843" s="83"/>
      <c r="AO843" s="83"/>
      <c r="AP843" s="83"/>
      <c r="AQ843" s="83"/>
      <c r="AR843" s="83"/>
      <c r="AS843" s="83"/>
      <c r="AT843" s="83"/>
      <c r="AU843" s="83"/>
      <c r="AV843" s="83"/>
      <c r="AW843" s="83"/>
      <c r="AX843" s="83"/>
      <c r="AY843" s="83"/>
      <c r="AZ843" s="83"/>
      <c r="BA843" s="83"/>
      <c r="BB843" s="83"/>
      <c r="BC843" s="83"/>
      <c r="BD843" s="83"/>
      <c r="BE843" s="83"/>
      <c r="BF843" s="83"/>
      <c r="BG843" s="83"/>
      <c r="BH843" s="83"/>
      <c r="BI843" s="83"/>
      <c r="BJ843" s="96"/>
      <c r="BK843" s="96"/>
      <c r="BL843" s="1"/>
      <c r="BM843" s="1"/>
    </row>
    <row r="844" spans="1:65" ht="15.75" customHeight="1" x14ac:dyDescent="0.25">
      <c r="A844" s="1"/>
      <c r="B844" s="83"/>
      <c r="C844" s="83"/>
      <c r="D844" s="8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83"/>
      <c r="AC844" s="83"/>
      <c r="AD844" s="83"/>
      <c r="AE844" s="83"/>
      <c r="AF844" s="83"/>
      <c r="AG844" s="83"/>
      <c r="AH844" s="83"/>
      <c r="AI844" s="83"/>
      <c r="AJ844" s="83"/>
      <c r="AK844" s="83"/>
      <c r="AL844" s="83"/>
      <c r="AM844" s="83"/>
      <c r="AN844" s="83"/>
      <c r="AO844" s="83"/>
      <c r="AP844" s="83"/>
      <c r="AQ844" s="83"/>
      <c r="AR844" s="83"/>
      <c r="AS844" s="83"/>
      <c r="AT844" s="83"/>
      <c r="AU844" s="83"/>
      <c r="AV844" s="83"/>
      <c r="AW844" s="83"/>
      <c r="AX844" s="83"/>
      <c r="AY844" s="83"/>
      <c r="AZ844" s="83"/>
      <c r="BA844" s="83"/>
      <c r="BB844" s="83"/>
      <c r="BC844" s="83"/>
      <c r="BD844" s="83"/>
      <c r="BE844" s="83"/>
      <c r="BF844" s="83"/>
      <c r="BG844" s="83"/>
      <c r="BH844" s="83"/>
      <c r="BI844" s="83"/>
      <c r="BJ844" s="96"/>
      <c r="BK844" s="96"/>
      <c r="BL844" s="1"/>
      <c r="BM844" s="1"/>
    </row>
    <row r="845" spans="1:65" ht="15.75" customHeight="1" x14ac:dyDescent="0.25">
      <c r="A845" s="1"/>
      <c r="B845" s="83"/>
      <c r="C845" s="83"/>
      <c r="D845" s="8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83"/>
      <c r="AC845" s="83"/>
      <c r="AD845" s="83"/>
      <c r="AE845" s="83"/>
      <c r="AF845" s="83"/>
      <c r="AG845" s="83"/>
      <c r="AH845" s="83"/>
      <c r="AI845" s="83"/>
      <c r="AJ845" s="83"/>
      <c r="AK845" s="83"/>
      <c r="AL845" s="83"/>
      <c r="AM845" s="83"/>
      <c r="AN845" s="83"/>
      <c r="AO845" s="83"/>
      <c r="AP845" s="83"/>
      <c r="AQ845" s="83"/>
      <c r="AR845" s="83"/>
      <c r="AS845" s="83"/>
      <c r="AT845" s="83"/>
      <c r="AU845" s="83"/>
      <c r="AV845" s="83"/>
      <c r="AW845" s="83"/>
      <c r="AX845" s="83"/>
      <c r="AY845" s="83"/>
      <c r="AZ845" s="83"/>
      <c r="BA845" s="83"/>
      <c r="BB845" s="83"/>
      <c r="BC845" s="83"/>
      <c r="BD845" s="83"/>
      <c r="BE845" s="83"/>
      <c r="BF845" s="83"/>
      <c r="BG845" s="83"/>
      <c r="BH845" s="83"/>
      <c r="BI845" s="83"/>
      <c r="BJ845" s="96"/>
      <c r="BK845" s="96"/>
      <c r="BL845" s="1"/>
      <c r="BM845" s="1"/>
    </row>
    <row r="846" spans="1:65" ht="15.75" customHeight="1" x14ac:dyDescent="0.25">
      <c r="A846" s="1"/>
      <c r="B846" s="83"/>
      <c r="C846" s="83"/>
      <c r="D846" s="8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83"/>
      <c r="AC846" s="83"/>
      <c r="AD846" s="83"/>
      <c r="AE846" s="83"/>
      <c r="AF846" s="83"/>
      <c r="AG846" s="83"/>
      <c r="AH846" s="83"/>
      <c r="AI846" s="83"/>
      <c r="AJ846" s="83"/>
      <c r="AK846" s="83"/>
      <c r="AL846" s="83"/>
      <c r="AM846" s="83"/>
      <c r="AN846" s="83"/>
      <c r="AO846" s="83"/>
      <c r="AP846" s="83"/>
      <c r="AQ846" s="83"/>
      <c r="AR846" s="83"/>
      <c r="AS846" s="83"/>
      <c r="AT846" s="83"/>
      <c r="AU846" s="83"/>
      <c r="AV846" s="83"/>
      <c r="AW846" s="83"/>
      <c r="AX846" s="83"/>
      <c r="AY846" s="83"/>
      <c r="AZ846" s="83"/>
      <c r="BA846" s="83"/>
      <c r="BB846" s="83"/>
      <c r="BC846" s="83"/>
      <c r="BD846" s="83"/>
      <c r="BE846" s="83"/>
      <c r="BF846" s="83"/>
      <c r="BG846" s="83"/>
      <c r="BH846" s="83"/>
      <c r="BI846" s="83"/>
      <c r="BJ846" s="96"/>
      <c r="BK846" s="96"/>
      <c r="BL846" s="1"/>
      <c r="BM846" s="1"/>
    </row>
    <row r="847" spans="1:65" ht="15.75" customHeight="1" x14ac:dyDescent="0.25">
      <c r="A847" s="1"/>
      <c r="B847" s="83"/>
      <c r="C847" s="83"/>
      <c r="D847" s="8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83"/>
      <c r="AC847" s="83"/>
      <c r="AD847" s="83"/>
      <c r="AE847" s="83"/>
      <c r="AF847" s="83"/>
      <c r="AG847" s="83"/>
      <c r="AH847" s="83"/>
      <c r="AI847" s="83"/>
      <c r="AJ847" s="83"/>
      <c r="AK847" s="83"/>
      <c r="AL847" s="83"/>
      <c r="AM847" s="83"/>
      <c r="AN847" s="83"/>
      <c r="AO847" s="83"/>
      <c r="AP847" s="83"/>
      <c r="AQ847" s="83"/>
      <c r="AR847" s="83"/>
      <c r="AS847" s="83"/>
      <c r="AT847" s="83"/>
      <c r="AU847" s="83"/>
      <c r="AV847" s="83"/>
      <c r="AW847" s="83"/>
      <c r="AX847" s="83"/>
      <c r="AY847" s="83"/>
      <c r="AZ847" s="83"/>
      <c r="BA847" s="83"/>
      <c r="BB847" s="83"/>
      <c r="BC847" s="83"/>
      <c r="BD847" s="83"/>
      <c r="BE847" s="83"/>
      <c r="BF847" s="83"/>
      <c r="BG847" s="83"/>
      <c r="BH847" s="83"/>
      <c r="BI847" s="83"/>
      <c r="BJ847" s="96"/>
      <c r="BK847" s="96"/>
      <c r="BL847" s="1"/>
      <c r="BM847" s="1"/>
    </row>
    <row r="848" spans="1:65" ht="15.75" customHeight="1" x14ac:dyDescent="0.25">
      <c r="A848" s="1"/>
      <c r="B848" s="83"/>
      <c r="C848" s="83"/>
      <c r="D848" s="8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83"/>
      <c r="AC848" s="83"/>
      <c r="AD848" s="83"/>
      <c r="AE848" s="83"/>
      <c r="AF848" s="83"/>
      <c r="AG848" s="83"/>
      <c r="AH848" s="83"/>
      <c r="AI848" s="83"/>
      <c r="AJ848" s="83"/>
      <c r="AK848" s="83"/>
      <c r="AL848" s="83"/>
      <c r="AM848" s="83"/>
      <c r="AN848" s="83"/>
      <c r="AO848" s="83"/>
      <c r="AP848" s="83"/>
      <c r="AQ848" s="83"/>
      <c r="AR848" s="83"/>
      <c r="AS848" s="83"/>
      <c r="AT848" s="83"/>
      <c r="AU848" s="83"/>
      <c r="AV848" s="83"/>
      <c r="AW848" s="83"/>
      <c r="AX848" s="83"/>
      <c r="AY848" s="83"/>
      <c r="AZ848" s="83"/>
      <c r="BA848" s="83"/>
      <c r="BB848" s="83"/>
      <c r="BC848" s="83"/>
      <c r="BD848" s="83"/>
      <c r="BE848" s="83"/>
      <c r="BF848" s="83"/>
      <c r="BG848" s="83"/>
      <c r="BH848" s="83"/>
      <c r="BI848" s="83"/>
      <c r="BJ848" s="96"/>
      <c r="BK848" s="96"/>
      <c r="BL848" s="1"/>
      <c r="BM848" s="1"/>
    </row>
    <row r="849" spans="1:65" ht="15.75" customHeight="1" x14ac:dyDescent="0.25">
      <c r="A849" s="1"/>
      <c r="B849" s="83"/>
      <c r="C849" s="83"/>
      <c r="D849" s="8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83"/>
      <c r="AC849" s="83"/>
      <c r="AD849" s="83"/>
      <c r="AE849" s="83"/>
      <c r="AF849" s="83"/>
      <c r="AG849" s="83"/>
      <c r="AH849" s="83"/>
      <c r="AI849" s="83"/>
      <c r="AJ849" s="83"/>
      <c r="AK849" s="83"/>
      <c r="AL849" s="83"/>
      <c r="AM849" s="83"/>
      <c r="AN849" s="83"/>
      <c r="AO849" s="83"/>
      <c r="AP849" s="83"/>
      <c r="AQ849" s="83"/>
      <c r="AR849" s="83"/>
      <c r="AS849" s="83"/>
      <c r="AT849" s="83"/>
      <c r="AU849" s="83"/>
      <c r="AV849" s="83"/>
      <c r="AW849" s="83"/>
      <c r="AX849" s="83"/>
      <c r="AY849" s="83"/>
      <c r="AZ849" s="83"/>
      <c r="BA849" s="83"/>
      <c r="BB849" s="83"/>
      <c r="BC849" s="83"/>
      <c r="BD849" s="83"/>
      <c r="BE849" s="83"/>
      <c r="BF849" s="83"/>
      <c r="BG849" s="83"/>
      <c r="BH849" s="83"/>
      <c r="BI849" s="83"/>
      <c r="BJ849" s="96"/>
      <c r="BK849" s="96"/>
      <c r="BL849" s="1"/>
      <c r="BM849" s="1"/>
    </row>
    <row r="850" spans="1:65" ht="15.75" customHeight="1" x14ac:dyDescent="0.25">
      <c r="A850" s="1"/>
      <c r="B850" s="83"/>
      <c r="C850" s="83"/>
      <c r="D850" s="8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83"/>
      <c r="AC850" s="83"/>
      <c r="AD850" s="83"/>
      <c r="AE850" s="83"/>
      <c r="AF850" s="83"/>
      <c r="AG850" s="83"/>
      <c r="AH850" s="83"/>
      <c r="AI850" s="83"/>
      <c r="AJ850" s="83"/>
      <c r="AK850" s="83"/>
      <c r="AL850" s="83"/>
      <c r="AM850" s="83"/>
      <c r="AN850" s="83"/>
      <c r="AO850" s="83"/>
      <c r="AP850" s="83"/>
      <c r="AQ850" s="83"/>
      <c r="AR850" s="83"/>
      <c r="AS850" s="83"/>
      <c r="AT850" s="83"/>
      <c r="AU850" s="83"/>
      <c r="AV850" s="83"/>
      <c r="AW850" s="83"/>
      <c r="AX850" s="83"/>
      <c r="AY850" s="83"/>
      <c r="AZ850" s="83"/>
      <c r="BA850" s="83"/>
      <c r="BB850" s="83"/>
      <c r="BC850" s="83"/>
      <c r="BD850" s="83"/>
      <c r="BE850" s="83"/>
      <c r="BF850" s="83"/>
      <c r="BG850" s="83"/>
      <c r="BH850" s="83"/>
      <c r="BI850" s="83"/>
      <c r="BJ850" s="96"/>
      <c r="BK850" s="96"/>
      <c r="BL850" s="1"/>
      <c r="BM850" s="1"/>
    </row>
    <row r="851" spans="1:65" ht="15.75" customHeight="1" x14ac:dyDescent="0.25">
      <c r="A851" s="1"/>
      <c r="B851" s="83"/>
      <c r="C851" s="83"/>
      <c r="D851" s="8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83"/>
      <c r="AC851" s="83"/>
      <c r="AD851" s="83"/>
      <c r="AE851" s="83"/>
      <c r="AF851" s="83"/>
      <c r="AG851" s="83"/>
      <c r="AH851" s="83"/>
      <c r="AI851" s="83"/>
      <c r="AJ851" s="83"/>
      <c r="AK851" s="83"/>
      <c r="AL851" s="83"/>
      <c r="AM851" s="83"/>
      <c r="AN851" s="83"/>
      <c r="AO851" s="83"/>
      <c r="AP851" s="83"/>
      <c r="AQ851" s="83"/>
      <c r="AR851" s="83"/>
      <c r="AS851" s="83"/>
      <c r="AT851" s="83"/>
      <c r="AU851" s="83"/>
      <c r="AV851" s="83"/>
      <c r="AW851" s="83"/>
      <c r="AX851" s="83"/>
      <c r="AY851" s="83"/>
      <c r="AZ851" s="83"/>
      <c r="BA851" s="83"/>
      <c r="BB851" s="83"/>
      <c r="BC851" s="83"/>
      <c r="BD851" s="83"/>
      <c r="BE851" s="83"/>
      <c r="BF851" s="83"/>
      <c r="BG851" s="83"/>
      <c r="BH851" s="83"/>
      <c r="BI851" s="83"/>
      <c r="BJ851" s="96"/>
      <c r="BK851" s="96"/>
      <c r="BL851" s="1"/>
      <c r="BM851" s="1"/>
    </row>
    <row r="852" spans="1:65" ht="15.75" customHeight="1" x14ac:dyDescent="0.25">
      <c r="A852" s="1"/>
      <c r="B852" s="83"/>
      <c r="C852" s="83"/>
      <c r="D852" s="8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83"/>
      <c r="AC852" s="83"/>
      <c r="AD852" s="83"/>
      <c r="AE852" s="83"/>
      <c r="AF852" s="83"/>
      <c r="AG852" s="83"/>
      <c r="AH852" s="83"/>
      <c r="AI852" s="83"/>
      <c r="AJ852" s="83"/>
      <c r="AK852" s="83"/>
      <c r="AL852" s="83"/>
      <c r="AM852" s="83"/>
      <c r="AN852" s="83"/>
      <c r="AO852" s="83"/>
      <c r="AP852" s="83"/>
      <c r="AQ852" s="83"/>
      <c r="AR852" s="83"/>
      <c r="AS852" s="83"/>
      <c r="AT852" s="83"/>
      <c r="AU852" s="83"/>
      <c r="AV852" s="83"/>
      <c r="AW852" s="83"/>
      <c r="AX852" s="83"/>
      <c r="AY852" s="83"/>
      <c r="AZ852" s="83"/>
      <c r="BA852" s="83"/>
      <c r="BB852" s="83"/>
      <c r="BC852" s="83"/>
      <c r="BD852" s="83"/>
      <c r="BE852" s="83"/>
      <c r="BF852" s="83"/>
      <c r="BG852" s="83"/>
      <c r="BH852" s="83"/>
      <c r="BI852" s="83"/>
      <c r="BJ852" s="96"/>
      <c r="BK852" s="96"/>
      <c r="BL852" s="1"/>
      <c r="BM852" s="1"/>
    </row>
    <row r="853" spans="1:65" ht="15.75" customHeight="1" x14ac:dyDescent="0.25">
      <c r="A853" s="1"/>
      <c r="B853" s="83"/>
      <c r="C853" s="83"/>
      <c r="D853" s="8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83"/>
      <c r="AC853" s="83"/>
      <c r="AD853" s="83"/>
      <c r="AE853" s="83"/>
      <c r="AF853" s="83"/>
      <c r="AG853" s="83"/>
      <c r="AH853" s="83"/>
      <c r="AI853" s="83"/>
      <c r="AJ853" s="83"/>
      <c r="AK853" s="83"/>
      <c r="AL853" s="83"/>
      <c r="AM853" s="83"/>
      <c r="AN853" s="83"/>
      <c r="AO853" s="83"/>
      <c r="AP853" s="83"/>
      <c r="AQ853" s="83"/>
      <c r="AR853" s="83"/>
      <c r="AS853" s="83"/>
      <c r="AT853" s="83"/>
      <c r="AU853" s="83"/>
      <c r="AV853" s="83"/>
      <c r="AW853" s="83"/>
      <c r="AX853" s="83"/>
      <c r="AY853" s="83"/>
      <c r="AZ853" s="83"/>
      <c r="BA853" s="83"/>
      <c r="BB853" s="83"/>
      <c r="BC853" s="83"/>
      <c r="BD853" s="83"/>
      <c r="BE853" s="83"/>
      <c r="BF853" s="83"/>
      <c r="BG853" s="83"/>
      <c r="BH853" s="83"/>
      <c r="BI853" s="83"/>
      <c r="BJ853" s="96"/>
      <c r="BK853" s="96"/>
      <c r="BL853" s="1"/>
      <c r="BM853" s="1"/>
    </row>
    <row r="854" spans="1:65" ht="15.75" customHeight="1" x14ac:dyDescent="0.25">
      <c r="A854" s="1"/>
      <c r="B854" s="83"/>
      <c r="C854" s="83"/>
      <c r="D854" s="8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83"/>
      <c r="AC854" s="83"/>
      <c r="AD854" s="83"/>
      <c r="AE854" s="83"/>
      <c r="AF854" s="83"/>
      <c r="AG854" s="83"/>
      <c r="AH854" s="83"/>
      <c r="AI854" s="83"/>
      <c r="AJ854" s="83"/>
      <c r="AK854" s="83"/>
      <c r="AL854" s="83"/>
      <c r="AM854" s="83"/>
      <c r="AN854" s="83"/>
      <c r="AO854" s="83"/>
      <c r="AP854" s="83"/>
      <c r="AQ854" s="83"/>
      <c r="AR854" s="83"/>
      <c r="AS854" s="83"/>
      <c r="AT854" s="83"/>
      <c r="AU854" s="83"/>
      <c r="AV854" s="83"/>
      <c r="AW854" s="83"/>
      <c r="AX854" s="83"/>
      <c r="AY854" s="83"/>
      <c r="AZ854" s="83"/>
      <c r="BA854" s="83"/>
      <c r="BB854" s="83"/>
      <c r="BC854" s="83"/>
      <c r="BD854" s="83"/>
      <c r="BE854" s="83"/>
      <c r="BF854" s="83"/>
      <c r="BG854" s="83"/>
      <c r="BH854" s="83"/>
      <c r="BI854" s="83"/>
      <c r="BJ854" s="96"/>
      <c r="BK854" s="96"/>
      <c r="BL854" s="1"/>
      <c r="BM854" s="1"/>
    </row>
    <row r="855" spans="1:65" ht="15.75" customHeight="1" x14ac:dyDescent="0.25">
      <c r="A855" s="1"/>
      <c r="B855" s="83"/>
      <c r="C855" s="83"/>
      <c r="D855" s="8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83"/>
      <c r="AC855" s="83"/>
      <c r="AD855" s="83"/>
      <c r="AE855" s="83"/>
      <c r="AF855" s="83"/>
      <c r="AG855" s="83"/>
      <c r="AH855" s="83"/>
      <c r="AI855" s="83"/>
      <c r="AJ855" s="83"/>
      <c r="AK855" s="83"/>
      <c r="AL855" s="83"/>
      <c r="AM855" s="83"/>
      <c r="AN855" s="83"/>
      <c r="AO855" s="83"/>
      <c r="AP855" s="83"/>
      <c r="AQ855" s="83"/>
      <c r="AR855" s="83"/>
      <c r="AS855" s="83"/>
      <c r="AT855" s="83"/>
      <c r="AU855" s="83"/>
      <c r="AV855" s="83"/>
      <c r="AW855" s="83"/>
      <c r="AX855" s="83"/>
      <c r="AY855" s="83"/>
      <c r="AZ855" s="83"/>
      <c r="BA855" s="83"/>
      <c r="BB855" s="83"/>
      <c r="BC855" s="83"/>
      <c r="BD855" s="83"/>
      <c r="BE855" s="83"/>
      <c r="BF855" s="83"/>
      <c r="BG855" s="83"/>
      <c r="BH855" s="83"/>
      <c r="BI855" s="83"/>
      <c r="BJ855" s="96"/>
      <c r="BK855" s="96"/>
      <c r="BL855" s="1"/>
      <c r="BM855" s="1"/>
    </row>
    <row r="856" spans="1:65" ht="15.75" customHeight="1" x14ac:dyDescent="0.25">
      <c r="A856" s="1"/>
      <c r="B856" s="83"/>
      <c r="C856" s="83"/>
      <c r="D856" s="8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83"/>
      <c r="AC856" s="83"/>
      <c r="AD856" s="83"/>
      <c r="AE856" s="83"/>
      <c r="AF856" s="83"/>
      <c r="AG856" s="83"/>
      <c r="AH856" s="83"/>
      <c r="AI856" s="83"/>
      <c r="AJ856" s="83"/>
      <c r="AK856" s="83"/>
      <c r="AL856" s="83"/>
      <c r="AM856" s="83"/>
      <c r="AN856" s="83"/>
      <c r="AO856" s="83"/>
      <c r="AP856" s="83"/>
      <c r="AQ856" s="83"/>
      <c r="AR856" s="83"/>
      <c r="AS856" s="83"/>
      <c r="AT856" s="83"/>
      <c r="AU856" s="83"/>
      <c r="AV856" s="83"/>
      <c r="AW856" s="83"/>
      <c r="AX856" s="83"/>
      <c r="AY856" s="83"/>
      <c r="AZ856" s="83"/>
      <c r="BA856" s="83"/>
      <c r="BB856" s="83"/>
      <c r="BC856" s="83"/>
      <c r="BD856" s="83"/>
      <c r="BE856" s="83"/>
      <c r="BF856" s="83"/>
      <c r="BG856" s="83"/>
      <c r="BH856" s="83"/>
      <c r="BI856" s="83"/>
      <c r="BJ856" s="96"/>
      <c r="BK856" s="96"/>
      <c r="BL856" s="1"/>
      <c r="BM856" s="1"/>
    </row>
    <row r="857" spans="1:65" ht="15.75" customHeight="1" x14ac:dyDescent="0.25">
      <c r="A857" s="1"/>
      <c r="B857" s="83"/>
      <c r="C857" s="83"/>
      <c r="D857" s="8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83"/>
      <c r="AC857" s="83"/>
      <c r="AD857" s="83"/>
      <c r="AE857" s="83"/>
      <c r="AF857" s="83"/>
      <c r="AG857" s="83"/>
      <c r="AH857" s="83"/>
      <c r="AI857" s="83"/>
      <c r="AJ857" s="83"/>
      <c r="AK857" s="83"/>
      <c r="AL857" s="83"/>
      <c r="AM857" s="83"/>
      <c r="AN857" s="83"/>
      <c r="AO857" s="83"/>
      <c r="AP857" s="83"/>
      <c r="AQ857" s="83"/>
      <c r="AR857" s="83"/>
      <c r="AS857" s="83"/>
      <c r="AT857" s="83"/>
      <c r="AU857" s="83"/>
      <c r="AV857" s="83"/>
      <c r="AW857" s="83"/>
      <c r="AX857" s="83"/>
      <c r="AY857" s="83"/>
      <c r="AZ857" s="83"/>
      <c r="BA857" s="83"/>
      <c r="BB857" s="83"/>
      <c r="BC857" s="83"/>
      <c r="BD857" s="83"/>
      <c r="BE857" s="83"/>
      <c r="BF857" s="83"/>
      <c r="BG857" s="83"/>
      <c r="BH857" s="83"/>
      <c r="BI857" s="83"/>
      <c r="BJ857" s="96"/>
      <c r="BK857" s="96"/>
      <c r="BL857" s="1"/>
      <c r="BM857" s="1"/>
    </row>
    <row r="858" spans="1:65" ht="15.75" customHeight="1" x14ac:dyDescent="0.25">
      <c r="A858" s="1"/>
      <c r="B858" s="83"/>
      <c r="C858" s="83"/>
      <c r="D858" s="8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83"/>
      <c r="AC858" s="83"/>
      <c r="AD858" s="83"/>
      <c r="AE858" s="83"/>
      <c r="AF858" s="83"/>
      <c r="AG858" s="83"/>
      <c r="AH858" s="83"/>
      <c r="AI858" s="83"/>
      <c r="AJ858" s="83"/>
      <c r="AK858" s="83"/>
      <c r="AL858" s="83"/>
      <c r="AM858" s="83"/>
      <c r="AN858" s="83"/>
      <c r="AO858" s="83"/>
      <c r="AP858" s="83"/>
      <c r="AQ858" s="83"/>
      <c r="AR858" s="83"/>
      <c r="AS858" s="83"/>
      <c r="AT858" s="83"/>
      <c r="AU858" s="83"/>
      <c r="AV858" s="83"/>
      <c r="AW858" s="83"/>
      <c r="AX858" s="83"/>
      <c r="AY858" s="83"/>
      <c r="AZ858" s="83"/>
      <c r="BA858" s="83"/>
      <c r="BB858" s="83"/>
      <c r="BC858" s="83"/>
      <c r="BD858" s="83"/>
      <c r="BE858" s="83"/>
      <c r="BF858" s="83"/>
      <c r="BG858" s="83"/>
      <c r="BH858" s="83"/>
      <c r="BI858" s="83"/>
      <c r="BJ858" s="96"/>
      <c r="BK858" s="96"/>
      <c r="BL858" s="1"/>
      <c r="BM858" s="1"/>
    </row>
    <row r="859" spans="1:65" ht="15.75" customHeight="1" x14ac:dyDescent="0.25">
      <c r="A859" s="1"/>
      <c r="B859" s="83"/>
      <c r="C859" s="83"/>
      <c r="D859" s="8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83"/>
      <c r="AC859" s="83"/>
      <c r="AD859" s="83"/>
      <c r="AE859" s="83"/>
      <c r="AF859" s="83"/>
      <c r="AG859" s="83"/>
      <c r="AH859" s="83"/>
      <c r="AI859" s="83"/>
      <c r="AJ859" s="83"/>
      <c r="AK859" s="83"/>
      <c r="AL859" s="83"/>
      <c r="AM859" s="83"/>
      <c r="AN859" s="83"/>
      <c r="AO859" s="83"/>
      <c r="AP859" s="83"/>
      <c r="AQ859" s="83"/>
      <c r="AR859" s="83"/>
      <c r="AS859" s="83"/>
      <c r="AT859" s="83"/>
      <c r="AU859" s="83"/>
      <c r="AV859" s="83"/>
      <c r="AW859" s="83"/>
      <c r="AX859" s="83"/>
      <c r="AY859" s="83"/>
      <c r="AZ859" s="83"/>
      <c r="BA859" s="83"/>
      <c r="BB859" s="83"/>
      <c r="BC859" s="83"/>
      <c r="BD859" s="83"/>
      <c r="BE859" s="83"/>
      <c r="BF859" s="83"/>
      <c r="BG859" s="83"/>
      <c r="BH859" s="83"/>
      <c r="BI859" s="83"/>
      <c r="BJ859" s="96"/>
      <c r="BK859" s="96"/>
      <c r="BL859" s="1"/>
      <c r="BM859" s="1"/>
    </row>
    <row r="860" spans="1:65" ht="15.75" customHeight="1" x14ac:dyDescent="0.25">
      <c r="A860" s="1"/>
      <c r="B860" s="83"/>
      <c r="C860" s="83"/>
      <c r="D860" s="8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83"/>
      <c r="AC860" s="83"/>
      <c r="AD860" s="83"/>
      <c r="AE860" s="83"/>
      <c r="AF860" s="83"/>
      <c r="AG860" s="83"/>
      <c r="AH860" s="83"/>
      <c r="AI860" s="83"/>
      <c r="AJ860" s="83"/>
      <c r="AK860" s="83"/>
      <c r="AL860" s="83"/>
      <c r="AM860" s="83"/>
      <c r="AN860" s="83"/>
      <c r="AO860" s="83"/>
      <c r="AP860" s="83"/>
      <c r="AQ860" s="83"/>
      <c r="AR860" s="83"/>
      <c r="AS860" s="83"/>
      <c r="AT860" s="83"/>
      <c r="AU860" s="83"/>
      <c r="AV860" s="83"/>
      <c r="AW860" s="83"/>
      <c r="AX860" s="83"/>
      <c r="AY860" s="83"/>
      <c r="AZ860" s="83"/>
      <c r="BA860" s="83"/>
      <c r="BB860" s="83"/>
      <c r="BC860" s="83"/>
      <c r="BD860" s="83"/>
      <c r="BE860" s="83"/>
      <c r="BF860" s="83"/>
      <c r="BG860" s="83"/>
      <c r="BH860" s="83"/>
      <c r="BI860" s="83"/>
      <c r="BJ860" s="96"/>
      <c r="BK860" s="96"/>
      <c r="BL860" s="1"/>
      <c r="BM860" s="1"/>
    </row>
    <row r="861" spans="1:65" ht="15.75" customHeight="1" x14ac:dyDescent="0.25">
      <c r="A861" s="1"/>
      <c r="B861" s="83"/>
      <c r="C861" s="83"/>
      <c r="D861" s="8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83"/>
      <c r="AC861" s="83"/>
      <c r="AD861" s="83"/>
      <c r="AE861" s="83"/>
      <c r="AF861" s="83"/>
      <c r="AG861" s="83"/>
      <c r="AH861" s="83"/>
      <c r="AI861" s="83"/>
      <c r="AJ861" s="83"/>
      <c r="AK861" s="83"/>
      <c r="AL861" s="83"/>
      <c r="AM861" s="83"/>
      <c r="AN861" s="83"/>
      <c r="AO861" s="83"/>
      <c r="AP861" s="83"/>
      <c r="AQ861" s="83"/>
      <c r="AR861" s="83"/>
      <c r="AS861" s="83"/>
      <c r="AT861" s="83"/>
      <c r="AU861" s="83"/>
      <c r="AV861" s="83"/>
      <c r="AW861" s="83"/>
      <c r="AX861" s="83"/>
      <c r="AY861" s="83"/>
      <c r="AZ861" s="83"/>
      <c r="BA861" s="83"/>
      <c r="BB861" s="83"/>
      <c r="BC861" s="83"/>
      <c r="BD861" s="83"/>
      <c r="BE861" s="83"/>
      <c r="BF861" s="83"/>
      <c r="BG861" s="83"/>
      <c r="BH861" s="83"/>
      <c r="BI861" s="83"/>
      <c r="BJ861" s="96"/>
      <c r="BK861" s="96"/>
      <c r="BL861" s="1"/>
      <c r="BM861" s="1"/>
    </row>
    <row r="862" spans="1:65" ht="15.75" customHeight="1" x14ac:dyDescent="0.25">
      <c r="A862" s="1"/>
      <c r="B862" s="83"/>
      <c r="C862" s="83"/>
      <c r="D862" s="8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83"/>
      <c r="AC862" s="83"/>
      <c r="AD862" s="83"/>
      <c r="AE862" s="83"/>
      <c r="AF862" s="83"/>
      <c r="AG862" s="83"/>
      <c r="AH862" s="83"/>
      <c r="AI862" s="83"/>
      <c r="AJ862" s="83"/>
      <c r="AK862" s="83"/>
      <c r="AL862" s="83"/>
      <c r="AM862" s="83"/>
      <c r="AN862" s="83"/>
      <c r="AO862" s="83"/>
      <c r="AP862" s="83"/>
      <c r="AQ862" s="83"/>
      <c r="AR862" s="83"/>
      <c r="AS862" s="83"/>
      <c r="AT862" s="83"/>
      <c r="AU862" s="83"/>
      <c r="AV862" s="83"/>
      <c r="AW862" s="83"/>
      <c r="AX862" s="83"/>
      <c r="AY862" s="83"/>
      <c r="AZ862" s="83"/>
      <c r="BA862" s="83"/>
      <c r="BB862" s="83"/>
      <c r="BC862" s="83"/>
      <c r="BD862" s="83"/>
      <c r="BE862" s="83"/>
      <c r="BF862" s="83"/>
      <c r="BG862" s="83"/>
      <c r="BH862" s="83"/>
      <c r="BI862" s="83"/>
      <c r="BJ862" s="96"/>
      <c r="BK862" s="96"/>
      <c r="BL862" s="1"/>
      <c r="BM862" s="1"/>
    </row>
    <row r="863" spans="1:65" ht="15.75" customHeight="1" x14ac:dyDescent="0.25">
      <c r="A863" s="1"/>
      <c r="B863" s="83"/>
      <c r="C863" s="83"/>
      <c r="D863" s="8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83"/>
      <c r="AC863" s="83"/>
      <c r="AD863" s="83"/>
      <c r="AE863" s="83"/>
      <c r="AF863" s="83"/>
      <c r="AG863" s="83"/>
      <c r="AH863" s="83"/>
      <c r="AI863" s="83"/>
      <c r="AJ863" s="83"/>
      <c r="AK863" s="83"/>
      <c r="AL863" s="83"/>
      <c r="AM863" s="83"/>
      <c r="AN863" s="83"/>
      <c r="AO863" s="83"/>
      <c r="AP863" s="83"/>
      <c r="AQ863" s="83"/>
      <c r="AR863" s="83"/>
      <c r="AS863" s="83"/>
      <c r="AT863" s="83"/>
      <c r="AU863" s="83"/>
      <c r="AV863" s="83"/>
      <c r="AW863" s="83"/>
      <c r="AX863" s="83"/>
      <c r="AY863" s="83"/>
      <c r="AZ863" s="83"/>
      <c r="BA863" s="83"/>
      <c r="BB863" s="83"/>
      <c r="BC863" s="83"/>
      <c r="BD863" s="83"/>
      <c r="BE863" s="83"/>
      <c r="BF863" s="83"/>
      <c r="BG863" s="83"/>
      <c r="BH863" s="83"/>
      <c r="BI863" s="83"/>
      <c r="BJ863" s="96"/>
      <c r="BK863" s="96"/>
      <c r="BL863" s="1"/>
      <c r="BM863" s="1"/>
    </row>
    <row r="864" spans="1:65" ht="15.75" customHeight="1" x14ac:dyDescent="0.25">
      <c r="A864" s="1"/>
      <c r="B864" s="83"/>
      <c r="C864" s="83"/>
      <c r="D864" s="8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83"/>
      <c r="AC864" s="83"/>
      <c r="AD864" s="83"/>
      <c r="AE864" s="83"/>
      <c r="AF864" s="83"/>
      <c r="AG864" s="83"/>
      <c r="AH864" s="83"/>
      <c r="AI864" s="83"/>
      <c r="AJ864" s="83"/>
      <c r="AK864" s="83"/>
      <c r="AL864" s="83"/>
      <c r="AM864" s="83"/>
      <c r="AN864" s="83"/>
      <c r="AO864" s="83"/>
      <c r="AP864" s="83"/>
      <c r="AQ864" s="83"/>
      <c r="AR864" s="83"/>
      <c r="AS864" s="83"/>
      <c r="AT864" s="83"/>
      <c r="AU864" s="83"/>
      <c r="AV864" s="83"/>
      <c r="AW864" s="83"/>
      <c r="AX864" s="83"/>
      <c r="AY864" s="83"/>
      <c r="AZ864" s="83"/>
      <c r="BA864" s="83"/>
      <c r="BB864" s="83"/>
      <c r="BC864" s="83"/>
      <c r="BD864" s="83"/>
      <c r="BE864" s="83"/>
      <c r="BF864" s="83"/>
      <c r="BG864" s="83"/>
      <c r="BH864" s="83"/>
      <c r="BI864" s="83"/>
      <c r="BJ864" s="96"/>
      <c r="BK864" s="96"/>
      <c r="BL864" s="1"/>
      <c r="BM864" s="1"/>
    </row>
    <row r="865" spans="1:65" ht="15.75" customHeight="1" x14ac:dyDescent="0.25">
      <c r="A865" s="1"/>
      <c r="B865" s="83"/>
      <c r="C865" s="83"/>
      <c r="D865" s="8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83"/>
      <c r="AC865" s="83"/>
      <c r="AD865" s="83"/>
      <c r="AE865" s="83"/>
      <c r="AF865" s="83"/>
      <c r="AG865" s="83"/>
      <c r="AH865" s="83"/>
      <c r="AI865" s="83"/>
      <c r="AJ865" s="83"/>
      <c r="AK865" s="83"/>
      <c r="AL865" s="83"/>
      <c r="AM865" s="83"/>
      <c r="AN865" s="83"/>
      <c r="AO865" s="83"/>
      <c r="AP865" s="83"/>
      <c r="AQ865" s="83"/>
      <c r="AR865" s="83"/>
      <c r="AS865" s="83"/>
      <c r="AT865" s="83"/>
      <c r="AU865" s="83"/>
      <c r="AV865" s="83"/>
      <c r="AW865" s="83"/>
      <c r="AX865" s="83"/>
      <c r="AY865" s="83"/>
      <c r="AZ865" s="83"/>
      <c r="BA865" s="83"/>
      <c r="BB865" s="83"/>
      <c r="BC865" s="83"/>
      <c r="BD865" s="83"/>
      <c r="BE865" s="83"/>
      <c r="BF865" s="83"/>
      <c r="BG865" s="83"/>
      <c r="BH865" s="83"/>
      <c r="BI865" s="83"/>
      <c r="BJ865" s="96"/>
      <c r="BK865" s="96"/>
      <c r="BL865" s="1"/>
      <c r="BM865" s="1"/>
    </row>
    <row r="866" spans="1:65" ht="15.75" customHeight="1" x14ac:dyDescent="0.25">
      <c r="A866" s="1"/>
      <c r="B866" s="83"/>
      <c r="C866" s="83"/>
      <c r="D866" s="8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83"/>
      <c r="AC866" s="83"/>
      <c r="AD866" s="83"/>
      <c r="AE866" s="83"/>
      <c r="AF866" s="83"/>
      <c r="AG866" s="83"/>
      <c r="AH866" s="83"/>
      <c r="AI866" s="83"/>
      <c r="AJ866" s="83"/>
      <c r="AK866" s="83"/>
      <c r="AL866" s="83"/>
      <c r="AM866" s="83"/>
      <c r="AN866" s="83"/>
      <c r="AO866" s="83"/>
      <c r="AP866" s="83"/>
      <c r="AQ866" s="83"/>
      <c r="AR866" s="83"/>
      <c r="AS866" s="83"/>
      <c r="AT866" s="83"/>
      <c r="AU866" s="83"/>
      <c r="AV866" s="83"/>
      <c r="AW866" s="83"/>
      <c r="AX866" s="83"/>
      <c r="AY866" s="83"/>
      <c r="AZ866" s="83"/>
      <c r="BA866" s="83"/>
      <c r="BB866" s="83"/>
      <c r="BC866" s="83"/>
      <c r="BD866" s="83"/>
      <c r="BE866" s="83"/>
      <c r="BF866" s="83"/>
      <c r="BG866" s="83"/>
      <c r="BH866" s="83"/>
      <c r="BI866" s="83"/>
      <c r="BJ866" s="96"/>
      <c r="BK866" s="96"/>
      <c r="BL866" s="1"/>
      <c r="BM866" s="1"/>
    </row>
    <row r="867" spans="1:65" ht="15.75" customHeight="1" x14ac:dyDescent="0.25">
      <c r="A867" s="1"/>
      <c r="B867" s="83"/>
      <c r="C867" s="83"/>
      <c r="D867" s="8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83"/>
      <c r="AC867" s="83"/>
      <c r="AD867" s="83"/>
      <c r="AE867" s="83"/>
      <c r="AF867" s="83"/>
      <c r="AG867" s="83"/>
      <c r="AH867" s="83"/>
      <c r="AI867" s="83"/>
      <c r="AJ867" s="83"/>
      <c r="AK867" s="83"/>
      <c r="AL867" s="83"/>
      <c r="AM867" s="83"/>
      <c r="AN867" s="83"/>
      <c r="AO867" s="83"/>
      <c r="AP867" s="83"/>
      <c r="AQ867" s="83"/>
      <c r="AR867" s="83"/>
      <c r="AS867" s="83"/>
      <c r="AT867" s="83"/>
      <c r="AU867" s="83"/>
      <c r="AV867" s="83"/>
      <c r="AW867" s="83"/>
      <c r="AX867" s="83"/>
      <c r="AY867" s="83"/>
      <c r="AZ867" s="83"/>
      <c r="BA867" s="83"/>
      <c r="BB867" s="83"/>
      <c r="BC867" s="83"/>
      <c r="BD867" s="83"/>
      <c r="BE867" s="83"/>
      <c r="BF867" s="83"/>
      <c r="BG867" s="83"/>
      <c r="BH867" s="83"/>
      <c r="BI867" s="83"/>
      <c r="BJ867" s="96"/>
      <c r="BK867" s="96"/>
      <c r="BL867" s="1"/>
      <c r="BM867" s="1"/>
    </row>
    <row r="868" spans="1:65" ht="15.75" customHeight="1" x14ac:dyDescent="0.25">
      <c r="A868" s="1"/>
      <c r="B868" s="83"/>
      <c r="C868" s="83"/>
      <c r="D868" s="8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83"/>
      <c r="AC868" s="83"/>
      <c r="AD868" s="83"/>
      <c r="AE868" s="83"/>
      <c r="AF868" s="83"/>
      <c r="AG868" s="83"/>
      <c r="AH868" s="83"/>
      <c r="AI868" s="83"/>
      <c r="AJ868" s="83"/>
      <c r="AK868" s="83"/>
      <c r="AL868" s="83"/>
      <c r="AM868" s="83"/>
      <c r="AN868" s="83"/>
      <c r="AO868" s="83"/>
      <c r="AP868" s="83"/>
      <c r="AQ868" s="83"/>
      <c r="AR868" s="83"/>
      <c r="AS868" s="83"/>
      <c r="AT868" s="83"/>
      <c r="AU868" s="83"/>
      <c r="AV868" s="83"/>
      <c r="AW868" s="83"/>
      <c r="AX868" s="83"/>
      <c r="AY868" s="83"/>
      <c r="AZ868" s="83"/>
      <c r="BA868" s="83"/>
      <c r="BB868" s="83"/>
      <c r="BC868" s="83"/>
      <c r="BD868" s="83"/>
      <c r="BE868" s="83"/>
      <c r="BF868" s="83"/>
      <c r="BG868" s="83"/>
      <c r="BH868" s="83"/>
      <c r="BI868" s="83"/>
      <c r="BJ868" s="96"/>
      <c r="BK868" s="96"/>
      <c r="BL868" s="1"/>
      <c r="BM868" s="1"/>
    </row>
    <row r="869" spans="1:65" ht="15.75" customHeight="1" x14ac:dyDescent="0.25">
      <c r="A869" s="1"/>
      <c r="B869" s="83"/>
      <c r="C869" s="83"/>
      <c r="D869" s="8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83"/>
      <c r="AC869" s="83"/>
      <c r="AD869" s="83"/>
      <c r="AE869" s="83"/>
      <c r="AF869" s="83"/>
      <c r="AG869" s="83"/>
      <c r="AH869" s="83"/>
      <c r="AI869" s="83"/>
      <c r="AJ869" s="83"/>
      <c r="AK869" s="83"/>
      <c r="AL869" s="83"/>
      <c r="AM869" s="83"/>
      <c r="AN869" s="83"/>
      <c r="AO869" s="83"/>
      <c r="AP869" s="83"/>
      <c r="AQ869" s="83"/>
      <c r="AR869" s="83"/>
      <c r="AS869" s="83"/>
      <c r="AT869" s="83"/>
      <c r="AU869" s="83"/>
      <c r="AV869" s="83"/>
      <c r="AW869" s="83"/>
      <c r="AX869" s="83"/>
      <c r="AY869" s="83"/>
      <c r="AZ869" s="83"/>
      <c r="BA869" s="83"/>
      <c r="BB869" s="83"/>
      <c r="BC869" s="83"/>
      <c r="BD869" s="83"/>
      <c r="BE869" s="83"/>
      <c r="BF869" s="83"/>
      <c r="BG869" s="83"/>
      <c r="BH869" s="83"/>
      <c r="BI869" s="83"/>
      <c r="BJ869" s="96"/>
      <c r="BK869" s="96"/>
      <c r="BL869" s="1"/>
      <c r="BM869" s="1"/>
    </row>
    <row r="870" spans="1:65" ht="15.75" customHeight="1" x14ac:dyDescent="0.25">
      <c r="A870" s="1"/>
      <c r="B870" s="83"/>
      <c r="C870" s="83"/>
      <c r="D870" s="8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83"/>
      <c r="AC870" s="83"/>
      <c r="AD870" s="83"/>
      <c r="AE870" s="83"/>
      <c r="AF870" s="83"/>
      <c r="AG870" s="83"/>
      <c r="AH870" s="83"/>
      <c r="AI870" s="83"/>
      <c r="AJ870" s="83"/>
      <c r="AK870" s="83"/>
      <c r="AL870" s="83"/>
      <c r="AM870" s="83"/>
      <c r="AN870" s="83"/>
      <c r="AO870" s="83"/>
      <c r="AP870" s="83"/>
      <c r="AQ870" s="83"/>
      <c r="AR870" s="83"/>
      <c r="AS870" s="83"/>
      <c r="AT870" s="83"/>
      <c r="AU870" s="83"/>
      <c r="AV870" s="83"/>
      <c r="AW870" s="83"/>
      <c r="AX870" s="83"/>
      <c r="AY870" s="83"/>
      <c r="AZ870" s="83"/>
      <c r="BA870" s="83"/>
      <c r="BB870" s="83"/>
      <c r="BC870" s="83"/>
      <c r="BD870" s="83"/>
      <c r="BE870" s="83"/>
      <c r="BF870" s="83"/>
      <c r="BG870" s="83"/>
      <c r="BH870" s="83"/>
      <c r="BI870" s="83"/>
      <c r="BJ870" s="96"/>
      <c r="BK870" s="96"/>
      <c r="BL870" s="1"/>
      <c r="BM870" s="1"/>
    </row>
    <row r="871" spans="1:65" ht="15.75" customHeight="1" x14ac:dyDescent="0.25">
      <c r="A871" s="1"/>
      <c r="B871" s="83"/>
      <c r="C871" s="83"/>
      <c r="D871" s="8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83"/>
      <c r="AC871" s="83"/>
      <c r="AD871" s="83"/>
      <c r="AE871" s="83"/>
      <c r="AF871" s="83"/>
      <c r="AG871" s="83"/>
      <c r="AH871" s="83"/>
      <c r="AI871" s="83"/>
      <c r="AJ871" s="83"/>
      <c r="AK871" s="83"/>
      <c r="AL871" s="83"/>
      <c r="AM871" s="83"/>
      <c r="AN871" s="83"/>
      <c r="AO871" s="83"/>
      <c r="AP871" s="83"/>
      <c r="AQ871" s="83"/>
      <c r="AR871" s="83"/>
      <c r="AS871" s="83"/>
      <c r="AT871" s="83"/>
      <c r="AU871" s="83"/>
      <c r="AV871" s="83"/>
      <c r="AW871" s="83"/>
      <c r="AX871" s="83"/>
      <c r="AY871" s="83"/>
      <c r="AZ871" s="83"/>
      <c r="BA871" s="83"/>
      <c r="BB871" s="83"/>
      <c r="BC871" s="83"/>
      <c r="BD871" s="83"/>
      <c r="BE871" s="83"/>
      <c r="BF871" s="83"/>
      <c r="BG871" s="83"/>
      <c r="BH871" s="83"/>
      <c r="BI871" s="83"/>
      <c r="BJ871" s="96"/>
      <c r="BK871" s="96"/>
      <c r="BL871" s="1"/>
      <c r="BM871" s="1"/>
    </row>
    <row r="872" spans="1:65" ht="15.75" customHeight="1" x14ac:dyDescent="0.25">
      <c r="A872" s="1"/>
      <c r="B872" s="83"/>
      <c r="C872" s="83"/>
      <c r="D872" s="8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83"/>
      <c r="AC872" s="83"/>
      <c r="AD872" s="83"/>
      <c r="AE872" s="83"/>
      <c r="AF872" s="83"/>
      <c r="AG872" s="83"/>
      <c r="AH872" s="83"/>
      <c r="AI872" s="83"/>
      <c r="AJ872" s="83"/>
      <c r="AK872" s="83"/>
      <c r="AL872" s="83"/>
      <c r="AM872" s="83"/>
      <c r="AN872" s="83"/>
      <c r="AO872" s="83"/>
      <c r="AP872" s="83"/>
      <c r="AQ872" s="83"/>
      <c r="AR872" s="83"/>
      <c r="AS872" s="83"/>
      <c r="AT872" s="83"/>
      <c r="AU872" s="83"/>
      <c r="AV872" s="83"/>
      <c r="AW872" s="83"/>
      <c r="AX872" s="83"/>
      <c r="AY872" s="83"/>
      <c r="AZ872" s="83"/>
      <c r="BA872" s="83"/>
      <c r="BB872" s="83"/>
      <c r="BC872" s="83"/>
      <c r="BD872" s="83"/>
      <c r="BE872" s="83"/>
      <c r="BF872" s="83"/>
      <c r="BG872" s="83"/>
      <c r="BH872" s="83"/>
      <c r="BI872" s="83"/>
      <c r="BJ872" s="96"/>
      <c r="BK872" s="96"/>
      <c r="BL872" s="1"/>
      <c r="BM872" s="1"/>
    </row>
    <row r="873" spans="1:65" ht="15.75" customHeight="1" x14ac:dyDescent="0.25">
      <c r="A873" s="1"/>
      <c r="B873" s="83"/>
      <c r="C873" s="83"/>
      <c r="D873" s="8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83"/>
      <c r="AC873" s="83"/>
      <c r="AD873" s="83"/>
      <c r="AE873" s="83"/>
      <c r="AF873" s="83"/>
      <c r="AG873" s="83"/>
      <c r="AH873" s="83"/>
      <c r="AI873" s="83"/>
      <c r="AJ873" s="83"/>
      <c r="AK873" s="83"/>
      <c r="AL873" s="83"/>
      <c r="AM873" s="83"/>
      <c r="AN873" s="83"/>
      <c r="AO873" s="83"/>
      <c r="AP873" s="83"/>
      <c r="AQ873" s="83"/>
      <c r="AR873" s="83"/>
      <c r="AS873" s="83"/>
      <c r="AT873" s="83"/>
      <c r="AU873" s="83"/>
      <c r="AV873" s="83"/>
      <c r="AW873" s="83"/>
      <c r="AX873" s="83"/>
      <c r="AY873" s="83"/>
      <c r="AZ873" s="83"/>
      <c r="BA873" s="83"/>
      <c r="BB873" s="83"/>
      <c r="BC873" s="83"/>
      <c r="BD873" s="83"/>
      <c r="BE873" s="83"/>
      <c r="BF873" s="83"/>
      <c r="BG873" s="83"/>
      <c r="BH873" s="83"/>
      <c r="BI873" s="83"/>
      <c r="BJ873" s="96"/>
      <c r="BK873" s="96"/>
      <c r="BL873" s="1"/>
      <c r="BM873" s="1"/>
    </row>
    <row r="874" spans="1:65" ht="15.75" customHeight="1" x14ac:dyDescent="0.25">
      <c r="A874" s="1"/>
      <c r="B874" s="83"/>
      <c r="C874" s="83"/>
      <c r="D874" s="8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83"/>
      <c r="AC874" s="83"/>
      <c r="AD874" s="83"/>
      <c r="AE874" s="83"/>
      <c r="AF874" s="83"/>
      <c r="AG874" s="83"/>
      <c r="AH874" s="83"/>
      <c r="AI874" s="83"/>
      <c r="AJ874" s="83"/>
      <c r="AK874" s="83"/>
      <c r="AL874" s="83"/>
      <c r="AM874" s="83"/>
      <c r="AN874" s="83"/>
      <c r="AO874" s="83"/>
      <c r="AP874" s="83"/>
      <c r="AQ874" s="83"/>
      <c r="AR874" s="83"/>
      <c r="AS874" s="83"/>
      <c r="AT874" s="83"/>
      <c r="AU874" s="83"/>
      <c r="AV874" s="83"/>
      <c r="AW874" s="83"/>
      <c r="AX874" s="83"/>
      <c r="AY874" s="83"/>
      <c r="AZ874" s="83"/>
      <c r="BA874" s="83"/>
      <c r="BB874" s="83"/>
      <c r="BC874" s="83"/>
      <c r="BD874" s="83"/>
      <c r="BE874" s="83"/>
      <c r="BF874" s="83"/>
      <c r="BG874" s="83"/>
      <c r="BH874" s="83"/>
      <c r="BI874" s="83"/>
      <c r="BJ874" s="96"/>
      <c r="BK874" s="96"/>
      <c r="BL874" s="1"/>
      <c r="BM874" s="1"/>
    </row>
    <row r="875" spans="1:65" ht="15.75" customHeight="1" x14ac:dyDescent="0.25">
      <c r="A875" s="1"/>
      <c r="B875" s="83"/>
      <c r="C875" s="83"/>
      <c r="D875" s="8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83"/>
      <c r="AC875" s="83"/>
      <c r="AD875" s="83"/>
      <c r="AE875" s="83"/>
      <c r="AF875" s="83"/>
      <c r="AG875" s="83"/>
      <c r="AH875" s="83"/>
      <c r="AI875" s="83"/>
      <c r="AJ875" s="83"/>
      <c r="AK875" s="83"/>
      <c r="AL875" s="83"/>
      <c r="AM875" s="83"/>
      <c r="AN875" s="83"/>
      <c r="AO875" s="83"/>
      <c r="AP875" s="83"/>
      <c r="AQ875" s="83"/>
      <c r="AR875" s="83"/>
      <c r="AS875" s="83"/>
      <c r="AT875" s="83"/>
      <c r="AU875" s="83"/>
      <c r="AV875" s="83"/>
      <c r="AW875" s="83"/>
      <c r="AX875" s="83"/>
      <c r="AY875" s="83"/>
      <c r="AZ875" s="83"/>
      <c r="BA875" s="83"/>
      <c r="BB875" s="83"/>
      <c r="BC875" s="83"/>
      <c r="BD875" s="83"/>
      <c r="BE875" s="83"/>
      <c r="BF875" s="83"/>
      <c r="BG875" s="83"/>
      <c r="BH875" s="83"/>
      <c r="BI875" s="83"/>
      <c r="BJ875" s="96"/>
      <c r="BK875" s="96"/>
      <c r="BL875" s="1"/>
      <c r="BM875" s="1"/>
    </row>
    <row r="876" spans="1:65" ht="15.75" customHeight="1" x14ac:dyDescent="0.25">
      <c r="A876" s="1"/>
      <c r="B876" s="83"/>
      <c r="C876" s="83"/>
      <c r="D876" s="8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83"/>
      <c r="AC876" s="83"/>
      <c r="AD876" s="83"/>
      <c r="AE876" s="83"/>
      <c r="AF876" s="83"/>
      <c r="AG876" s="83"/>
      <c r="AH876" s="83"/>
      <c r="AI876" s="83"/>
      <c r="AJ876" s="83"/>
      <c r="AK876" s="83"/>
      <c r="AL876" s="83"/>
      <c r="AM876" s="83"/>
      <c r="AN876" s="83"/>
      <c r="AO876" s="83"/>
      <c r="AP876" s="83"/>
      <c r="AQ876" s="83"/>
      <c r="AR876" s="83"/>
      <c r="AS876" s="83"/>
      <c r="AT876" s="83"/>
      <c r="AU876" s="83"/>
      <c r="AV876" s="83"/>
      <c r="AW876" s="83"/>
      <c r="AX876" s="83"/>
      <c r="AY876" s="83"/>
      <c r="AZ876" s="83"/>
      <c r="BA876" s="83"/>
      <c r="BB876" s="83"/>
      <c r="BC876" s="83"/>
      <c r="BD876" s="83"/>
      <c r="BE876" s="83"/>
      <c r="BF876" s="83"/>
      <c r="BG876" s="83"/>
      <c r="BH876" s="83"/>
      <c r="BI876" s="83"/>
      <c r="BJ876" s="96"/>
      <c r="BK876" s="96"/>
      <c r="BL876" s="1"/>
      <c r="BM876" s="1"/>
    </row>
    <row r="877" spans="1:65" ht="15.75" customHeight="1" x14ac:dyDescent="0.25">
      <c r="A877" s="1"/>
      <c r="B877" s="83"/>
      <c r="C877" s="83"/>
      <c r="D877" s="8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83"/>
      <c r="AC877" s="83"/>
      <c r="AD877" s="83"/>
      <c r="AE877" s="83"/>
      <c r="AF877" s="83"/>
      <c r="AG877" s="83"/>
      <c r="AH877" s="83"/>
      <c r="AI877" s="83"/>
      <c r="AJ877" s="83"/>
      <c r="AK877" s="83"/>
      <c r="AL877" s="83"/>
      <c r="AM877" s="83"/>
      <c r="AN877" s="83"/>
      <c r="AO877" s="83"/>
      <c r="AP877" s="83"/>
      <c r="AQ877" s="83"/>
      <c r="AR877" s="83"/>
      <c r="AS877" s="83"/>
      <c r="AT877" s="83"/>
      <c r="AU877" s="83"/>
      <c r="AV877" s="83"/>
      <c r="AW877" s="83"/>
      <c r="AX877" s="83"/>
      <c r="AY877" s="83"/>
      <c r="AZ877" s="83"/>
      <c r="BA877" s="83"/>
      <c r="BB877" s="83"/>
      <c r="BC877" s="83"/>
      <c r="BD877" s="83"/>
      <c r="BE877" s="83"/>
      <c r="BF877" s="83"/>
      <c r="BG877" s="83"/>
      <c r="BH877" s="83"/>
      <c r="BI877" s="83"/>
      <c r="BJ877" s="96"/>
      <c r="BK877" s="96"/>
      <c r="BL877" s="1"/>
      <c r="BM877" s="1"/>
    </row>
    <row r="878" spans="1:65" ht="15.75" customHeight="1" x14ac:dyDescent="0.25">
      <c r="A878" s="1"/>
      <c r="B878" s="83"/>
      <c r="C878" s="83"/>
      <c r="D878" s="8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83"/>
      <c r="AC878" s="83"/>
      <c r="AD878" s="83"/>
      <c r="AE878" s="83"/>
      <c r="AF878" s="83"/>
      <c r="AG878" s="83"/>
      <c r="AH878" s="83"/>
      <c r="AI878" s="83"/>
      <c r="AJ878" s="83"/>
      <c r="AK878" s="83"/>
      <c r="AL878" s="83"/>
      <c r="AM878" s="83"/>
      <c r="AN878" s="83"/>
      <c r="AO878" s="83"/>
      <c r="AP878" s="83"/>
      <c r="AQ878" s="83"/>
      <c r="AR878" s="83"/>
      <c r="AS878" s="83"/>
      <c r="AT878" s="83"/>
      <c r="AU878" s="83"/>
      <c r="AV878" s="83"/>
      <c r="AW878" s="83"/>
      <c r="AX878" s="83"/>
      <c r="AY878" s="83"/>
      <c r="AZ878" s="83"/>
      <c r="BA878" s="83"/>
      <c r="BB878" s="83"/>
      <c r="BC878" s="83"/>
      <c r="BD878" s="83"/>
      <c r="BE878" s="83"/>
      <c r="BF878" s="83"/>
      <c r="BG878" s="83"/>
      <c r="BH878" s="83"/>
      <c r="BI878" s="83"/>
      <c r="BJ878" s="96"/>
      <c r="BK878" s="96"/>
      <c r="BL878" s="1"/>
      <c r="BM878" s="1"/>
    </row>
    <row r="879" spans="1:65" ht="15.75" customHeight="1" x14ac:dyDescent="0.25">
      <c r="A879" s="1"/>
      <c r="B879" s="83"/>
      <c r="C879" s="83"/>
      <c r="D879" s="8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83"/>
      <c r="AC879" s="83"/>
      <c r="AD879" s="83"/>
      <c r="AE879" s="83"/>
      <c r="AF879" s="83"/>
      <c r="AG879" s="83"/>
      <c r="AH879" s="83"/>
      <c r="AI879" s="83"/>
      <c r="AJ879" s="83"/>
      <c r="AK879" s="83"/>
      <c r="AL879" s="83"/>
      <c r="AM879" s="83"/>
      <c r="AN879" s="83"/>
      <c r="AO879" s="83"/>
      <c r="AP879" s="83"/>
      <c r="AQ879" s="83"/>
      <c r="AR879" s="83"/>
      <c r="AS879" s="83"/>
      <c r="AT879" s="83"/>
      <c r="AU879" s="83"/>
      <c r="AV879" s="83"/>
      <c r="AW879" s="83"/>
      <c r="AX879" s="83"/>
      <c r="AY879" s="83"/>
      <c r="AZ879" s="83"/>
      <c r="BA879" s="83"/>
      <c r="BB879" s="83"/>
      <c r="BC879" s="83"/>
      <c r="BD879" s="83"/>
      <c r="BE879" s="83"/>
      <c r="BF879" s="83"/>
      <c r="BG879" s="83"/>
      <c r="BH879" s="83"/>
      <c r="BI879" s="83"/>
      <c r="BJ879" s="96"/>
      <c r="BK879" s="96"/>
      <c r="BL879" s="1"/>
      <c r="BM879" s="1"/>
    </row>
    <row r="880" spans="1:65" ht="15.75" customHeight="1" x14ac:dyDescent="0.25">
      <c r="A880" s="1"/>
      <c r="B880" s="83"/>
      <c r="C880" s="83"/>
      <c r="D880" s="8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83"/>
      <c r="AC880" s="83"/>
      <c r="AD880" s="83"/>
      <c r="AE880" s="83"/>
      <c r="AF880" s="83"/>
      <c r="AG880" s="83"/>
      <c r="AH880" s="83"/>
      <c r="AI880" s="83"/>
      <c r="AJ880" s="83"/>
      <c r="AK880" s="83"/>
      <c r="AL880" s="83"/>
      <c r="AM880" s="83"/>
      <c r="AN880" s="83"/>
      <c r="AO880" s="83"/>
      <c r="AP880" s="83"/>
      <c r="AQ880" s="83"/>
      <c r="AR880" s="83"/>
      <c r="AS880" s="83"/>
      <c r="AT880" s="83"/>
      <c r="AU880" s="83"/>
      <c r="AV880" s="83"/>
      <c r="AW880" s="83"/>
      <c r="AX880" s="83"/>
      <c r="AY880" s="83"/>
      <c r="AZ880" s="83"/>
      <c r="BA880" s="83"/>
      <c r="BB880" s="83"/>
      <c r="BC880" s="83"/>
      <c r="BD880" s="83"/>
      <c r="BE880" s="83"/>
      <c r="BF880" s="83"/>
      <c r="BG880" s="83"/>
      <c r="BH880" s="83"/>
      <c r="BI880" s="83"/>
      <c r="BJ880" s="96"/>
      <c r="BK880" s="96"/>
      <c r="BL880" s="1"/>
      <c r="BM880" s="1"/>
    </row>
    <row r="881" spans="1:65" ht="15.75" customHeight="1" x14ac:dyDescent="0.25">
      <c r="A881" s="1"/>
      <c r="B881" s="83"/>
      <c r="C881" s="83"/>
      <c r="D881" s="8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83"/>
      <c r="AC881" s="83"/>
      <c r="AD881" s="83"/>
      <c r="AE881" s="83"/>
      <c r="AF881" s="83"/>
      <c r="AG881" s="83"/>
      <c r="AH881" s="83"/>
      <c r="AI881" s="83"/>
      <c r="AJ881" s="83"/>
      <c r="AK881" s="83"/>
      <c r="AL881" s="83"/>
      <c r="AM881" s="83"/>
      <c r="AN881" s="83"/>
      <c r="AO881" s="83"/>
      <c r="AP881" s="83"/>
      <c r="AQ881" s="83"/>
      <c r="AR881" s="83"/>
      <c r="AS881" s="83"/>
      <c r="AT881" s="83"/>
      <c r="AU881" s="83"/>
      <c r="AV881" s="83"/>
      <c r="AW881" s="83"/>
      <c r="AX881" s="83"/>
      <c r="AY881" s="83"/>
      <c r="AZ881" s="83"/>
      <c r="BA881" s="83"/>
      <c r="BB881" s="83"/>
      <c r="BC881" s="83"/>
      <c r="BD881" s="83"/>
      <c r="BE881" s="83"/>
      <c r="BF881" s="83"/>
      <c r="BG881" s="83"/>
      <c r="BH881" s="83"/>
      <c r="BI881" s="83"/>
      <c r="BJ881" s="96"/>
      <c r="BK881" s="96"/>
      <c r="BL881" s="1"/>
      <c r="BM881" s="1"/>
    </row>
    <row r="882" spans="1:65" ht="15.75" customHeight="1" x14ac:dyDescent="0.25">
      <c r="A882" s="1"/>
      <c r="B882" s="83"/>
      <c r="C882" s="83"/>
      <c r="D882" s="8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83"/>
      <c r="AC882" s="83"/>
      <c r="AD882" s="83"/>
      <c r="AE882" s="83"/>
      <c r="AF882" s="83"/>
      <c r="AG882" s="83"/>
      <c r="AH882" s="83"/>
      <c r="AI882" s="83"/>
      <c r="AJ882" s="83"/>
      <c r="AK882" s="83"/>
      <c r="AL882" s="83"/>
      <c r="AM882" s="83"/>
      <c r="AN882" s="83"/>
      <c r="AO882" s="83"/>
      <c r="AP882" s="83"/>
      <c r="AQ882" s="83"/>
      <c r="AR882" s="83"/>
      <c r="AS882" s="83"/>
      <c r="AT882" s="83"/>
      <c r="AU882" s="83"/>
      <c r="AV882" s="83"/>
      <c r="AW882" s="83"/>
      <c r="AX882" s="83"/>
      <c r="AY882" s="83"/>
      <c r="AZ882" s="83"/>
      <c r="BA882" s="83"/>
      <c r="BB882" s="83"/>
      <c r="BC882" s="83"/>
      <c r="BD882" s="83"/>
      <c r="BE882" s="83"/>
      <c r="BF882" s="83"/>
      <c r="BG882" s="83"/>
      <c r="BH882" s="83"/>
      <c r="BI882" s="83"/>
      <c r="BJ882" s="96"/>
      <c r="BK882" s="96"/>
      <c r="BL882" s="1"/>
      <c r="BM882" s="1"/>
    </row>
    <row r="883" spans="1:65" ht="15.75" customHeight="1" x14ac:dyDescent="0.25">
      <c r="A883" s="1"/>
      <c r="B883" s="83"/>
      <c r="C883" s="83"/>
      <c r="D883" s="8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83"/>
      <c r="AC883" s="83"/>
      <c r="AD883" s="83"/>
      <c r="AE883" s="83"/>
      <c r="AF883" s="83"/>
      <c r="AG883" s="83"/>
      <c r="AH883" s="83"/>
      <c r="AI883" s="83"/>
      <c r="AJ883" s="83"/>
      <c r="AK883" s="83"/>
      <c r="AL883" s="83"/>
      <c r="AM883" s="83"/>
      <c r="AN883" s="83"/>
      <c r="AO883" s="83"/>
      <c r="AP883" s="83"/>
      <c r="AQ883" s="83"/>
      <c r="AR883" s="83"/>
      <c r="AS883" s="83"/>
      <c r="AT883" s="83"/>
      <c r="AU883" s="83"/>
      <c r="AV883" s="83"/>
      <c r="AW883" s="83"/>
      <c r="AX883" s="83"/>
      <c r="AY883" s="83"/>
      <c r="AZ883" s="83"/>
      <c r="BA883" s="83"/>
      <c r="BB883" s="83"/>
      <c r="BC883" s="83"/>
      <c r="BD883" s="83"/>
      <c r="BE883" s="83"/>
      <c r="BF883" s="83"/>
      <c r="BG883" s="83"/>
      <c r="BH883" s="83"/>
      <c r="BI883" s="83"/>
      <c r="BJ883" s="96"/>
      <c r="BK883" s="96"/>
      <c r="BL883" s="1"/>
      <c r="BM883" s="1"/>
    </row>
    <row r="884" spans="1:65" ht="15.75" customHeight="1" x14ac:dyDescent="0.25">
      <c r="A884" s="1"/>
      <c r="B884" s="83"/>
      <c r="C884" s="83"/>
      <c r="D884" s="8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83"/>
      <c r="AC884" s="83"/>
      <c r="AD884" s="83"/>
      <c r="AE884" s="83"/>
      <c r="AF884" s="83"/>
      <c r="AG884" s="83"/>
      <c r="AH884" s="83"/>
      <c r="AI884" s="83"/>
      <c r="AJ884" s="83"/>
      <c r="AK884" s="83"/>
      <c r="AL884" s="83"/>
      <c r="AM884" s="83"/>
      <c r="AN884" s="83"/>
      <c r="AO884" s="83"/>
      <c r="AP884" s="83"/>
      <c r="AQ884" s="83"/>
      <c r="AR884" s="83"/>
      <c r="AS884" s="83"/>
      <c r="AT884" s="83"/>
      <c r="AU884" s="83"/>
      <c r="AV884" s="83"/>
      <c r="AW884" s="83"/>
      <c r="AX884" s="83"/>
      <c r="AY884" s="83"/>
      <c r="AZ884" s="83"/>
      <c r="BA884" s="83"/>
      <c r="BB884" s="83"/>
      <c r="BC884" s="83"/>
      <c r="BD884" s="83"/>
      <c r="BE884" s="83"/>
      <c r="BF884" s="83"/>
      <c r="BG884" s="83"/>
      <c r="BH884" s="83"/>
      <c r="BI884" s="83"/>
      <c r="BJ884" s="96"/>
      <c r="BK884" s="96"/>
      <c r="BL884" s="1"/>
      <c r="BM884" s="1"/>
    </row>
    <row r="885" spans="1:65" ht="15.75" customHeight="1" x14ac:dyDescent="0.25">
      <c r="A885" s="1"/>
      <c r="B885" s="83"/>
      <c r="C885" s="83"/>
      <c r="D885" s="8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83"/>
      <c r="AC885" s="83"/>
      <c r="AD885" s="83"/>
      <c r="AE885" s="83"/>
      <c r="AF885" s="83"/>
      <c r="AG885" s="83"/>
      <c r="AH885" s="83"/>
      <c r="AI885" s="83"/>
      <c r="AJ885" s="83"/>
      <c r="AK885" s="83"/>
      <c r="AL885" s="83"/>
      <c r="AM885" s="83"/>
      <c r="AN885" s="83"/>
      <c r="AO885" s="83"/>
      <c r="AP885" s="83"/>
      <c r="AQ885" s="83"/>
      <c r="AR885" s="83"/>
      <c r="AS885" s="83"/>
      <c r="AT885" s="83"/>
      <c r="AU885" s="83"/>
      <c r="AV885" s="83"/>
      <c r="AW885" s="83"/>
      <c r="AX885" s="83"/>
      <c r="AY885" s="83"/>
      <c r="AZ885" s="83"/>
      <c r="BA885" s="83"/>
      <c r="BB885" s="83"/>
      <c r="BC885" s="83"/>
      <c r="BD885" s="83"/>
      <c r="BE885" s="83"/>
      <c r="BF885" s="83"/>
      <c r="BG885" s="83"/>
      <c r="BH885" s="83"/>
      <c r="BI885" s="83"/>
      <c r="BJ885" s="96"/>
      <c r="BK885" s="96"/>
      <c r="BL885" s="1"/>
      <c r="BM885" s="1"/>
    </row>
    <row r="886" spans="1:65" ht="15.75" customHeight="1" x14ac:dyDescent="0.25">
      <c r="A886" s="1"/>
      <c r="B886" s="83"/>
      <c r="C886" s="83"/>
      <c r="D886" s="8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83"/>
      <c r="AC886" s="83"/>
      <c r="AD886" s="83"/>
      <c r="AE886" s="83"/>
      <c r="AF886" s="83"/>
      <c r="AG886" s="83"/>
      <c r="AH886" s="83"/>
      <c r="AI886" s="83"/>
      <c r="AJ886" s="83"/>
      <c r="AK886" s="83"/>
      <c r="AL886" s="83"/>
      <c r="AM886" s="83"/>
      <c r="AN886" s="83"/>
      <c r="AO886" s="83"/>
      <c r="AP886" s="83"/>
      <c r="AQ886" s="83"/>
      <c r="AR886" s="83"/>
      <c r="AS886" s="83"/>
      <c r="AT886" s="83"/>
      <c r="AU886" s="83"/>
      <c r="AV886" s="83"/>
      <c r="AW886" s="83"/>
      <c r="AX886" s="83"/>
      <c r="AY886" s="83"/>
      <c r="AZ886" s="83"/>
      <c r="BA886" s="83"/>
      <c r="BB886" s="83"/>
      <c r="BC886" s="83"/>
      <c r="BD886" s="83"/>
      <c r="BE886" s="83"/>
      <c r="BF886" s="83"/>
      <c r="BG886" s="83"/>
      <c r="BH886" s="83"/>
      <c r="BI886" s="83"/>
      <c r="BJ886" s="96"/>
      <c r="BK886" s="96"/>
      <c r="BL886" s="1"/>
      <c r="BM886" s="1"/>
    </row>
    <row r="887" spans="1:65" ht="15.75" customHeight="1" x14ac:dyDescent="0.25">
      <c r="A887" s="1"/>
      <c r="B887" s="83"/>
      <c r="C887" s="83"/>
      <c r="D887" s="8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83"/>
      <c r="AC887" s="83"/>
      <c r="AD887" s="83"/>
      <c r="AE887" s="83"/>
      <c r="AF887" s="83"/>
      <c r="AG887" s="83"/>
      <c r="AH887" s="83"/>
      <c r="AI887" s="83"/>
      <c r="AJ887" s="83"/>
      <c r="AK887" s="83"/>
      <c r="AL887" s="83"/>
      <c r="AM887" s="83"/>
      <c r="AN887" s="83"/>
      <c r="AO887" s="83"/>
      <c r="AP887" s="83"/>
      <c r="AQ887" s="83"/>
      <c r="AR887" s="83"/>
      <c r="AS887" s="83"/>
      <c r="AT887" s="83"/>
      <c r="AU887" s="83"/>
      <c r="AV887" s="83"/>
      <c r="AW887" s="83"/>
      <c r="AX887" s="83"/>
      <c r="AY887" s="83"/>
      <c r="AZ887" s="83"/>
      <c r="BA887" s="83"/>
      <c r="BB887" s="83"/>
      <c r="BC887" s="83"/>
      <c r="BD887" s="83"/>
      <c r="BE887" s="83"/>
      <c r="BF887" s="83"/>
      <c r="BG887" s="83"/>
      <c r="BH887" s="83"/>
      <c r="BI887" s="83"/>
      <c r="BJ887" s="96"/>
      <c r="BK887" s="96"/>
      <c r="BL887" s="1"/>
      <c r="BM887" s="1"/>
    </row>
    <row r="888" spans="1:65" ht="15.75" customHeight="1" x14ac:dyDescent="0.25">
      <c r="A888" s="1"/>
      <c r="B888" s="83"/>
      <c r="C888" s="83"/>
      <c r="D888" s="8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83"/>
      <c r="AC888" s="83"/>
      <c r="AD888" s="83"/>
      <c r="AE888" s="83"/>
      <c r="AF888" s="83"/>
      <c r="AG888" s="83"/>
      <c r="AH888" s="83"/>
      <c r="AI888" s="83"/>
      <c r="AJ888" s="83"/>
      <c r="AK888" s="83"/>
      <c r="AL888" s="83"/>
      <c r="AM888" s="83"/>
      <c r="AN888" s="83"/>
      <c r="AO888" s="83"/>
      <c r="AP888" s="83"/>
      <c r="AQ888" s="83"/>
      <c r="AR888" s="83"/>
      <c r="AS888" s="83"/>
      <c r="AT888" s="83"/>
      <c r="AU888" s="83"/>
      <c r="AV888" s="83"/>
      <c r="AW888" s="83"/>
      <c r="AX888" s="83"/>
      <c r="AY888" s="83"/>
      <c r="AZ888" s="83"/>
      <c r="BA888" s="83"/>
      <c r="BB888" s="83"/>
      <c r="BC888" s="83"/>
      <c r="BD888" s="83"/>
      <c r="BE888" s="83"/>
      <c r="BF888" s="83"/>
      <c r="BG888" s="83"/>
      <c r="BH888" s="83"/>
      <c r="BI888" s="83"/>
      <c r="BJ888" s="96"/>
      <c r="BK888" s="96"/>
      <c r="BL888" s="1"/>
      <c r="BM888" s="1"/>
    </row>
    <row r="889" spans="1:65" ht="15.75" customHeight="1" x14ac:dyDescent="0.25">
      <c r="A889" s="1"/>
      <c r="B889" s="83"/>
      <c r="C889" s="83"/>
      <c r="D889" s="8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83"/>
      <c r="AC889" s="83"/>
      <c r="AD889" s="83"/>
      <c r="AE889" s="83"/>
      <c r="AF889" s="83"/>
      <c r="AG889" s="83"/>
      <c r="AH889" s="83"/>
      <c r="AI889" s="83"/>
      <c r="AJ889" s="83"/>
      <c r="AK889" s="83"/>
      <c r="AL889" s="83"/>
      <c r="AM889" s="83"/>
      <c r="AN889" s="83"/>
      <c r="AO889" s="83"/>
      <c r="AP889" s="83"/>
      <c r="AQ889" s="83"/>
      <c r="AR889" s="83"/>
      <c r="AS889" s="83"/>
      <c r="AT889" s="83"/>
      <c r="AU889" s="83"/>
      <c r="AV889" s="83"/>
      <c r="AW889" s="83"/>
      <c r="AX889" s="83"/>
      <c r="AY889" s="83"/>
      <c r="AZ889" s="83"/>
      <c r="BA889" s="83"/>
      <c r="BB889" s="83"/>
      <c r="BC889" s="83"/>
      <c r="BD889" s="83"/>
      <c r="BE889" s="83"/>
      <c r="BF889" s="83"/>
      <c r="BG889" s="83"/>
      <c r="BH889" s="83"/>
      <c r="BI889" s="83"/>
      <c r="BJ889" s="96"/>
      <c r="BK889" s="96"/>
      <c r="BL889" s="1"/>
      <c r="BM889" s="1"/>
    </row>
    <row r="890" spans="1:65" ht="15.75" customHeight="1" x14ac:dyDescent="0.25">
      <c r="A890" s="1"/>
      <c r="B890" s="83"/>
      <c r="C890" s="83"/>
      <c r="D890" s="8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83"/>
      <c r="AC890" s="83"/>
      <c r="AD890" s="83"/>
      <c r="AE890" s="83"/>
      <c r="AF890" s="83"/>
      <c r="AG890" s="83"/>
      <c r="AH890" s="83"/>
      <c r="AI890" s="83"/>
      <c r="AJ890" s="83"/>
      <c r="AK890" s="83"/>
      <c r="AL890" s="83"/>
      <c r="AM890" s="83"/>
      <c r="AN890" s="83"/>
      <c r="AO890" s="83"/>
      <c r="AP890" s="83"/>
      <c r="AQ890" s="83"/>
      <c r="AR890" s="83"/>
      <c r="AS890" s="83"/>
      <c r="AT890" s="83"/>
      <c r="AU890" s="83"/>
      <c r="AV890" s="83"/>
      <c r="AW890" s="83"/>
      <c r="AX890" s="83"/>
      <c r="AY890" s="83"/>
      <c r="AZ890" s="83"/>
      <c r="BA890" s="83"/>
      <c r="BB890" s="83"/>
      <c r="BC890" s="83"/>
      <c r="BD890" s="83"/>
      <c r="BE890" s="83"/>
      <c r="BF890" s="83"/>
      <c r="BG890" s="83"/>
      <c r="BH890" s="83"/>
      <c r="BI890" s="83"/>
      <c r="BJ890" s="96"/>
      <c r="BK890" s="96"/>
      <c r="BL890" s="1"/>
      <c r="BM890" s="1"/>
    </row>
    <row r="891" spans="1:65" ht="15.75" customHeight="1" x14ac:dyDescent="0.25">
      <c r="A891" s="1"/>
      <c r="B891" s="83"/>
      <c r="C891" s="83"/>
      <c r="D891" s="8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83"/>
      <c r="AC891" s="83"/>
      <c r="AD891" s="83"/>
      <c r="AE891" s="83"/>
      <c r="AF891" s="83"/>
      <c r="AG891" s="83"/>
      <c r="AH891" s="83"/>
      <c r="AI891" s="83"/>
      <c r="AJ891" s="83"/>
      <c r="AK891" s="83"/>
      <c r="AL891" s="83"/>
      <c r="AM891" s="83"/>
      <c r="AN891" s="83"/>
      <c r="AO891" s="83"/>
      <c r="AP891" s="83"/>
      <c r="AQ891" s="83"/>
      <c r="AR891" s="83"/>
      <c r="AS891" s="83"/>
      <c r="AT891" s="83"/>
      <c r="AU891" s="83"/>
      <c r="AV891" s="83"/>
      <c r="AW891" s="83"/>
      <c r="AX891" s="83"/>
      <c r="AY891" s="83"/>
      <c r="AZ891" s="83"/>
      <c r="BA891" s="83"/>
      <c r="BB891" s="83"/>
      <c r="BC891" s="83"/>
      <c r="BD891" s="83"/>
      <c r="BE891" s="83"/>
      <c r="BF891" s="83"/>
      <c r="BG891" s="83"/>
      <c r="BH891" s="83"/>
      <c r="BI891" s="83"/>
      <c r="BJ891" s="96"/>
      <c r="BK891" s="96"/>
      <c r="BL891" s="1"/>
      <c r="BM891" s="1"/>
    </row>
    <row r="892" spans="1:65" ht="15.75" customHeight="1" x14ac:dyDescent="0.25">
      <c r="A892" s="1"/>
      <c r="B892" s="83"/>
      <c r="C892" s="83"/>
      <c r="D892" s="8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83"/>
      <c r="AC892" s="83"/>
      <c r="AD892" s="83"/>
      <c r="AE892" s="83"/>
      <c r="AF892" s="83"/>
      <c r="AG892" s="83"/>
      <c r="AH892" s="83"/>
      <c r="AI892" s="83"/>
      <c r="AJ892" s="83"/>
      <c r="AK892" s="83"/>
      <c r="AL892" s="83"/>
      <c r="AM892" s="83"/>
      <c r="AN892" s="83"/>
      <c r="AO892" s="83"/>
      <c r="AP892" s="83"/>
      <c r="AQ892" s="83"/>
      <c r="AR892" s="83"/>
      <c r="AS892" s="83"/>
      <c r="AT892" s="83"/>
      <c r="AU892" s="83"/>
      <c r="AV892" s="83"/>
      <c r="AW892" s="83"/>
      <c r="AX892" s="83"/>
      <c r="AY892" s="83"/>
      <c r="AZ892" s="83"/>
      <c r="BA892" s="83"/>
      <c r="BB892" s="83"/>
      <c r="BC892" s="83"/>
      <c r="BD892" s="83"/>
      <c r="BE892" s="83"/>
      <c r="BF892" s="83"/>
      <c r="BG892" s="83"/>
      <c r="BH892" s="83"/>
      <c r="BI892" s="83"/>
      <c r="BJ892" s="96"/>
      <c r="BK892" s="96"/>
      <c r="BL892" s="1"/>
      <c r="BM892" s="1"/>
    </row>
    <row r="893" spans="1:65" ht="15.75" customHeight="1" x14ac:dyDescent="0.25">
      <c r="A893" s="1"/>
      <c r="B893" s="83"/>
      <c r="C893" s="83"/>
      <c r="D893" s="8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83"/>
      <c r="AC893" s="83"/>
      <c r="AD893" s="83"/>
      <c r="AE893" s="83"/>
      <c r="AF893" s="83"/>
      <c r="AG893" s="83"/>
      <c r="AH893" s="83"/>
      <c r="AI893" s="83"/>
      <c r="AJ893" s="83"/>
      <c r="AK893" s="83"/>
      <c r="AL893" s="83"/>
      <c r="AM893" s="83"/>
      <c r="AN893" s="83"/>
      <c r="AO893" s="83"/>
      <c r="AP893" s="83"/>
      <c r="AQ893" s="83"/>
      <c r="AR893" s="83"/>
      <c r="AS893" s="83"/>
      <c r="AT893" s="83"/>
      <c r="AU893" s="83"/>
      <c r="AV893" s="83"/>
      <c r="AW893" s="83"/>
      <c r="AX893" s="83"/>
      <c r="AY893" s="83"/>
      <c r="AZ893" s="83"/>
      <c r="BA893" s="83"/>
      <c r="BB893" s="83"/>
      <c r="BC893" s="83"/>
      <c r="BD893" s="83"/>
      <c r="BE893" s="83"/>
      <c r="BF893" s="83"/>
      <c r="BG893" s="83"/>
      <c r="BH893" s="83"/>
      <c r="BI893" s="83"/>
      <c r="BJ893" s="96"/>
      <c r="BK893" s="96"/>
      <c r="BL893" s="1"/>
      <c r="BM893" s="1"/>
    </row>
    <row r="894" spans="1:65" ht="15.75" customHeight="1" x14ac:dyDescent="0.25">
      <c r="A894" s="1"/>
      <c r="B894" s="83"/>
      <c r="C894" s="83"/>
      <c r="D894" s="8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83"/>
      <c r="AC894" s="83"/>
      <c r="AD894" s="83"/>
      <c r="AE894" s="83"/>
      <c r="AF894" s="83"/>
      <c r="AG894" s="83"/>
      <c r="AH894" s="83"/>
      <c r="AI894" s="83"/>
      <c r="AJ894" s="83"/>
      <c r="AK894" s="83"/>
      <c r="AL894" s="83"/>
      <c r="AM894" s="83"/>
      <c r="AN894" s="83"/>
      <c r="AO894" s="83"/>
      <c r="AP894" s="83"/>
      <c r="AQ894" s="83"/>
      <c r="AR894" s="83"/>
      <c r="AS894" s="83"/>
      <c r="AT894" s="83"/>
      <c r="AU894" s="83"/>
      <c r="AV894" s="83"/>
      <c r="AW894" s="83"/>
      <c r="AX894" s="83"/>
      <c r="AY894" s="83"/>
      <c r="AZ894" s="83"/>
      <c r="BA894" s="83"/>
      <c r="BB894" s="83"/>
      <c r="BC894" s="83"/>
      <c r="BD894" s="83"/>
      <c r="BE894" s="83"/>
      <c r="BF894" s="83"/>
      <c r="BG894" s="83"/>
      <c r="BH894" s="83"/>
      <c r="BI894" s="83"/>
      <c r="BJ894" s="96"/>
      <c r="BK894" s="96"/>
      <c r="BL894" s="1"/>
      <c r="BM894" s="1"/>
    </row>
    <row r="895" spans="1:65" ht="15.75" customHeight="1" x14ac:dyDescent="0.25">
      <c r="A895" s="1"/>
      <c r="B895" s="83"/>
      <c r="C895" s="83"/>
      <c r="D895" s="8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83"/>
      <c r="AC895" s="83"/>
      <c r="AD895" s="83"/>
      <c r="AE895" s="83"/>
      <c r="AF895" s="83"/>
      <c r="AG895" s="83"/>
      <c r="AH895" s="83"/>
      <c r="AI895" s="83"/>
      <c r="AJ895" s="83"/>
      <c r="AK895" s="83"/>
      <c r="AL895" s="83"/>
      <c r="AM895" s="83"/>
      <c r="AN895" s="83"/>
      <c r="AO895" s="83"/>
      <c r="AP895" s="83"/>
      <c r="AQ895" s="83"/>
      <c r="AR895" s="83"/>
      <c r="AS895" s="83"/>
      <c r="AT895" s="83"/>
      <c r="AU895" s="83"/>
      <c r="AV895" s="83"/>
      <c r="AW895" s="83"/>
      <c r="AX895" s="83"/>
      <c r="AY895" s="83"/>
      <c r="AZ895" s="83"/>
      <c r="BA895" s="83"/>
      <c r="BB895" s="83"/>
      <c r="BC895" s="83"/>
      <c r="BD895" s="83"/>
      <c r="BE895" s="83"/>
      <c r="BF895" s="83"/>
      <c r="BG895" s="83"/>
      <c r="BH895" s="83"/>
      <c r="BI895" s="83"/>
      <c r="BJ895" s="96"/>
      <c r="BK895" s="96"/>
      <c r="BL895" s="1"/>
      <c r="BM895" s="1"/>
    </row>
    <row r="896" spans="1:65" ht="15.75" customHeight="1" x14ac:dyDescent="0.25">
      <c r="A896" s="1"/>
      <c r="B896" s="83"/>
      <c r="C896" s="83"/>
      <c r="D896" s="8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83"/>
      <c r="AC896" s="83"/>
      <c r="AD896" s="83"/>
      <c r="AE896" s="83"/>
      <c r="AF896" s="83"/>
      <c r="AG896" s="83"/>
      <c r="AH896" s="83"/>
      <c r="AI896" s="83"/>
      <c r="AJ896" s="83"/>
      <c r="AK896" s="83"/>
      <c r="AL896" s="83"/>
      <c r="AM896" s="83"/>
      <c r="AN896" s="83"/>
      <c r="AO896" s="83"/>
      <c r="AP896" s="83"/>
      <c r="AQ896" s="83"/>
      <c r="AR896" s="83"/>
      <c r="AS896" s="83"/>
      <c r="AT896" s="83"/>
      <c r="AU896" s="83"/>
      <c r="AV896" s="83"/>
      <c r="AW896" s="83"/>
      <c r="AX896" s="83"/>
      <c r="AY896" s="83"/>
      <c r="AZ896" s="83"/>
      <c r="BA896" s="83"/>
      <c r="BB896" s="83"/>
      <c r="BC896" s="83"/>
      <c r="BD896" s="83"/>
      <c r="BE896" s="83"/>
      <c r="BF896" s="83"/>
      <c r="BG896" s="83"/>
      <c r="BH896" s="83"/>
      <c r="BI896" s="83"/>
      <c r="BJ896" s="96"/>
      <c r="BK896" s="96"/>
      <c r="BL896" s="1"/>
      <c r="BM896" s="1"/>
    </row>
    <row r="897" spans="1:65" ht="15.75" customHeight="1" x14ac:dyDescent="0.25">
      <c r="A897" s="1"/>
      <c r="B897" s="83"/>
      <c r="C897" s="83"/>
      <c r="D897" s="8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83"/>
      <c r="AC897" s="83"/>
      <c r="AD897" s="83"/>
      <c r="AE897" s="83"/>
      <c r="AF897" s="83"/>
      <c r="AG897" s="83"/>
      <c r="AH897" s="83"/>
      <c r="AI897" s="83"/>
      <c r="AJ897" s="83"/>
      <c r="AK897" s="83"/>
      <c r="AL897" s="83"/>
      <c r="AM897" s="83"/>
      <c r="AN897" s="83"/>
      <c r="AO897" s="83"/>
      <c r="AP897" s="83"/>
      <c r="AQ897" s="83"/>
      <c r="AR897" s="83"/>
      <c r="AS897" s="83"/>
      <c r="AT897" s="83"/>
      <c r="AU897" s="83"/>
      <c r="AV897" s="83"/>
      <c r="AW897" s="83"/>
      <c r="AX897" s="83"/>
      <c r="AY897" s="83"/>
      <c r="AZ897" s="83"/>
      <c r="BA897" s="83"/>
      <c r="BB897" s="83"/>
      <c r="BC897" s="83"/>
      <c r="BD897" s="83"/>
      <c r="BE897" s="83"/>
      <c r="BF897" s="83"/>
      <c r="BG897" s="83"/>
      <c r="BH897" s="83"/>
      <c r="BI897" s="83"/>
      <c r="BJ897" s="96"/>
      <c r="BK897" s="96"/>
      <c r="BL897" s="1"/>
      <c r="BM897" s="1"/>
    </row>
    <row r="898" spans="1:65" ht="15.75" customHeight="1" x14ac:dyDescent="0.25">
      <c r="A898" s="1"/>
      <c r="B898" s="83"/>
      <c r="C898" s="83"/>
      <c r="D898" s="8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83"/>
      <c r="AC898" s="83"/>
      <c r="AD898" s="83"/>
      <c r="AE898" s="83"/>
      <c r="AF898" s="83"/>
      <c r="AG898" s="83"/>
      <c r="AH898" s="83"/>
      <c r="AI898" s="83"/>
      <c r="AJ898" s="83"/>
      <c r="AK898" s="83"/>
      <c r="AL898" s="83"/>
      <c r="AM898" s="83"/>
      <c r="AN898" s="83"/>
      <c r="AO898" s="83"/>
      <c r="AP898" s="83"/>
      <c r="AQ898" s="83"/>
      <c r="AR898" s="83"/>
      <c r="AS898" s="83"/>
      <c r="AT898" s="83"/>
      <c r="AU898" s="83"/>
      <c r="AV898" s="83"/>
      <c r="AW898" s="83"/>
      <c r="AX898" s="83"/>
      <c r="AY898" s="83"/>
      <c r="AZ898" s="83"/>
      <c r="BA898" s="83"/>
      <c r="BB898" s="83"/>
      <c r="BC898" s="83"/>
      <c r="BD898" s="83"/>
      <c r="BE898" s="83"/>
      <c r="BF898" s="83"/>
      <c r="BG898" s="83"/>
      <c r="BH898" s="83"/>
      <c r="BI898" s="83"/>
      <c r="BJ898" s="96"/>
      <c r="BK898" s="96"/>
      <c r="BL898" s="1"/>
      <c r="BM898" s="1"/>
    </row>
    <row r="899" spans="1:65" ht="15.75" customHeight="1" x14ac:dyDescent="0.25">
      <c r="A899" s="1"/>
      <c r="B899" s="83"/>
      <c r="C899" s="83"/>
      <c r="D899" s="8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83"/>
      <c r="AC899" s="83"/>
      <c r="AD899" s="83"/>
      <c r="AE899" s="83"/>
      <c r="AF899" s="83"/>
      <c r="AG899" s="83"/>
      <c r="AH899" s="83"/>
      <c r="AI899" s="83"/>
      <c r="AJ899" s="83"/>
      <c r="AK899" s="83"/>
      <c r="AL899" s="83"/>
      <c r="AM899" s="83"/>
      <c r="AN899" s="83"/>
      <c r="AO899" s="83"/>
      <c r="AP899" s="83"/>
      <c r="AQ899" s="83"/>
      <c r="AR899" s="83"/>
      <c r="AS899" s="83"/>
      <c r="AT899" s="83"/>
      <c r="AU899" s="83"/>
      <c r="AV899" s="83"/>
      <c r="AW899" s="83"/>
      <c r="AX899" s="83"/>
      <c r="AY899" s="83"/>
      <c r="AZ899" s="83"/>
      <c r="BA899" s="83"/>
      <c r="BB899" s="83"/>
      <c r="BC899" s="83"/>
      <c r="BD899" s="83"/>
      <c r="BE899" s="83"/>
      <c r="BF899" s="83"/>
      <c r="BG899" s="83"/>
      <c r="BH899" s="83"/>
      <c r="BI899" s="83"/>
      <c r="BJ899" s="96"/>
      <c r="BK899" s="96"/>
      <c r="BL899" s="1"/>
      <c r="BM899" s="1"/>
    </row>
    <row r="900" spans="1:65" ht="15.75" customHeight="1" x14ac:dyDescent="0.25">
      <c r="A900" s="1"/>
      <c r="B900" s="83"/>
      <c r="C900" s="83"/>
      <c r="D900" s="8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83"/>
      <c r="AC900" s="83"/>
      <c r="AD900" s="83"/>
      <c r="AE900" s="83"/>
      <c r="AF900" s="83"/>
      <c r="AG900" s="83"/>
      <c r="AH900" s="83"/>
      <c r="AI900" s="83"/>
      <c r="AJ900" s="83"/>
      <c r="AK900" s="83"/>
      <c r="AL900" s="83"/>
      <c r="AM900" s="83"/>
      <c r="AN900" s="83"/>
      <c r="AO900" s="83"/>
      <c r="AP900" s="83"/>
      <c r="AQ900" s="83"/>
      <c r="AR900" s="83"/>
      <c r="AS900" s="83"/>
      <c r="AT900" s="83"/>
      <c r="AU900" s="83"/>
      <c r="AV900" s="83"/>
      <c r="AW900" s="83"/>
      <c r="AX900" s="83"/>
      <c r="AY900" s="83"/>
      <c r="AZ900" s="83"/>
      <c r="BA900" s="83"/>
      <c r="BB900" s="83"/>
      <c r="BC900" s="83"/>
      <c r="BD900" s="83"/>
      <c r="BE900" s="83"/>
      <c r="BF900" s="83"/>
      <c r="BG900" s="83"/>
      <c r="BH900" s="83"/>
      <c r="BI900" s="83"/>
      <c r="BJ900" s="96"/>
      <c r="BK900" s="96"/>
      <c r="BL900" s="1"/>
      <c r="BM900" s="1"/>
    </row>
    <row r="901" spans="1:65" ht="15.75" customHeight="1" x14ac:dyDescent="0.25">
      <c r="A901" s="1"/>
      <c r="B901" s="83"/>
      <c r="C901" s="83"/>
      <c r="D901" s="8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83"/>
      <c r="AC901" s="83"/>
      <c r="AD901" s="83"/>
      <c r="AE901" s="83"/>
      <c r="AF901" s="83"/>
      <c r="AG901" s="83"/>
      <c r="AH901" s="83"/>
      <c r="AI901" s="83"/>
      <c r="AJ901" s="83"/>
      <c r="AK901" s="83"/>
      <c r="AL901" s="83"/>
      <c r="AM901" s="83"/>
      <c r="AN901" s="83"/>
      <c r="AO901" s="83"/>
      <c r="AP901" s="83"/>
      <c r="AQ901" s="83"/>
      <c r="AR901" s="83"/>
      <c r="AS901" s="83"/>
      <c r="AT901" s="83"/>
      <c r="AU901" s="83"/>
      <c r="AV901" s="83"/>
      <c r="AW901" s="83"/>
      <c r="AX901" s="83"/>
      <c r="AY901" s="83"/>
      <c r="AZ901" s="83"/>
      <c r="BA901" s="83"/>
      <c r="BB901" s="83"/>
      <c r="BC901" s="83"/>
      <c r="BD901" s="83"/>
      <c r="BE901" s="83"/>
      <c r="BF901" s="83"/>
      <c r="BG901" s="83"/>
      <c r="BH901" s="83"/>
      <c r="BI901" s="83"/>
      <c r="BJ901" s="96"/>
      <c r="BK901" s="96"/>
      <c r="BL901" s="1"/>
      <c r="BM901" s="1"/>
    </row>
    <row r="902" spans="1:65" ht="15.75" customHeight="1" x14ac:dyDescent="0.25">
      <c r="A902" s="1"/>
      <c r="B902" s="83"/>
      <c r="C902" s="83"/>
      <c r="D902" s="8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83"/>
      <c r="AC902" s="83"/>
      <c r="AD902" s="83"/>
      <c r="AE902" s="83"/>
      <c r="AF902" s="83"/>
      <c r="AG902" s="83"/>
      <c r="AH902" s="83"/>
      <c r="AI902" s="83"/>
      <c r="AJ902" s="83"/>
      <c r="AK902" s="83"/>
      <c r="AL902" s="83"/>
      <c r="AM902" s="83"/>
      <c r="AN902" s="83"/>
      <c r="AO902" s="83"/>
      <c r="AP902" s="83"/>
      <c r="AQ902" s="83"/>
      <c r="AR902" s="83"/>
      <c r="AS902" s="83"/>
      <c r="AT902" s="83"/>
      <c r="AU902" s="83"/>
      <c r="AV902" s="83"/>
      <c r="AW902" s="83"/>
      <c r="AX902" s="83"/>
      <c r="AY902" s="83"/>
      <c r="AZ902" s="83"/>
      <c r="BA902" s="83"/>
      <c r="BB902" s="83"/>
      <c r="BC902" s="83"/>
      <c r="BD902" s="83"/>
      <c r="BE902" s="83"/>
      <c r="BF902" s="83"/>
      <c r="BG902" s="83"/>
      <c r="BH902" s="83"/>
      <c r="BI902" s="83"/>
      <c r="BJ902" s="96"/>
      <c r="BK902" s="96"/>
      <c r="BL902" s="1"/>
      <c r="BM902" s="1"/>
    </row>
    <row r="903" spans="1:65" ht="15.75" customHeight="1" x14ac:dyDescent="0.25">
      <c r="A903" s="1"/>
      <c r="B903" s="83"/>
      <c r="C903" s="83"/>
      <c r="D903" s="8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83"/>
      <c r="AC903" s="83"/>
      <c r="AD903" s="83"/>
      <c r="AE903" s="83"/>
      <c r="AF903" s="83"/>
      <c r="AG903" s="83"/>
      <c r="AH903" s="83"/>
      <c r="AI903" s="83"/>
      <c r="AJ903" s="83"/>
      <c r="AK903" s="83"/>
      <c r="AL903" s="83"/>
      <c r="AM903" s="83"/>
      <c r="AN903" s="83"/>
      <c r="AO903" s="83"/>
      <c r="AP903" s="83"/>
      <c r="AQ903" s="83"/>
      <c r="AR903" s="83"/>
      <c r="AS903" s="83"/>
      <c r="AT903" s="83"/>
      <c r="AU903" s="83"/>
      <c r="AV903" s="83"/>
      <c r="AW903" s="83"/>
      <c r="AX903" s="83"/>
      <c r="AY903" s="83"/>
      <c r="AZ903" s="83"/>
      <c r="BA903" s="83"/>
      <c r="BB903" s="83"/>
      <c r="BC903" s="83"/>
      <c r="BD903" s="83"/>
      <c r="BE903" s="83"/>
      <c r="BF903" s="83"/>
      <c r="BG903" s="83"/>
      <c r="BH903" s="83"/>
      <c r="BI903" s="83"/>
      <c r="BJ903" s="96"/>
      <c r="BK903" s="96"/>
      <c r="BL903" s="1"/>
      <c r="BM903" s="1"/>
    </row>
    <row r="904" spans="1:65" ht="15.75" customHeight="1" x14ac:dyDescent="0.25">
      <c r="A904" s="1"/>
      <c r="B904" s="83"/>
      <c r="C904" s="83"/>
      <c r="D904" s="8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83"/>
      <c r="AC904" s="83"/>
      <c r="AD904" s="83"/>
      <c r="AE904" s="83"/>
      <c r="AF904" s="83"/>
      <c r="AG904" s="83"/>
      <c r="AH904" s="83"/>
      <c r="AI904" s="83"/>
      <c r="AJ904" s="83"/>
      <c r="AK904" s="83"/>
      <c r="AL904" s="83"/>
      <c r="AM904" s="83"/>
      <c r="AN904" s="83"/>
      <c r="AO904" s="83"/>
      <c r="AP904" s="83"/>
      <c r="AQ904" s="83"/>
      <c r="AR904" s="83"/>
      <c r="AS904" s="83"/>
      <c r="AT904" s="83"/>
      <c r="AU904" s="83"/>
      <c r="AV904" s="83"/>
      <c r="AW904" s="83"/>
      <c r="AX904" s="83"/>
      <c r="AY904" s="83"/>
      <c r="AZ904" s="83"/>
      <c r="BA904" s="83"/>
      <c r="BB904" s="83"/>
      <c r="BC904" s="83"/>
      <c r="BD904" s="83"/>
      <c r="BE904" s="83"/>
      <c r="BF904" s="83"/>
      <c r="BG904" s="83"/>
      <c r="BH904" s="83"/>
      <c r="BI904" s="83"/>
      <c r="BJ904" s="96"/>
      <c r="BK904" s="96"/>
      <c r="BL904" s="1"/>
      <c r="BM904" s="1"/>
    </row>
    <row r="905" spans="1:65" ht="15.75" customHeight="1" x14ac:dyDescent="0.25">
      <c r="A905" s="1"/>
      <c r="B905" s="83"/>
      <c r="C905" s="83"/>
      <c r="D905" s="8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83"/>
      <c r="AC905" s="83"/>
      <c r="AD905" s="83"/>
      <c r="AE905" s="83"/>
      <c r="AF905" s="83"/>
      <c r="AG905" s="83"/>
      <c r="AH905" s="83"/>
      <c r="AI905" s="83"/>
      <c r="AJ905" s="83"/>
      <c r="AK905" s="83"/>
      <c r="AL905" s="83"/>
      <c r="AM905" s="83"/>
      <c r="AN905" s="83"/>
      <c r="AO905" s="83"/>
      <c r="AP905" s="83"/>
      <c r="AQ905" s="83"/>
      <c r="AR905" s="83"/>
      <c r="AS905" s="83"/>
      <c r="AT905" s="83"/>
      <c r="AU905" s="83"/>
      <c r="AV905" s="83"/>
      <c r="AW905" s="83"/>
      <c r="AX905" s="83"/>
      <c r="AY905" s="83"/>
      <c r="AZ905" s="83"/>
      <c r="BA905" s="83"/>
      <c r="BB905" s="83"/>
      <c r="BC905" s="83"/>
      <c r="BD905" s="83"/>
      <c r="BE905" s="83"/>
      <c r="BF905" s="83"/>
      <c r="BG905" s="83"/>
      <c r="BH905" s="83"/>
      <c r="BI905" s="83"/>
      <c r="BJ905" s="96"/>
      <c r="BK905" s="96"/>
      <c r="BL905" s="1"/>
      <c r="BM905" s="1"/>
    </row>
    <row r="906" spans="1:65" ht="15.75" customHeight="1" x14ac:dyDescent="0.25">
      <c r="A906" s="1"/>
      <c r="B906" s="83"/>
      <c r="C906" s="83"/>
      <c r="D906" s="8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83"/>
      <c r="AC906" s="83"/>
      <c r="AD906" s="83"/>
      <c r="AE906" s="83"/>
      <c r="AF906" s="83"/>
      <c r="AG906" s="83"/>
      <c r="AH906" s="83"/>
      <c r="AI906" s="83"/>
      <c r="AJ906" s="83"/>
      <c r="AK906" s="83"/>
      <c r="AL906" s="83"/>
      <c r="AM906" s="83"/>
      <c r="AN906" s="83"/>
      <c r="AO906" s="83"/>
      <c r="AP906" s="83"/>
      <c r="AQ906" s="83"/>
      <c r="AR906" s="83"/>
      <c r="AS906" s="83"/>
      <c r="AT906" s="83"/>
      <c r="AU906" s="83"/>
      <c r="AV906" s="83"/>
      <c r="AW906" s="83"/>
      <c r="AX906" s="83"/>
      <c r="AY906" s="83"/>
      <c r="AZ906" s="83"/>
      <c r="BA906" s="83"/>
      <c r="BB906" s="83"/>
      <c r="BC906" s="83"/>
      <c r="BD906" s="83"/>
      <c r="BE906" s="83"/>
      <c r="BF906" s="83"/>
      <c r="BG906" s="83"/>
      <c r="BH906" s="83"/>
      <c r="BI906" s="83"/>
      <c r="BJ906" s="96"/>
      <c r="BK906" s="96"/>
      <c r="BL906" s="1"/>
      <c r="BM906" s="1"/>
    </row>
    <row r="907" spans="1:65" ht="15.75" customHeight="1" x14ac:dyDescent="0.25">
      <c r="A907" s="1"/>
      <c r="B907" s="83"/>
      <c r="C907" s="83"/>
      <c r="D907" s="8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83"/>
      <c r="AC907" s="83"/>
      <c r="AD907" s="83"/>
      <c r="AE907" s="83"/>
      <c r="AF907" s="83"/>
      <c r="AG907" s="83"/>
      <c r="AH907" s="83"/>
      <c r="AI907" s="83"/>
      <c r="AJ907" s="83"/>
      <c r="AK907" s="83"/>
      <c r="AL907" s="83"/>
      <c r="AM907" s="83"/>
      <c r="AN907" s="83"/>
      <c r="AO907" s="83"/>
      <c r="AP907" s="83"/>
      <c r="AQ907" s="83"/>
      <c r="AR907" s="83"/>
      <c r="AS907" s="83"/>
      <c r="AT907" s="83"/>
      <c r="AU907" s="83"/>
      <c r="AV907" s="83"/>
      <c r="AW907" s="83"/>
      <c r="AX907" s="83"/>
      <c r="AY907" s="83"/>
      <c r="AZ907" s="83"/>
      <c r="BA907" s="83"/>
      <c r="BB907" s="83"/>
      <c r="BC907" s="83"/>
      <c r="BD907" s="83"/>
      <c r="BE907" s="83"/>
      <c r="BF907" s="83"/>
      <c r="BG907" s="83"/>
      <c r="BH907" s="83"/>
      <c r="BI907" s="83"/>
      <c r="BJ907" s="96"/>
      <c r="BK907" s="96"/>
      <c r="BL907" s="1"/>
      <c r="BM907" s="1"/>
    </row>
    <row r="908" spans="1:65" ht="15.75" customHeight="1" x14ac:dyDescent="0.25">
      <c r="A908" s="1"/>
      <c r="B908" s="83"/>
      <c r="C908" s="83"/>
      <c r="D908" s="8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83"/>
      <c r="AC908" s="83"/>
      <c r="AD908" s="83"/>
      <c r="AE908" s="83"/>
      <c r="AF908" s="83"/>
      <c r="AG908" s="83"/>
      <c r="AH908" s="83"/>
      <c r="AI908" s="83"/>
      <c r="AJ908" s="83"/>
      <c r="AK908" s="83"/>
      <c r="AL908" s="83"/>
      <c r="AM908" s="83"/>
      <c r="AN908" s="83"/>
      <c r="AO908" s="83"/>
      <c r="AP908" s="83"/>
      <c r="AQ908" s="83"/>
      <c r="AR908" s="83"/>
      <c r="AS908" s="83"/>
      <c r="AT908" s="83"/>
      <c r="AU908" s="83"/>
      <c r="AV908" s="83"/>
      <c r="AW908" s="83"/>
      <c r="AX908" s="83"/>
      <c r="AY908" s="83"/>
      <c r="AZ908" s="83"/>
      <c r="BA908" s="83"/>
      <c r="BB908" s="83"/>
      <c r="BC908" s="83"/>
      <c r="BD908" s="83"/>
      <c r="BE908" s="83"/>
      <c r="BF908" s="83"/>
      <c r="BG908" s="83"/>
      <c r="BH908" s="83"/>
      <c r="BI908" s="83"/>
      <c r="BJ908" s="96"/>
      <c r="BK908" s="96"/>
      <c r="BL908" s="1"/>
      <c r="BM908" s="1"/>
    </row>
    <row r="909" spans="1:65" ht="15.75" customHeight="1" x14ac:dyDescent="0.25">
      <c r="A909" s="1"/>
      <c r="B909" s="83"/>
      <c r="C909" s="83"/>
      <c r="D909" s="8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83"/>
      <c r="AC909" s="83"/>
      <c r="AD909" s="83"/>
      <c r="AE909" s="83"/>
      <c r="AF909" s="83"/>
      <c r="AG909" s="83"/>
      <c r="AH909" s="83"/>
      <c r="AI909" s="83"/>
      <c r="AJ909" s="83"/>
      <c r="AK909" s="83"/>
      <c r="AL909" s="83"/>
      <c r="AM909" s="83"/>
      <c r="AN909" s="83"/>
      <c r="AO909" s="83"/>
      <c r="AP909" s="83"/>
      <c r="AQ909" s="83"/>
      <c r="AR909" s="83"/>
      <c r="AS909" s="83"/>
      <c r="AT909" s="83"/>
      <c r="AU909" s="83"/>
      <c r="AV909" s="83"/>
      <c r="AW909" s="83"/>
      <c r="AX909" s="83"/>
      <c r="AY909" s="83"/>
      <c r="AZ909" s="83"/>
      <c r="BA909" s="83"/>
      <c r="BB909" s="83"/>
      <c r="BC909" s="83"/>
      <c r="BD909" s="83"/>
      <c r="BE909" s="83"/>
      <c r="BF909" s="83"/>
      <c r="BG909" s="83"/>
      <c r="BH909" s="83"/>
      <c r="BI909" s="83"/>
      <c r="BJ909" s="96"/>
      <c r="BK909" s="96"/>
      <c r="BL909" s="1"/>
      <c r="BM909" s="1"/>
    </row>
    <row r="910" spans="1:65" ht="15.75" customHeight="1" x14ac:dyDescent="0.25">
      <c r="A910" s="1"/>
      <c r="B910" s="83"/>
      <c r="C910" s="83"/>
      <c r="D910" s="8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83"/>
      <c r="AC910" s="83"/>
      <c r="AD910" s="83"/>
      <c r="AE910" s="83"/>
      <c r="AF910" s="83"/>
      <c r="AG910" s="83"/>
      <c r="AH910" s="83"/>
      <c r="AI910" s="83"/>
      <c r="AJ910" s="83"/>
      <c r="AK910" s="83"/>
      <c r="AL910" s="83"/>
      <c r="AM910" s="83"/>
      <c r="AN910" s="83"/>
      <c r="AO910" s="83"/>
      <c r="AP910" s="83"/>
      <c r="AQ910" s="83"/>
      <c r="AR910" s="83"/>
      <c r="AS910" s="83"/>
      <c r="AT910" s="83"/>
      <c r="AU910" s="83"/>
      <c r="AV910" s="83"/>
      <c r="AW910" s="83"/>
      <c r="AX910" s="83"/>
      <c r="AY910" s="83"/>
      <c r="AZ910" s="83"/>
      <c r="BA910" s="83"/>
      <c r="BB910" s="83"/>
      <c r="BC910" s="83"/>
      <c r="BD910" s="83"/>
      <c r="BE910" s="83"/>
      <c r="BF910" s="83"/>
      <c r="BG910" s="83"/>
      <c r="BH910" s="83"/>
      <c r="BI910" s="83"/>
      <c r="BJ910" s="96"/>
      <c r="BK910" s="96"/>
      <c r="BL910" s="1"/>
      <c r="BM910" s="1"/>
    </row>
    <row r="911" spans="1:65" ht="15.75" customHeight="1" x14ac:dyDescent="0.25">
      <c r="A911" s="1"/>
      <c r="B911" s="83"/>
      <c r="C911" s="83"/>
      <c r="D911" s="8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83"/>
      <c r="AC911" s="83"/>
      <c r="AD911" s="83"/>
      <c r="AE911" s="83"/>
      <c r="AF911" s="83"/>
      <c r="AG911" s="83"/>
      <c r="AH911" s="83"/>
      <c r="AI911" s="83"/>
      <c r="AJ911" s="83"/>
      <c r="AK911" s="83"/>
      <c r="AL911" s="83"/>
      <c r="AM911" s="83"/>
      <c r="AN911" s="83"/>
      <c r="AO911" s="83"/>
      <c r="AP911" s="83"/>
      <c r="AQ911" s="83"/>
      <c r="AR911" s="83"/>
      <c r="AS911" s="83"/>
      <c r="AT911" s="83"/>
      <c r="AU911" s="83"/>
      <c r="AV911" s="83"/>
      <c r="AW911" s="83"/>
      <c r="AX911" s="83"/>
      <c r="AY911" s="83"/>
      <c r="AZ911" s="83"/>
      <c r="BA911" s="83"/>
      <c r="BB911" s="83"/>
      <c r="BC911" s="83"/>
      <c r="BD911" s="83"/>
      <c r="BE911" s="83"/>
      <c r="BF911" s="83"/>
      <c r="BG911" s="83"/>
      <c r="BH911" s="83"/>
      <c r="BI911" s="83"/>
      <c r="BJ911" s="96"/>
      <c r="BK911" s="96"/>
      <c r="BL911" s="1"/>
      <c r="BM911" s="1"/>
    </row>
    <row r="912" spans="1:65" ht="15.75" customHeight="1" x14ac:dyDescent="0.25">
      <c r="A912" s="1"/>
      <c r="B912" s="83"/>
      <c r="C912" s="83"/>
      <c r="D912" s="8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83"/>
      <c r="AC912" s="83"/>
      <c r="AD912" s="83"/>
      <c r="AE912" s="83"/>
      <c r="AF912" s="83"/>
      <c r="AG912" s="83"/>
      <c r="AH912" s="83"/>
      <c r="AI912" s="83"/>
      <c r="AJ912" s="83"/>
      <c r="AK912" s="83"/>
      <c r="AL912" s="83"/>
      <c r="AM912" s="83"/>
      <c r="AN912" s="83"/>
      <c r="AO912" s="83"/>
      <c r="AP912" s="83"/>
      <c r="AQ912" s="83"/>
      <c r="AR912" s="83"/>
      <c r="AS912" s="83"/>
      <c r="AT912" s="83"/>
      <c r="AU912" s="83"/>
      <c r="AV912" s="83"/>
      <c r="AW912" s="83"/>
      <c r="AX912" s="83"/>
      <c r="AY912" s="83"/>
      <c r="AZ912" s="83"/>
      <c r="BA912" s="83"/>
      <c r="BB912" s="83"/>
      <c r="BC912" s="83"/>
      <c r="BD912" s="83"/>
      <c r="BE912" s="83"/>
      <c r="BF912" s="83"/>
      <c r="BG912" s="83"/>
      <c r="BH912" s="83"/>
      <c r="BI912" s="83"/>
      <c r="BJ912" s="96"/>
      <c r="BK912" s="96"/>
      <c r="BL912" s="1"/>
      <c r="BM912" s="1"/>
    </row>
    <row r="913" spans="1:65" ht="15.75" customHeight="1" x14ac:dyDescent="0.25">
      <c r="A913" s="1"/>
      <c r="B913" s="83"/>
      <c r="C913" s="83"/>
      <c r="D913" s="8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83"/>
      <c r="AC913" s="83"/>
      <c r="AD913" s="83"/>
      <c r="AE913" s="83"/>
      <c r="AF913" s="83"/>
      <c r="AG913" s="83"/>
      <c r="AH913" s="83"/>
      <c r="AI913" s="83"/>
      <c r="AJ913" s="83"/>
      <c r="AK913" s="83"/>
      <c r="AL913" s="83"/>
      <c r="AM913" s="83"/>
      <c r="AN913" s="83"/>
      <c r="AO913" s="83"/>
      <c r="AP913" s="83"/>
      <c r="AQ913" s="83"/>
      <c r="AR913" s="83"/>
      <c r="AS913" s="83"/>
      <c r="AT913" s="83"/>
      <c r="AU913" s="83"/>
      <c r="AV913" s="83"/>
      <c r="AW913" s="83"/>
      <c r="AX913" s="83"/>
      <c r="AY913" s="83"/>
      <c r="AZ913" s="83"/>
      <c r="BA913" s="83"/>
      <c r="BB913" s="83"/>
      <c r="BC913" s="83"/>
      <c r="BD913" s="83"/>
      <c r="BE913" s="83"/>
      <c r="BF913" s="83"/>
      <c r="BG913" s="83"/>
      <c r="BH913" s="83"/>
      <c r="BI913" s="83"/>
      <c r="BJ913" s="96"/>
      <c r="BK913" s="96"/>
      <c r="BL913" s="1"/>
      <c r="BM913" s="1"/>
    </row>
    <row r="914" spans="1:65" ht="15.75" customHeight="1" x14ac:dyDescent="0.25">
      <c r="A914" s="1"/>
      <c r="B914" s="83"/>
      <c r="C914" s="83"/>
      <c r="D914" s="8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83"/>
      <c r="AC914" s="83"/>
      <c r="AD914" s="83"/>
      <c r="AE914" s="83"/>
      <c r="AF914" s="83"/>
      <c r="AG914" s="83"/>
      <c r="AH914" s="83"/>
      <c r="AI914" s="83"/>
      <c r="AJ914" s="83"/>
      <c r="AK914" s="83"/>
      <c r="AL914" s="83"/>
      <c r="AM914" s="83"/>
      <c r="AN914" s="83"/>
      <c r="AO914" s="83"/>
      <c r="AP914" s="83"/>
      <c r="AQ914" s="83"/>
      <c r="AR914" s="83"/>
      <c r="AS914" s="83"/>
      <c r="AT914" s="83"/>
      <c r="AU914" s="83"/>
      <c r="AV914" s="83"/>
      <c r="AW914" s="83"/>
      <c r="AX914" s="83"/>
      <c r="AY914" s="83"/>
      <c r="AZ914" s="83"/>
      <c r="BA914" s="83"/>
      <c r="BB914" s="83"/>
      <c r="BC914" s="83"/>
      <c r="BD914" s="83"/>
      <c r="BE914" s="83"/>
      <c r="BF914" s="83"/>
      <c r="BG914" s="83"/>
      <c r="BH914" s="83"/>
      <c r="BI914" s="83"/>
      <c r="BJ914" s="96"/>
      <c r="BK914" s="96"/>
      <c r="BL914" s="1"/>
      <c r="BM914" s="1"/>
    </row>
    <row r="915" spans="1:65" ht="15.75" customHeight="1" x14ac:dyDescent="0.25">
      <c r="A915" s="1"/>
      <c r="B915" s="83"/>
      <c r="C915" s="83"/>
      <c r="D915" s="8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83"/>
      <c r="AC915" s="83"/>
      <c r="AD915" s="83"/>
      <c r="AE915" s="83"/>
      <c r="AF915" s="83"/>
      <c r="AG915" s="83"/>
      <c r="AH915" s="83"/>
      <c r="AI915" s="83"/>
      <c r="AJ915" s="83"/>
      <c r="AK915" s="83"/>
      <c r="AL915" s="83"/>
      <c r="AM915" s="83"/>
      <c r="AN915" s="83"/>
      <c r="AO915" s="83"/>
      <c r="AP915" s="83"/>
      <c r="AQ915" s="83"/>
      <c r="AR915" s="83"/>
      <c r="AS915" s="83"/>
      <c r="AT915" s="83"/>
      <c r="AU915" s="83"/>
      <c r="AV915" s="83"/>
      <c r="AW915" s="83"/>
      <c r="AX915" s="83"/>
      <c r="AY915" s="83"/>
      <c r="AZ915" s="83"/>
      <c r="BA915" s="83"/>
      <c r="BB915" s="83"/>
      <c r="BC915" s="83"/>
      <c r="BD915" s="83"/>
      <c r="BE915" s="83"/>
      <c r="BF915" s="83"/>
      <c r="BG915" s="83"/>
      <c r="BH915" s="83"/>
      <c r="BI915" s="83"/>
      <c r="BJ915" s="96"/>
      <c r="BK915" s="96"/>
      <c r="BL915" s="1"/>
      <c r="BM915" s="1"/>
    </row>
    <row r="916" spans="1:65" ht="15.75" customHeight="1" x14ac:dyDescent="0.25">
      <c r="A916" s="1"/>
      <c r="B916" s="83"/>
      <c r="C916" s="83"/>
      <c r="D916" s="8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83"/>
      <c r="AC916" s="83"/>
      <c r="AD916" s="83"/>
      <c r="AE916" s="83"/>
      <c r="AF916" s="83"/>
      <c r="AG916" s="83"/>
      <c r="AH916" s="83"/>
      <c r="AI916" s="83"/>
      <c r="AJ916" s="83"/>
      <c r="AK916" s="83"/>
      <c r="AL916" s="83"/>
      <c r="AM916" s="83"/>
      <c r="AN916" s="83"/>
      <c r="AO916" s="83"/>
      <c r="AP916" s="83"/>
      <c r="AQ916" s="83"/>
      <c r="AR916" s="83"/>
      <c r="AS916" s="83"/>
      <c r="AT916" s="83"/>
      <c r="AU916" s="83"/>
      <c r="AV916" s="83"/>
      <c r="AW916" s="83"/>
      <c r="AX916" s="83"/>
      <c r="AY916" s="83"/>
      <c r="AZ916" s="83"/>
      <c r="BA916" s="83"/>
      <c r="BB916" s="83"/>
      <c r="BC916" s="83"/>
      <c r="BD916" s="83"/>
      <c r="BE916" s="83"/>
      <c r="BF916" s="83"/>
      <c r="BG916" s="83"/>
      <c r="BH916" s="83"/>
      <c r="BI916" s="83"/>
      <c r="BJ916" s="96"/>
      <c r="BK916" s="96"/>
      <c r="BL916" s="1"/>
      <c r="BM916" s="1"/>
    </row>
    <row r="917" spans="1:65" ht="15.75" customHeight="1" x14ac:dyDescent="0.25">
      <c r="A917" s="1"/>
      <c r="B917" s="83"/>
      <c r="C917" s="83"/>
      <c r="D917" s="8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83"/>
      <c r="AC917" s="83"/>
      <c r="AD917" s="83"/>
      <c r="AE917" s="83"/>
      <c r="AF917" s="83"/>
      <c r="AG917" s="83"/>
      <c r="AH917" s="83"/>
      <c r="AI917" s="83"/>
      <c r="AJ917" s="83"/>
      <c r="AK917" s="83"/>
      <c r="AL917" s="83"/>
      <c r="AM917" s="83"/>
      <c r="AN917" s="83"/>
      <c r="AO917" s="83"/>
      <c r="AP917" s="83"/>
      <c r="AQ917" s="83"/>
      <c r="AR917" s="83"/>
      <c r="AS917" s="83"/>
      <c r="AT917" s="83"/>
      <c r="AU917" s="83"/>
      <c r="AV917" s="83"/>
      <c r="AW917" s="83"/>
      <c r="AX917" s="83"/>
      <c r="AY917" s="83"/>
      <c r="AZ917" s="83"/>
      <c r="BA917" s="83"/>
      <c r="BB917" s="83"/>
      <c r="BC917" s="83"/>
      <c r="BD917" s="83"/>
      <c r="BE917" s="83"/>
      <c r="BF917" s="83"/>
      <c r="BG917" s="83"/>
      <c r="BH917" s="83"/>
      <c r="BI917" s="83"/>
      <c r="BJ917" s="96"/>
      <c r="BK917" s="96"/>
      <c r="BL917" s="1"/>
      <c r="BM917" s="1"/>
    </row>
    <row r="918" spans="1:65" ht="15.75" customHeight="1" x14ac:dyDescent="0.25">
      <c r="A918" s="1"/>
      <c r="B918" s="83"/>
      <c r="C918" s="83"/>
      <c r="D918" s="8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83"/>
      <c r="AC918" s="83"/>
      <c r="AD918" s="83"/>
      <c r="AE918" s="83"/>
      <c r="AF918" s="83"/>
      <c r="AG918" s="83"/>
      <c r="AH918" s="83"/>
      <c r="AI918" s="83"/>
      <c r="AJ918" s="83"/>
      <c r="AK918" s="83"/>
      <c r="AL918" s="83"/>
      <c r="AM918" s="83"/>
      <c r="AN918" s="83"/>
      <c r="AO918" s="83"/>
      <c r="AP918" s="83"/>
      <c r="AQ918" s="83"/>
      <c r="AR918" s="83"/>
      <c r="AS918" s="83"/>
      <c r="AT918" s="83"/>
      <c r="AU918" s="83"/>
      <c r="AV918" s="83"/>
      <c r="AW918" s="83"/>
      <c r="AX918" s="83"/>
      <c r="AY918" s="83"/>
      <c r="AZ918" s="83"/>
      <c r="BA918" s="83"/>
      <c r="BB918" s="83"/>
      <c r="BC918" s="83"/>
      <c r="BD918" s="83"/>
      <c r="BE918" s="83"/>
      <c r="BF918" s="83"/>
      <c r="BG918" s="83"/>
      <c r="BH918" s="83"/>
      <c r="BI918" s="83"/>
      <c r="BJ918" s="96"/>
      <c r="BK918" s="96"/>
      <c r="BL918" s="1"/>
      <c r="BM918" s="1"/>
    </row>
    <row r="919" spans="1:65" ht="15.75" customHeight="1" x14ac:dyDescent="0.25">
      <c r="A919" s="1"/>
      <c r="B919" s="83"/>
      <c r="C919" s="83"/>
      <c r="D919" s="8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83"/>
      <c r="AC919" s="83"/>
      <c r="AD919" s="83"/>
      <c r="AE919" s="83"/>
      <c r="AF919" s="83"/>
      <c r="AG919" s="83"/>
      <c r="AH919" s="83"/>
      <c r="AI919" s="83"/>
      <c r="AJ919" s="83"/>
      <c r="AK919" s="83"/>
      <c r="AL919" s="83"/>
      <c r="AM919" s="83"/>
      <c r="AN919" s="83"/>
      <c r="AO919" s="83"/>
      <c r="AP919" s="83"/>
      <c r="AQ919" s="83"/>
      <c r="AR919" s="83"/>
      <c r="AS919" s="83"/>
      <c r="AT919" s="83"/>
      <c r="AU919" s="83"/>
      <c r="AV919" s="83"/>
      <c r="AW919" s="83"/>
      <c r="AX919" s="83"/>
      <c r="AY919" s="83"/>
      <c r="AZ919" s="83"/>
      <c r="BA919" s="83"/>
      <c r="BB919" s="83"/>
      <c r="BC919" s="83"/>
      <c r="BD919" s="83"/>
      <c r="BE919" s="83"/>
      <c r="BF919" s="83"/>
      <c r="BG919" s="83"/>
      <c r="BH919" s="83"/>
      <c r="BI919" s="83"/>
      <c r="BJ919" s="96"/>
      <c r="BK919" s="96"/>
      <c r="BL919" s="1"/>
      <c r="BM919" s="1"/>
    </row>
    <row r="920" spans="1:65" ht="15.75" customHeight="1" x14ac:dyDescent="0.25">
      <c r="A920" s="1"/>
      <c r="B920" s="83"/>
      <c r="C920" s="83"/>
      <c r="D920" s="8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83"/>
      <c r="AC920" s="83"/>
      <c r="AD920" s="83"/>
      <c r="AE920" s="83"/>
      <c r="AF920" s="83"/>
      <c r="AG920" s="83"/>
      <c r="AH920" s="83"/>
      <c r="AI920" s="83"/>
      <c r="AJ920" s="83"/>
      <c r="AK920" s="83"/>
      <c r="AL920" s="83"/>
      <c r="AM920" s="83"/>
      <c r="AN920" s="83"/>
      <c r="AO920" s="83"/>
      <c r="AP920" s="83"/>
      <c r="AQ920" s="83"/>
      <c r="AR920" s="83"/>
      <c r="AS920" s="83"/>
      <c r="AT920" s="83"/>
      <c r="AU920" s="83"/>
      <c r="AV920" s="83"/>
      <c r="AW920" s="83"/>
      <c r="AX920" s="83"/>
      <c r="AY920" s="83"/>
      <c r="AZ920" s="83"/>
      <c r="BA920" s="83"/>
      <c r="BB920" s="83"/>
      <c r="BC920" s="83"/>
      <c r="BD920" s="83"/>
      <c r="BE920" s="83"/>
      <c r="BF920" s="83"/>
      <c r="BG920" s="83"/>
      <c r="BH920" s="83"/>
      <c r="BI920" s="83"/>
      <c r="BJ920" s="96"/>
      <c r="BK920" s="96"/>
      <c r="BL920" s="1"/>
      <c r="BM920" s="1"/>
    </row>
    <row r="921" spans="1:65" ht="15.75" customHeight="1" x14ac:dyDescent="0.25">
      <c r="A921" s="1"/>
      <c r="B921" s="83"/>
      <c r="C921" s="83"/>
      <c r="D921" s="8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83"/>
      <c r="AC921" s="83"/>
      <c r="AD921" s="83"/>
      <c r="AE921" s="83"/>
      <c r="AF921" s="83"/>
      <c r="AG921" s="83"/>
      <c r="AH921" s="83"/>
      <c r="AI921" s="83"/>
      <c r="AJ921" s="83"/>
      <c r="AK921" s="83"/>
      <c r="AL921" s="83"/>
      <c r="AM921" s="83"/>
      <c r="AN921" s="83"/>
      <c r="AO921" s="83"/>
      <c r="AP921" s="83"/>
      <c r="AQ921" s="83"/>
      <c r="AR921" s="83"/>
      <c r="AS921" s="83"/>
      <c r="AT921" s="83"/>
      <c r="AU921" s="83"/>
      <c r="AV921" s="83"/>
      <c r="AW921" s="83"/>
      <c r="AX921" s="83"/>
      <c r="AY921" s="83"/>
      <c r="AZ921" s="83"/>
      <c r="BA921" s="83"/>
      <c r="BB921" s="83"/>
      <c r="BC921" s="83"/>
      <c r="BD921" s="83"/>
      <c r="BE921" s="83"/>
      <c r="BF921" s="83"/>
      <c r="BG921" s="83"/>
      <c r="BH921" s="83"/>
      <c r="BI921" s="83"/>
      <c r="BJ921" s="96"/>
      <c r="BK921" s="96"/>
      <c r="BL921" s="1"/>
      <c r="BM921" s="1"/>
    </row>
    <row r="922" spans="1:65" ht="15.75" customHeight="1" x14ac:dyDescent="0.25">
      <c r="A922" s="1"/>
      <c r="B922" s="83"/>
      <c r="C922" s="83"/>
      <c r="D922" s="8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83"/>
      <c r="AC922" s="83"/>
      <c r="AD922" s="83"/>
      <c r="AE922" s="83"/>
      <c r="AF922" s="83"/>
      <c r="AG922" s="83"/>
      <c r="AH922" s="83"/>
      <c r="AI922" s="83"/>
      <c r="AJ922" s="83"/>
      <c r="AK922" s="83"/>
      <c r="AL922" s="83"/>
      <c r="AM922" s="83"/>
      <c r="AN922" s="83"/>
      <c r="AO922" s="83"/>
      <c r="AP922" s="83"/>
      <c r="AQ922" s="83"/>
      <c r="AR922" s="83"/>
      <c r="AS922" s="83"/>
      <c r="AT922" s="83"/>
      <c r="AU922" s="83"/>
      <c r="AV922" s="83"/>
      <c r="AW922" s="83"/>
      <c r="AX922" s="83"/>
      <c r="AY922" s="83"/>
      <c r="AZ922" s="83"/>
      <c r="BA922" s="83"/>
      <c r="BB922" s="83"/>
      <c r="BC922" s="83"/>
      <c r="BD922" s="83"/>
      <c r="BE922" s="83"/>
      <c r="BF922" s="83"/>
      <c r="BG922" s="83"/>
      <c r="BH922" s="83"/>
      <c r="BI922" s="83"/>
      <c r="BJ922" s="96"/>
      <c r="BK922" s="96"/>
      <c r="BL922" s="1"/>
      <c r="BM922" s="1"/>
    </row>
    <row r="923" spans="1:65" ht="15.75" customHeight="1" x14ac:dyDescent="0.25">
      <c r="A923" s="1"/>
      <c r="B923" s="83"/>
      <c r="C923" s="83"/>
      <c r="D923" s="8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83"/>
      <c r="AC923" s="83"/>
      <c r="AD923" s="83"/>
      <c r="AE923" s="83"/>
      <c r="AF923" s="83"/>
      <c r="AG923" s="83"/>
      <c r="AH923" s="83"/>
      <c r="AI923" s="83"/>
      <c r="AJ923" s="83"/>
      <c r="AK923" s="83"/>
      <c r="AL923" s="83"/>
      <c r="AM923" s="83"/>
      <c r="AN923" s="83"/>
      <c r="AO923" s="83"/>
      <c r="AP923" s="83"/>
      <c r="AQ923" s="83"/>
      <c r="AR923" s="83"/>
      <c r="AS923" s="83"/>
      <c r="AT923" s="83"/>
      <c r="AU923" s="83"/>
      <c r="AV923" s="83"/>
      <c r="AW923" s="83"/>
      <c r="AX923" s="83"/>
      <c r="AY923" s="83"/>
      <c r="AZ923" s="83"/>
      <c r="BA923" s="83"/>
      <c r="BB923" s="83"/>
      <c r="BC923" s="83"/>
      <c r="BD923" s="83"/>
      <c r="BE923" s="83"/>
      <c r="BF923" s="83"/>
      <c r="BG923" s="83"/>
      <c r="BH923" s="83"/>
      <c r="BI923" s="83"/>
      <c r="BJ923" s="96"/>
      <c r="BK923" s="96"/>
      <c r="BL923" s="1"/>
      <c r="BM923" s="1"/>
    </row>
    <row r="924" spans="1:65" ht="15.75" customHeight="1" x14ac:dyDescent="0.25">
      <c r="A924" s="1"/>
      <c r="B924" s="83"/>
      <c r="C924" s="83"/>
      <c r="D924" s="8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83"/>
      <c r="AC924" s="83"/>
      <c r="AD924" s="83"/>
      <c r="AE924" s="83"/>
      <c r="AF924" s="83"/>
      <c r="AG924" s="83"/>
      <c r="AH924" s="83"/>
      <c r="AI924" s="83"/>
      <c r="AJ924" s="83"/>
      <c r="AK924" s="83"/>
      <c r="AL924" s="83"/>
      <c r="AM924" s="83"/>
      <c r="AN924" s="83"/>
      <c r="AO924" s="83"/>
      <c r="AP924" s="83"/>
      <c r="AQ924" s="83"/>
      <c r="AR924" s="83"/>
      <c r="AS924" s="83"/>
      <c r="AT924" s="83"/>
      <c r="AU924" s="83"/>
      <c r="AV924" s="83"/>
      <c r="AW924" s="83"/>
      <c r="AX924" s="83"/>
      <c r="AY924" s="83"/>
      <c r="AZ924" s="83"/>
      <c r="BA924" s="83"/>
      <c r="BB924" s="83"/>
      <c r="BC924" s="83"/>
      <c r="BD924" s="83"/>
      <c r="BE924" s="83"/>
      <c r="BF924" s="83"/>
      <c r="BG924" s="83"/>
      <c r="BH924" s="83"/>
      <c r="BI924" s="83"/>
      <c r="BJ924" s="96"/>
      <c r="BK924" s="96"/>
      <c r="BL924" s="1"/>
      <c r="BM924" s="1"/>
    </row>
    <row r="925" spans="1:65" ht="15.75" customHeight="1" x14ac:dyDescent="0.25">
      <c r="A925" s="1"/>
      <c r="B925" s="83"/>
      <c r="C925" s="83"/>
      <c r="D925" s="8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83"/>
      <c r="AC925" s="83"/>
      <c r="AD925" s="83"/>
      <c r="AE925" s="83"/>
      <c r="AF925" s="83"/>
      <c r="AG925" s="83"/>
      <c r="AH925" s="83"/>
      <c r="AI925" s="83"/>
      <c r="AJ925" s="83"/>
      <c r="AK925" s="83"/>
      <c r="AL925" s="83"/>
      <c r="AM925" s="83"/>
      <c r="AN925" s="83"/>
      <c r="AO925" s="83"/>
      <c r="AP925" s="83"/>
      <c r="AQ925" s="83"/>
      <c r="AR925" s="83"/>
      <c r="AS925" s="83"/>
      <c r="AT925" s="83"/>
      <c r="AU925" s="83"/>
      <c r="AV925" s="83"/>
      <c r="AW925" s="83"/>
      <c r="AX925" s="83"/>
      <c r="AY925" s="83"/>
      <c r="AZ925" s="83"/>
      <c r="BA925" s="83"/>
      <c r="BB925" s="83"/>
      <c r="BC925" s="83"/>
      <c r="BD925" s="83"/>
      <c r="BE925" s="83"/>
      <c r="BF925" s="83"/>
      <c r="BG925" s="83"/>
      <c r="BH925" s="83"/>
      <c r="BI925" s="83"/>
      <c r="BJ925" s="96"/>
      <c r="BK925" s="96"/>
      <c r="BL925" s="1"/>
      <c r="BM925" s="1"/>
    </row>
    <row r="926" spans="1:65" ht="15.75" customHeight="1" x14ac:dyDescent="0.25">
      <c r="A926" s="1"/>
      <c r="B926" s="83"/>
      <c r="C926" s="83"/>
      <c r="D926" s="8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83"/>
      <c r="AC926" s="83"/>
      <c r="AD926" s="83"/>
      <c r="AE926" s="83"/>
      <c r="AF926" s="83"/>
      <c r="AG926" s="83"/>
      <c r="AH926" s="83"/>
      <c r="AI926" s="83"/>
      <c r="AJ926" s="83"/>
      <c r="AK926" s="83"/>
      <c r="AL926" s="83"/>
      <c r="AM926" s="83"/>
      <c r="AN926" s="83"/>
      <c r="AO926" s="83"/>
      <c r="AP926" s="83"/>
      <c r="AQ926" s="83"/>
      <c r="AR926" s="83"/>
      <c r="AS926" s="83"/>
      <c r="AT926" s="83"/>
      <c r="AU926" s="83"/>
      <c r="AV926" s="83"/>
      <c r="AW926" s="83"/>
      <c r="AX926" s="83"/>
      <c r="AY926" s="83"/>
      <c r="AZ926" s="83"/>
      <c r="BA926" s="83"/>
      <c r="BB926" s="83"/>
      <c r="BC926" s="83"/>
      <c r="BD926" s="83"/>
      <c r="BE926" s="83"/>
      <c r="BF926" s="83"/>
      <c r="BG926" s="83"/>
      <c r="BH926" s="83"/>
      <c r="BI926" s="83"/>
      <c r="BJ926" s="96"/>
      <c r="BK926" s="96"/>
      <c r="BL926" s="1"/>
      <c r="BM926" s="1"/>
    </row>
    <row r="927" spans="1:65" ht="15.75" customHeight="1" x14ac:dyDescent="0.25">
      <c r="A927" s="1"/>
      <c r="B927" s="83"/>
      <c r="C927" s="83"/>
      <c r="D927" s="8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83"/>
      <c r="AC927" s="83"/>
      <c r="AD927" s="83"/>
      <c r="AE927" s="83"/>
      <c r="AF927" s="83"/>
      <c r="AG927" s="83"/>
      <c r="AH927" s="83"/>
      <c r="AI927" s="83"/>
      <c r="AJ927" s="83"/>
      <c r="AK927" s="83"/>
      <c r="AL927" s="83"/>
      <c r="AM927" s="83"/>
      <c r="AN927" s="83"/>
      <c r="AO927" s="83"/>
      <c r="AP927" s="83"/>
      <c r="AQ927" s="83"/>
      <c r="AR927" s="83"/>
      <c r="AS927" s="83"/>
      <c r="AT927" s="83"/>
      <c r="AU927" s="83"/>
      <c r="AV927" s="83"/>
      <c r="AW927" s="83"/>
      <c r="AX927" s="83"/>
      <c r="AY927" s="83"/>
      <c r="AZ927" s="83"/>
      <c r="BA927" s="83"/>
      <c r="BB927" s="83"/>
      <c r="BC927" s="83"/>
      <c r="BD927" s="83"/>
      <c r="BE927" s="83"/>
      <c r="BF927" s="83"/>
      <c r="BG927" s="83"/>
      <c r="BH927" s="83"/>
      <c r="BI927" s="83"/>
      <c r="BJ927" s="96"/>
      <c r="BK927" s="96"/>
      <c r="BL927" s="1"/>
      <c r="BM927" s="1"/>
    </row>
    <row r="928" spans="1:65" ht="15.75" customHeight="1" x14ac:dyDescent="0.25">
      <c r="A928" s="1"/>
      <c r="B928" s="83"/>
      <c r="C928" s="83"/>
      <c r="D928" s="8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83"/>
      <c r="AC928" s="83"/>
      <c r="AD928" s="83"/>
      <c r="AE928" s="83"/>
      <c r="AF928" s="83"/>
      <c r="AG928" s="83"/>
      <c r="AH928" s="83"/>
      <c r="AI928" s="83"/>
      <c r="AJ928" s="83"/>
      <c r="AK928" s="83"/>
      <c r="AL928" s="83"/>
      <c r="AM928" s="83"/>
      <c r="AN928" s="83"/>
      <c r="AO928" s="83"/>
      <c r="AP928" s="83"/>
      <c r="AQ928" s="83"/>
      <c r="AR928" s="83"/>
      <c r="AS928" s="83"/>
      <c r="AT928" s="83"/>
      <c r="AU928" s="83"/>
      <c r="AV928" s="83"/>
      <c r="AW928" s="83"/>
      <c r="AX928" s="83"/>
      <c r="AY928" s="83"/>
      <c r="AZ928" s="83"/>
      <c r="BA928" s="83"/>
      <c r="BB928" s="83"/>
      <c r="BC928" s="83"/>
      <c r="BD928" s="83"/>
      <c r="BE928" s="83"/>
      <c r="BF928" s="83"/>
      <c r="BG928" s="83"/>
      <c r="BH928" s="83"/>
      <c r="BI928" s="83"/>
      <c r="BJ928" s="96"/>
      <c r="BK928" s="96"/>
      <c r="BL928" s="1"/>
      <c r="BM928" s="1"/>
    </row>
    <row r="929" spans="1:65" ht="15.75" customHeight="1" x14ac:dyDescent="0.25">
      <c r="A929" s="1"/>
      <c r="B929" s="83"/>
      <c r="C929" s="83"/>
      <c r="D929" s="8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83"/>
      <c r="AC929" s="83"/>
      <c r="AD929" s="83"/>
      <c r="AE929" s="83"/>
      <c r="AF929" s="83"/>
      <c r="AG929" s="83"/>
      <c r="AH929" s="83"/>
      <c r="AI929" s="83"/>
      <c r="AJ929" s="83"/>
      <c r="AK929" s="83"/>
      <c r="AL929" s="83"/>
      <c r="AM929" s="83"/>
      <c r="AN929" s="83"/>
      <c r="AO929" s="83"/>
      <c r="AP929" s="83"/>
      <c r="AQ929" s="83"/>
      <c r="AR929" s="83"/>
      <c r="AS929" s="83"/>
      <c r="AT929" s="83"/>
      <c r="AU929" s="83"/>
      <c r="AV929" s="83"/>
      <c r="AW929" s="83"/>
      <c r="AX929" s="83"/>
      <c r="AY929" s="83"/>
      <c r="AZ929" s="83"/>
      <c r="BA929" s="83"/>
      <c r="BB929" s="83"/>
      <c r="BC929" s="83"/>
      <c r="BD929" s="83"/>
      <c r="BE929" s="83"/>
      <c r="BF929" s="83"/>
      <c r="BG929" s="83"/>
      <c r="BH929" s="83"/>
      <c r="BI929" s="83"/>
      <c r="BJ929" s="96"/>
      <c r="BK929" s="96"/>
      <c r="BL929" s="1"/>
      <c r="BM929" s="1"/>
    </row>
    <row r="930" spans="1:65" ht="15.75" customHeight="1" x14ac:dyDescent="0.25">
      <c r="A930" s="1"/>
      <c r="B930" s="83"/>
      <c r="C930" s="83"/>
      <c r="D930" s="8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83"/>
      <c r="AC930" s="83"/>
      <c r="AD930" s="83"/>
      <c r="AE930" s="83"/>
      <c r="AF930" s="83"/>
      <c r="AG930" s="83"/>
      <c r="AH930" s="83"/>
      <c r="AI930" s="83"/>
      <c r="AJ930" s="83"/>
      <c r="AK930" s="83"/>
      <c r="AL930" s="83"/>
      <c r="AM930" s="83"/>
      <c r="AN930" s="83"/>
      <c r="AO930" s="83"/>
      <c r="AP930" s="83"/>
      <c r="AQ930" s="83"/>
      <c r="AR930" s="83"/>
      <c r="AS930" s="83"/>
      <c r="AT930" s="83"/>
      <c r="AU930" s="83"/>
      <c r="AV930" s="83"/>
      <c r="AW930" s="83"/>
      <c r="AX930" s="83"/>
      <c r="AY930" s="83"/>
      <c r="AZ930" s="83"/>
      <c r="BA930" s="83"/>
      <c r="BB930" s="83"/>
      <c r="BC930" s="83"/>
      <c r="BD930" s="83"/>
      <c r="BE930" s="83"/>
      <c r="BF930" s="83"/>
      <c r="BG930" s="83"/>
      <c r="BH930" s="83"/>
      <c r="BI930" s="83"/>
      <c r="BJ930" s="96"/>
      <c r="BK930" s="96"/>
      <c r="BL930" s="1"/>
      <c r="BM930" s="1"/>
    </row>
    <row r="931" spans="1:65" ht="15.75" customHeight="1" x14ac:dyDescent="0.25">
      <c r="A931" s="1"/>
      <c r="B931" s="83"/>
      <c r="C931" s="83"/>
      <c r="D931" s="8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83"/>
      <c r="AC931" s="83"/>
      <c r="AD931" s="83"/>
      <c r="AE931" s="83"/>
      <c r="AF931" s="83"/>
      <c r="AG931" s="83"/>
      <c r="AH931" s="83"/>
      <c r="AI931" s="83"/>
      <c r="AJ931" s="83"/>
      <c r="AK931" s="83"/>
      <c r="AL931" s="83"/>
      <c r="AM931" s="83"/>
      <c r="AN931" s="83"/>
      <c r="AO931" s="83"/>
      <c r="AP931" s="83"/>
      <c r="AQ931" s="83"/>
      <c r="AR931" s="83"/>
      <c r="AS931" s="83"/>
      <c r="AT931" s="83"/>
      <c r="AU931" s="83"/>
      <c r="AV931" s="83"/>
      <c r="AW931" s="83"/>
      <c r="AX931" s="83"/>
      <c r="AY931" s="83"/>
      <c r="AZ931" s="83"/>
      <c r="BA931" s="83"/>
      <c r="BB931" s="83"/>
      <c r="BC931" s="83"/>
      <c r="BD931" s="83"/>
      <c r="BE931" s="83"/>
      <c r="BF931" s="83"/>
      <c r="BG931" s="83"/>
      <c r="BH931" s="83"/>
      <c r="BI931" s="83"/>
      <c r="BJ931" s="96"/>
      <c r="BK931" s="96"/>
      <c r="BL931" s="1"/>
      <c r="BM931" s="1"/>
    </row>
    <row r="932" spans="1:65" ht="15.75" customHeight="1" x14ac:dyDescent="0.25">
      <c r="A932" s="1"/>
      <c r="B932" s="83"/>
      <c r="C932" s="83"/>
      <c r="D932" s="8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83"/>
      <c r="AC932" s="83"/>
      <c r="AD932" s="83"/>
      <c r="AE932" s="83"/>
      <c r="AF932" s="83"/>
      <c r="AG932" s="83"/>
      <c r="AH932" s="83"/>
      <c r="AI932" s="83"/>
      <c r="AJ932" s="83"/>
      <c r="AK932" s="83"/>
      <c r="AL932" s="83"/>
      <c r="AM932" s="83"/>
      <c r="AN932" s="83"/>
      <c r="AO932" s="83"/>
      <c r="AP932" s="83"/>
      <c r="AQ932" s="83"/>
      <c r="AR932" s="83"/>
      <c r="AS932" s="83"/>
      <c r="AT932" s="83"/>
      <c r="AU932" s="83"/>
      <c r="AV932" s="83"/>
      <c r="AW932" s="83"/>
      <c r="AX932" s="83"/>
      <c r="AY932" s="83"/>
      <c r="AZ932" s="83"/>
      <c r="BA932" s="83"/>
      <c r="BB932" s="83"/>
      <c r="BC932" s="83"/>
      <c r="BD932" s="83"/>
      <c r="BE932" s="83"/>
      <c r="BF932" s="83"/>
      <c r="BG932" s="83"/>
      <c r="BH932" s="83"/>
      <c r="BI932" s="83"/>
      <c r="BJ932" s="96"/>
      <c r="BK932" s="96"/>
      <c r="BL932" s="1"/>
      <c r="BM932" s="1"/>
    </row>
    <row r="933" spans="1:65" ht="15.75" customHeight="1" x14ac:dyDescent="0.25">
      <c r="A933" s="1"/>
      <c r="B933" s="83"/>
      <c r="C933" s="83"/>
      <c r="D933" s="8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83"/>
      <c r="AC933" s="83"/>
      <c r="AD933" s="83"/>
      <c r="AE933" s="83"/>
      <c r="AF933" s="83"/>
      <c r="AG933" s="83"/>
      <c r="AH933" s="83"/>
      <c r="AI933" s="83"/>
      <c r="AJ933" s="83"/>
      <c r="AK933" s="83"/>
      <c r="AL933" s="83"/>
      <c r="AM933" s="83"/>
      <c r="AN933" s="83"/>
      <c r="AO933" s="83"/>
      <c r="AP933" s="83"/>
      <c r="AQ933" s="83"/>
      <c r="AR933" s="83"/>
      <c r="AS933" s="83"/>
      <c r="AT933" s="83"/>
      <c r="AU933" s="83"/>
      <c r="AV933" s="83"/>
      <c r="AW933" s="83"/>
      <c r="AX933" s="83"/>
      <c r="AY933" s="83"/>
      <c r="AZ933" s="83"/>
      <c r="BA933" s="83"/>
      <c r="BB933" s="83"/>
      <c r="BC933" s="83"/>
      <c r="BD933" s="83"/>
      <c r="BE933" s="83"/>
      <c r="BF933" s="83"/>
      <c r="BG933" s="83"/>
      <c r="BH933" s="83"/>
      <c r="BI933" s="83"/>
      <c r="BJ933" s="96"/>
      <c r="BK933" s="96"/>
      <c r="BL933" s="1"/>
      <c r="BM933" s="1"/>
    </row>
    <row r="934" spans="1:65" ht="15.75" customHeight="1" x14ac:dyDescent="0.25">
      <c r="A934" s="1"/>
      <c r="B934" s="83"/>
      <c r="C934" s="83"/>
      <c r="D934" s="8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83"/>
      <c r="AC934" s="83"/>
      <c r="AD934" s="83"/>
      <c r="AE934" s="83"/>
      <c r="AF934" s="83"/>
      <c r="AG934" s="83"/>
      <c r="AH934" s="83"/>
      <c r="AI934" s="83"/>
      <c r="AJ934" s="83"/>
      <c r="AK934" s="83"/>
      <c r="AL934" s="83"/>
      <c r="AM934" s="83"/>
      <c r="AN934" s="83"/>
      <c r="AO934" s="83"/>
      <c r="AP934" s="83"/>
      <c r="AQ934" s="83"/>
      <c r="AR934" s="83"/>
      <c r="AS934" s="83"/>
      <c r="AT934" s="83"/>
      <c r="AU934" s="83"/>
      <c r="AV934" s="83"/>
      <c r="AW934" s="83"/>
      <c r="AX934" s="83"/>
      <c r="AY934" s="83"/>
      <c r="AZ934" s="83"/>
      <c r="BA934" s="83"/>
      <c r="BB934" s="83"/>
      <c r="BC934" s="83"/>
      <c r="BD934" s="83"/>
      <c r="BE934" s="83"/>
      <c r="BF934" s="83"/>
      <c r="BG934" s="83"/>
      <c r="BH934" s="83"/>
      <c r="BI934" s="83"/>
      <c r="BJ934" s="96"/>
      <c r="BK934" s="96"/>
      <c r="BL934" s="1"/>
      <c r="BM934" s="1"/>
    </row>
    <row r="935" spans="1:65" ht="15.75" customHeight="1" x14ac:dyDescent="0.25">
      <c r="A935" s="1"/>
      <c r="B935" s="83"/>
      <c r="C935" s="83"/>
      <c r="D935" s="8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83"/>
      <c r="AC935" s="83"/>
      <c r="AD935" s="83"/>
      <c r="AE935" s="83"/>
      <c r="AF935" s="83"/>
      <c r="AG935" s="83"/>
      <c r="AH935" s="83"/>
      <c r="AI935" s="83"/>
      <c r="AJ935" s="83"/>
      <c r="AK935" s="83"/>
      <c r="AL935" s="83"/>
      <c r="AM935" s="83"/>
      <c r="AN935" s="83"/>
      <c r="AO935" s="83"/>
      <c r="AP935" s="83"/>
      <c r="AQ935" s="83"/>
      <c r="AR935" s="83"/>
      <c r="AS935" s="83"/>
      <c r="AT935" s="83"/>
      <c r="AU935" s="83"/>
      <c r="AV935" s="83"/>
      <c r="AW935" s="83"/>
      <c r="AX935" s="83"/>
      <c r="AY935" s="83"/>
      <c r="AZ935" s="83"/>
      <c r="BA935" s="83"/>
      <c r="BB935" s="83"/>
      <c r="BC935" s="83"/>
      <c r="BD935" s="83"/>
      <c r="BE935" s="83"/>
      <c r="BF935" s="83"/>
      <c r="BG935" s="83"/>
      <c r="BH935" s="83"/>
      <c r="BI935" s="83"/>
      <c r="BJ935" s="96"/>
      <c r="BK935" s="96"/>
      <c r="BL935" s="1"/>
      <c r="BM935" s="1"/>
    </row>
    <row r="936" spans="1:65" ht="15.75" customHeight="1" x14ac:dyDescent="0.25">
      <c r="A936" s="1"/>
      <c r="B936" s="83"/>
      <c r="C936" s="83"/>
      <c r="D936" s="8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83"/>
      <c r="AC936" s="83"/>
      <c r="AD936" s="83"/>
      <c r="AE936" s="83"/>
      <c r="AF936" s="83"/>
      <c r="AG936" s="83"/>
      <c r="AH936" s="83"/>
      <c r="AI936" s="83"/>
      <c r="AJ936" s="83"/>
      <c r="AK936" s="83"/>
      <c r="AL936" s="83"/>
      <c r="AM936" s="83"/>
      <c r="AN936" s="83"/>
      <c r="AO936" s="83"/>
      <c r="AP936" s="83"/>
      <c r="AQ936" s="83"/>
      <c r="AR936" s="83"/>
      <c r="AS936" s="83"/>
      <c r="AT936" s="83"/>
      <c r="AU936" s="83"/>
      <c r="AV936" s="83"/>
      <c r="AW936" s="83"/>
      <c r="AX936" s="83"/>
      <c r="AY936" s="83"/>
      <c r="AZ936" s="83"/>
      <c r="BA936" s="83"/>
      <c r="BB936" s="83"/>
      <c r="BC936" s="83"/>
      <c r="BD936" s="83"/>
      <c r="BE936" s="83"/>
      <c r="BF936" s="83"/>
      <c r="BG936" s="83"/>
      <c r="BH936" s="83"/>
      <c r="BI936" s="83"/>
      <c r="BJ936" s="96"/>
      <c r="BK936" s="96"/>
      <c r="BL936" s="1"/>
      <c r="BM936" s="1"/>
    </row>
    <row r="937" spans="1:65" ht="15.75" customHeight="1" x14ac:dyDescent="0.25">
      <c r="A937" s="1"/>
      <c r="B937" s="83"/>
      <c r="C937" s="83"/>
      <c r="D937" s="8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83"/>
      <c r="AC937" s="83"/>
      <c r="AD937" s="83"/>
      <c r="AE937" s="83"/>
      <c r="AF937" s="83"/>
      <c r="AG937" s="83"/>
      <c r="AH937" s="83"/>
      <c r="AI937" s="83"/>
      <c r="AJ937" s="83"/>
      <c r="AK937" s="83"/>
      <c r="AL937" s="83"/>
      <c r="AM937" s="83"/>
      <c r="AN937" s="83"/>
      <c r="AO937" s="83"/>
      <c r="AP937" s="83"/>
      <c r="AQ937" s="83"/>
      <c r="AR937" s="83"/>
      <c r="AS937" s="83"/>
      <c r="AT937" s="83"/>
      <c r="AU937" s="83"/>
      <c r="AV937" s="83"/>
      <c r="AW937" s="83"/>
      <c r="AX937" s="83"/>
      <c r="AY937" s="83"/>
      <c r="AZ937" s="83"/>
      <c r="BA937" s="83"/>
      <c r="BB937" s="83"/>
      <c r="BC937" s="83"/>
      <c r="BD937" s="83"/>
      <c r="BE937" s="83"/>
      <c r="BF937" s="83"/>
      <c r="BG937" s="83"/>
      <c r="BH937" s="83"/>
      <c r="BI937" s="83"/>
      <c r="BJ937" s="96"/>
      <c r="BK937" s="96"/>
      <c r="BL937" s="1"/>
      <c r="BM937" s="1"/>
    </row>
    <row r="938" spans="1:65" ht="15.75" customHeight="1" x14ac:dyDescent="0.25">
      <c r="A938" s="1"/>
      <c r="B938" s="83"/>
      <c r="C938" s="83"/>
      <c r="D938" s="8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83"/>
      <c r="AC938" s="83"/>
      <c r="AD938" s="83"/>
      <c r="AE938" s="83"/>
      <c r="AF938" s="83"/>
      <c r="AG938" s="83"/>
      <c r="AH938" s="83"/>
      <c r="AI938" s="83"/>
      <c r="AJ938" s="83"/>
      <c r="AK938" s="83"/>
      <c r="AL938" s="83"/>
      <c r="AM938" s="83"/>
      <c r="AN938" s="83"/>
      <c r="AO938" s="83"/>
      <c r="AP938" s="83"/>
      <c r="AQ938" s="83"/>
      <c r="AR938" s="83"/>
      <c r="AS938" s="83"/>
      <c r="AT938" s="83"/>
      <c r="AU938" s="83"/>
      <c r="AV938" s="83"/>
      <c r="AW938" s="83"/>
      <c r="AX938" s="83"/>
      <c r="AY938" s="83"/>
      <c r="AZ938" s="83"/>
      <c r="BA938" s="83"/>
      <c r="BB938" s="83"/>
      <c r="BC938" s="83"/>
      <c r="BD938" s="83"/>
      <c r="BE938" s="83"/>
      <c r="BF938" s="83"/>
      <c r="BG938" s="83"/>
      <c r="BH938" s="83"/>
      <c r="BI938" s="83"/>
      <c r="BJ938" s="96"/>
      <c r="BK938" s="96"/>
      <c r="BL938" s="1"/>
      <c r="BM938" s="1"/>
    </row>
    <row r="939" spans="1:65" ht="15.75" customHeight="1" x14ac:dyDescent="0.25">
      <c r="A939" s="1"/>
      <c r="B939" s="83"/>
      <c r="C939" s="83"/>
      <c r="D939" s="8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83"/>
      <c r="AC939" s="83"/>
      <c r="AD939" s="83"/>
      <c r="AE939" s="83"/>
      <c r="AF939" s="83"/>
      <c r="AG939" s="83"/>
      <c r="AH939" s="83"/>
      <c r="AI939" s="83"/>
      <c r="AJ939" s="83"/>
      <c r="AK939" s="83"/>
      <c r="AL939" s="83"/>
      <c r="AM939" s="83"/>
      <c r="AN939" s="83"/>
      <c r="AO939" s="83"/>
      <c r="AP939" s="83"/>
      <c r="AQ939" s="83"/>
      <c r="AR939" s="83"/>
      <c r="AS939" s="83"/>
      <c r="AT939" s="83"/>
      <c r="AU939" s="83"/>
      <c r="AV939" s="83"/>
      <c r="AW939" s="83"/>
      <c r="AX939" s="83"/>
      <c r="AY939" s="83"/>
      <c r="AZ939" s="83"/>
      <c r="BA939" s="83"/>
      <c r="BB939" s="83"/>
      <c r="BC939" s="83"/>
      <c r="BD939" s="83"/>
      <c r="BE939" s="83"/>
      <c r="BF939" s="83"/>
      <c r="BG939" s="83"/>
      <c r="BH939" s="83"/>
      <c r="BI939" s="83"/>
      <c r="BJ939" s="96"/>
      <c r="BK939" s="96"/>
      <c r="BL939" s="1"/>
      <c r="BM939" s="1"/>
    </row>
    <row r="940" spans="1:65" ht="15.75" customHeight="1" x14ac:dyDescent="0.25">
      <c r="A940" s="1"/>
      <c r="B940" s="83"/>
      <c r="C940" s="83"/>
      <c r="D940" s="8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83"/>
      <c r="AC940" s="83"/>
      <c r="AD940" s="83"/>
      <c r="AE940" s="83"/>
      <c r="AF940" s="83"/>
      <c r="AG940" s="83"/>
      <c r="AH940" s="83"/>
      <c r="AI940" s="83"/>
      <c r="AJ940" s="83"/>
      <c r="AK940" s="83"/>
      <c r="AL940" s="83"/>
      <c r="AM940" s="83"/>
      <c r="AN940" s="83"/>
      <c r="AO940" s="83"/>
      <c r="AP940" s="83"/>
      <c r="AQ940" s="83"/>
      <c r="AR940" s="83"/>
      <c r="AS940" s="83"/>
      <c r="AT940" s="83"/>
      <c r="AU940" s="83"/>
      <c r="AV940" s="83"/>
      <c r="AW940" s="83"/>
      <c r="AX940" s="83"/>
      <c r="AY940" s="83"/>
      <c r="AZ940" s="83"/>
      <c r="BA940" s="83"/>
      <c r="BB940" s="83"/>
      <c r="BC940" s="83"/>
      <c r="BD940" s="83"/>
      <c r="BE940" s="83"/>
      <c r="BF940" s="83"/>
      <c r="BG940" s="83"/>
      <c r="BH940" s="83"/>
      <c r="BI940" s="83"/>
      <c r="BJ940" s="96"/>
      <c r="BK940" s="96"/>
      <c r="BL940" s="1"/>
      <c r="BM940" s="1"/>
    </row>
    <row r="941" spans="1:65" ht="15.75" customHeight="1" x14ac:dyDescent="0.25">
      <c r="A941" s="1"/>
      <c r="B941" s="83"/>
      <c r="C941" s="83"/>
      <c r="D941" s="8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83"/>
      <c r="AC941" s="83"/>
      <c r="AD941" s="83"/>
      <c r="AE941" s="83"/>
      <c r="AF941" s="83"/>
      <c r="AG941" s="83"/>
      <c r="AH941" s="83"/>
      <c r="AI941" s="83"/>
      <c r="AJ941" s="83"/>
      <c r="AK941" s="83"/>
      <c r="AL941" s="83"/>
      <c r="AM941" s="83"/>
      <c r="AN941" s="83"/>
      <c r="AO941" s="83"/>
      <c r="AP941" s="83"/>
      <c r="AQ941" s="83"/>
      <c r="AR941" s="83"/>
      <c r="AS941" s="83"/>
      <c r="AT941" s="83"/>
      <c r="AU941" s="83"/>
      <c r="AV941" s="83"/>
      <c r="AW941" s="83"/>
      <c r="AX941" s="83"/>
      <c r="AY941" s="83"/>
      <c r="AZ941" s="83"/>
      <c r="BA941" s="83"/>
      <c r="BB941" s="83"/>
      <c r="BC941" s="83"/>
      <c r="BD941" s="83"/>
      <c r="BE941" s="83"/>
      <c r="BF941" s="83"/>
      <c r="BG941" s="83"/>
      <c r="BH941" s="83"/>
      <c r="BI941" s="83"/>
      <c r="BJ941" s="96"/>
      <c r="BK941" s="96"/>
      <c r="BL941" s="1"/>
      <c r="BM941" s="1"/>
    </row>
    <row r="942" spans="1:65" ht="15.75" customHeight="1" x14ac:dyDescent="0.25">
      <c r="A942" s="1"/>
      <c r="B942" s="83"/>
      <c r="C942" s="83"/>
      <c r="D942" s="8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83"/>
      <c r="AC942" s="83"/>
      <c r="AD942" s="83"/>
      <c r="AE942" s="83"/>
      <c r="AF942" s="83"/>
      <c r="AG942" s="83"/>
      <c r="AH942" s="83"/>
      <c r="AI942" s="83"/>
      <c r="AJ942" s="83"/>
      <c r="AK942" s="83"/>
      <c r="AL942" s="83"/>
      <c r="AM942" s="83"/>
      <c r="AN942" s="83"/>
      <c r="AO942" s="83"/>
      <c r="AP942" s="83"/>
      <c r="AQ942" s="83"/>
      <c r="AR942" s="83"/>
      <c r="AS942" s="83"/>
      <c r="AT942" s="83"/>
      <c r="AU942" s="83"/>
      <c r="AV942" s="83"/>
      <c r="AW942" s="83"/>
      <c r="AX942" s="83"/>
      <c r="AY942" s="83"/>
      <c r="AZ942" s="83"/>
      <c r="BA942" s="83"/>
      <c r="BB942" s="83"/>
      <c r="BC942" s="83"/>
      <c r="BD942" s="83"/>
      <c r="BE942" s="83"/>
      <c r="BF942" s="83"/>
      <c r="BG942" s="83"/>
      <c r="BH942" s="83"/>
      <c r="BI942" s="83"/>
      <c r="BJ942" s="96"/>
      <c r="BK942" s="96"/>
      <c r="BL942" s="1"/>
      <c r="BM942" s="1"/>
    </row>
    <row r="943" spans="1:65" ht="15.75" customHeight="1" x14ac:dyDescent="0.25">
      <c r="A943" s="1"/>
      <c r="B943" s="83"/>
      <c r="C943" s="83"/>
      <c r="D943" s="8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83"/>
      <c r="AC943" s="83"/>
      <c r="AD943" s="83"/>
      <c r="AE943" s="83"/>
      <c r="AF943" s="83"/>
      <c r="AG943" s="83"/>
      <c r="AH943" s="83"/>
      <c r="AI943" s="83"/>
      <c r="AJ943" s="83"/>
      <c r="AK943" s="83"/>
      <c r="AL943" s="83"/>
      <c r="AM943" s="83"/>
      <c r="AN943" s="83"/>
      <c r="AO943" s="83"/>
      <c r="AP943" s="83"/>
      <c r="AQ943" s="83"/>
      <c r="AR943" s="83"/>
      <c r="AS943" s="83"/>
      <c r="AT943" s="83"/>
      <c r="AU943" s="83"/>
      <c r="AV943" s="83"/>
      <c r="AW943" s="83"/>
      <c r="AX943" s="83"/>
      <c r="AY943" s="83"/>
      <c r="AZ943" s="83"/>
      <c r="BA943" s="83"/>
      <c r="BB943" s="83"/>
      <c r="BC943" s="83"/>
      <c r="BD943" s="83"/>
      <c r="BE943" s="83"/>
      <c r="BF943" s="83"/>
      <c r="BG943" s="83"/>
      <c r="BH943" s="83"/>
      <c r="BI943" s="83"/>
      <c r="BJ943" s="96"/>
      <c r="BK943" s="96"/>
      <c r="BL943" s="1"/>
      <c r="BM943" s="1"/>
    </row>
    <row r="944" spans="1:65" ht="15.75" customHeight="1" x14ac:dyDescent="0.25">
      <c r="A944" s="1"/>
      <c r="B944" s="83"/>
      <c r="C944" s="83"/>
      <c r="D944" s="8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83"/>
      <c r="AC944" s="83"/>
      <c r="AD944" s="83"/>
      <c r="AE944" s="83"/>
      <c r="AF944" s="83"/>
      <c r="AG944" s="83"/>
      <c r="AH944" s="83"/>
      <c r="AI944" s="83"/>
      <c r="AJ944" s="83"/>
      <c r="AK944" s="83"/>
      <c r="AL944" s="83"/>
      <c r="AM944" s="83"/>
      <c r="AN944" s="83"/>
      <c r="AO944" s="83"/>
      <c r="AP944" s="83"/>
      <c r="AQ944" s="83"/>
      <c r="AR944" s="83"/>
      <c r="AS944" s="83"/>
      <c r="AT944" s="83"/>
      <c r="AU944" s="83"/>
      <c r="AV944" s="83"/>
      <c r="AW944" s="83"/>
      <c r="AX944" s="83"/>
      <c r="AY944" s="83"/>
      <c r="AZ944" s="83"/>
      <c r="BA944" s="83"/>
      <c r="BB944" s="83"/>
      <c r="BC944" s="83"/>
      <c r="BD944" s="83"/>
      <c r="BE944" s="83"/>
      <c r="BF944" s="83"/>
      <c r="BG944" s="83"/>
      <c r="BH944" s="83"/>
      <c r="BI944" s="83"/>
      <c r="BJ944" s="96"/>
      <c r="BK944" s="96"/>
      <c r="BL944" s="1"/>
      <c r="BM944" s="1"/>
    </row>
    <row r="945" spans="1:65" ht="15.75" customHeight="1" x14ac:dyDescent="0.25">
      <c r="A945" s="1"/>
      <c r="B945" s="83"/>
      <c r="C945" s="83"/>
      <c r="D945" s="8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83"/>
      <c r="AC945" s="83"/>
      <c r="AD945" s="83"/>
      <c r="AE945" s="83"/>
      <c r="AF945" s="83"/>
      <c r="AG945" s="83"/>
      <c r="AH945" s="83"/>
      <c r="AI945" s="83"/>
      <c r="AJ945" s="83"/>
      <c r="AK945" s="83"/>
      <c r="AL945" s="83"/>
      <c r="AM945" s="83"/>
      <c r="AN945" s="83"/>
      <c r="AO945" s="83"/>
      <c r="AP945" s="83"/>
      <c r="AQ945" s="83"/>
      <c r="AR945" s="83"/>
      <c r="AS945" s="83"/>
      <c r="AT945" s="83"/>
      <c r="AU945" s="83"/>
      <c r="AV945" s="83"/>
      <c r="AW945" s="83"/>
      <c r="AX945" s="83"/>
      <c r="AY945" s="83"/>
      <c r="AZ945" s="83"/>
      <c r="BA945" s="83"/>
      <c r="BB945" s="83"/>
      <c r="BC945" s="83"/>
      <c r="BD945" s="83"/>
      <c r="BE945" s="83"/>
      <c r="BF945" s="83"/>
      <c r="BG945" s="83"/>
      <c r="BH945" s="83"/>
      <c r="BI945" s="83"/>
      <c r="BJ945" s="96"/>
      <c r="BK945" s="96"/>
      <c r="BL945" s="1"/>
      <c r="BM945" s="1"/>
    </row>
    <row r="946" spans="1:65" ht="15.75" customHeight="1" x14ac:dyDescent="0.25">
      <c r="A946" s="1"/>
      <c r="B946" s="83"/>
      <c r="C946" s="83"/>
      <c r="D946" s="8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83"/>
      <c r="AC946" s="83"/>
      <c r="AD946" s="83"/>
      <c r="AE946" s="83"/>
      <c r="AF946" s="83"/>
      <c r="AG946" s="83"/>
      <c r="AH946" s="83"/>
      <c r="AI946" s="83"/>
      <c r="AJ946" s="83"/>
      <c r="AK946" s="83"/>
      <c r="AL946" s="83"/>
      <c r="AM946" s="83"/>
      <c r="AN946" s="83"/>
      <c r="AO946" s="83"/>
      <c r="AP946" s="83"/>
      <c r="AQ946" s="83"/>
      <c r="AR946" s="83"/>
      <c r="AS946" s="83"/>
      <c r="AT946" s="83"/>
      <c r="AU946" s="83"/>
      <c r="AV946" s="83"/>
      <c r="AW946" s="83"/>
      <c r="AX946" s="83"/>
      <c r="AY946" s="83"/>
      <c r="AZ946" s="83"/>
      <c r="BA946" s="83"/>
      <c r="BB946" s="83"/>
      <c r="BC946" s="83"/>
      <c r="BD946" s="83"/>
      <c r="BE946" s="83"/>
      <c r="BF946" s="83"/>
      <c r="BG946" s="83"/>
      <c r="BH946" s="83"/>
      <c r="BI946" s="83"/>
      <c r="BJ946" s="96"/>
      <c r="BK946" s="96"/>
      <c r="BL946" s="1"/>
      <c r="BM946" s="1"/>
    </row>
    <row r="947" spans="1:65" ht="15.75" customHeight="1" x14ac:dyDescent="0.25">
      <c r="A947" s="1"/>
      <c r="B947" s="83"/>
      <c r="C947" s="83"/>
      <c r="D947" s="8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83"/>
      <c r="AC947" s="83"/>
      <c r="AD947" s="83"/>
      <c r="AE947" s="83"/>
      <c r="AF947" s="83"/>
      <c r="AG947" s="83"/>
      <c r="AH947" s="83"/>
      <c r="AI947" s="83"/>
      <c r="AJ947" s="83"/>
      <c r="AK947" s="83"/>
      <c r="AL947" s="83"/>
      <c r="AM947" s="83"/>
      <c r="AN947" s="83"/>
      <c r="AO947" s="83"/>
      <c r="AP947" s="83"/>
      <c r="AQ947" s="83"/>
      <c r="AR947" s="83"/>
      <c r="AS947" s="83"/>
      <c r="AT947" s="83"/>
      <c r="AU947" s="83"/>
      <c r="AV947" s="83"/>
      <c r="AW947" s="83"/>
      <c r="AX947" s="83"/>
      <c r="AY947" s="83"/>
      <c r="AZ947" s="83"/>
      <c r="BA947" s="83"/>
      <c r="BB947" s="83"/>
      <c r="BC947" s="83"/>
      <c r="BD947" s="83"/>
      <c r="BE947" s="83"/>
      <c r="BF947" s="83"/>
      <c r="BG947" s="83"/>
      <c r="BH947" s="83"/>
      <c r="BI947" s="83"/>
      <c r="BJ947" s="96"/>
      <c r="BK947" s="96"/>
      <c r="BL947" s="1"/>
      <c r="BM947" s="1"/>
    </row>
    <row r="948" spans="1:65" ht="15.75" customHeight="1" x14ac:dyDescent="0.25">
      <c r="A948" s="1"/>
      <c r="B948" s="83"/>
      <c r="C948" s="83"/>
      <c r="D948" s="8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83"/>
      <c r="AC948" s="83"/>
      <c r="AD948" s="83"/>
      <c r="AE948" s="83"/>
      <c r="AF948" s="83"/>
      <c r="AG948" s="83"/>
      <c r="AH948" s="83"/>
      <c r="AI948" s="83"/>
      <c r="AJ948" s="83"/>
      <c r="AK948" s="83"/>
      <c r="AL948" s="83"/>
      <c r="AM948" s="83"/>
      <c r="AN948" s="83"/>
      <c r="AO948" s="83"/>
      <c r="AP948" s="83"/>
      <c r="AQ948" s="83"/>
      <c r="AR948" s="83"/>
      <c r="AS948" s="83"/>
      <c r="AT948" s="83"/>
      <c r="AU948" s="83"/>
      <c r="AV948" s="83"/>
      <c r="AW948" s="83"/>
      <c r="AX948" s="83"/>
      <c r="AY948" s="83"/>
      <c r="AZ948" s="83"/>
      <c r="BA948" s="83"/>
      <c r="BB948" s="83"/>
      <c r="BC948" s="83"/>
      <c r="BD948" s="83"/>
      <c r="BE948" s="83"/>
      <c r="BF948" s="83"/>
      <c r="BG948" s="83"/>
      <c r="BH948" s="83"/>
      <c r="BI948" s="83"/>
      <c r="BJ948" s="96"/>
      <c r="BK948" s="96"/>
      <c r="BL948" s="1"/>
      <c r="BM948" s="1"/>
    </row>
    <row r="949" spans="1:65" ht="15.75" customHeight="1" x14ac:dyDescent="0.25">
      <c r="A949" s="1"/>
      <c r="B949" s="83"/>
      <c r="C949" s="83"/>
      <c r="D949" s="8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83"/>
      <c r="AC949" s="83"/>
      <c r="AD949" s="83"/>
      <c r="AE949" s="83"/>
      <c r="AF949" s="83"/>
      <c r="AG949" s="83"/>
      <c r="AH949" s="83"/>
      <c r="AI949" s="83"/>
      <c r="AJ949" s="83"/>
      <c r="AK949" s="83"/>
      <c r="AL949" s="83"/>
      <c r="AM949" s="83"/>
      <c r="AN949" s="83"/>
      <c r="AO949" s="83"/>
      <c r="AP949" s="83"/>
      <c r="AQ949" s="83"/>
      <c r="AR949" s="83"/>
      <c r="AS949" s="83"/>
      <c r="AT949" s="83"/>
      <c r="AU949" s="83"/>
      <c r="AV949" s="83"/>
      <c r="AW949" s="83"/>
      <c r="AX949" s="83"/>
      <c r="AY949" s="83"/>
      <c r="AZ949" s="83"/>
      <c r="BA949" s="83"/>
      <c r="BB949" s="83"/>
      <c r="BC949" s="83"/>
      <c r="BD949" s="83"/>
      <c r="BE949" s="83"/>
      <c r="BF949" s="83"/>
      <c r="BG949" s="83"/>
      <c r="BH949" s="83"/>
      <c r="BI949" s="83"/>
      <c r="BJ949" s="96"/>
      <c r="BK949" s="96"/>
      <c r="BL949" s="1"/>
      <c r="BM949" s="1"/>
    </row>
    <row r="950" spans="1:65" ht="15.75" customHeight="1" x14ac:dyDescent="0.25">
      <c r="A950" s="1"/>
      <c r="B950" s="83"/>
      <c r="C950" s="83"/>
      <c r="D950" s="8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83"/>
      <c r="AC950" s="83"/>
      <c r="AD950" s="83"/>
      <c r="AE950" s="83"/>
      <c r="AF950" s="83"/>
      <c r="AG950" s="83"/>
      <c r="AH950" s="83"/>
      <c r="AI950" s="83"/>
      <c r="AJ950" s="83"/>
      <c r="AK950" s="83"/>
      <c r="AL950" s="83"/>
      <c r="AM950" s="83"/>
      <c r="AN950" s="83"/>
      <c r="AO950" s="83"/>
      <c r="AP950" s="83"/>
      <c r="AQ950" s="83"/>
      <c r="AR950" s="83"/>
      <c r="AS950" s="83"/>
      <c r="AT950" s="83"/>
      <c r="AU950" s="83"/>
      <c r="AV950" s="83"/>
      <c r="AW950" s="83"/>
      <c r="AX950" s="83"/>
      <c r="AY950" s="83"/>
      <c r="AZ950" s="83"/>
      <c r="BA950" s="83"/>
      <c r="BB950" s="83"/>
      <c r="BC950" s="83"/>
      <c r="BD950" s="83"/>
      <c r="BE950" s="83"/>
      <c r="BF950" s="83"/>
      <c r="BG950" s="83"/>
      <c r="BH950" s="83"/>
      <c r="BI950" s="83"/>
      <c r="BJ950" s="96"/>
      <c r="BK950" s="96"/>
      <c r="BL950" s="1"/>
      <c r="BM950" s="1"/>
    </row>
    <row r="951" spans="1:65" ht="15.75" customHeight="1" x14ac:dyDescent="0.25">
      <c r="A951" s="1"/>
      <c r="B951" s="83"/>
      <c r="C951" s="83"/>
      <c r="D951" s="8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83"/>
      <c r="AC951" s="83"/>
      <c r="AD951" s="83"/>
      <c r="AE951" s="83"/>
      <c r="AF951" s="83"/>
      <c r="AG951" s="83"/>
      <c r="AH951" s="83"/>
      <c r="AI951" s="83"/>
      <c r="AJ951" s="83"/>
      <c r="AK951" s="83"/>
      <c r="AL951" s="83"/>
      <c r="AM951" s="83"/>
      <c r="AN951" s="83"/>
      <c r="AO951" s="83"/>
      <c r="AP951" s="83"/>
      <c r="AQ951" s="83"/>
      <c r="AR951" s="83"/>
      <c r="AS951" s="83"/>
      <c r="AT951" s="83"/>
      <c r="AU951" s="83"/>
      <c r="AV951" s="83"/>
      <c r="AW951" s="83"/>
      <c r="AX951" s="83"/>
      <c r="AY951" s="83"/>
      <c r="AZ951" s="83"/>
      <c r="BA951" s="83"/>
      <c r="BB951" s="83"/>
      <c r="BC951" s="83"/>
      <c r="BD951" s="83"/>
      <c r="BE951" s="83"/>
      <c r="BF951" s="83"/>
      <c r="BG951" s="83"/>
      <c r="BH951" s="83"/>
      <c r="BI951" s="83"/>
      <c r="BJ951" s="96"/>
      <c r="BK951" s="96"/>
      <c r="BL951" s="1"/>
      <c r="BM951" s="1"/>
    </row>
    <row r="952" spans="1:65" ht="15.75" customHeight="1" x14ac:dyDescent="0.25">
      <c r="A952" s="1"/>
      <c r="B952" s="83"/>
      <c r="C952" s="83"/>
      <c r="D952" s="8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83"/>
      <c r="AC952" s="83"/>
      <c r="AD952" s="83"/>
      <c r="AE952" s="83"/>
      <c r="AF952" s="83"/>
      <c r="AG952" s="83"/>
      <c r="AH952" s="83"/>
      <c r="AI952" s="83"/>
      <c r="AJ952" s="83"/>
      <c r="AK952" s="83"/>
      <c r="AL952" s="83"/>
      <c r="AM952" s="83"/>
      <c r="AN952" s="83"/>
      <c r="AO952" s="83"/>
      <c r="AP952" s="83"/>
      <c r="AQ952" s="83"/>
      <c r="AR952" s="83"/>
      <c r="AS952" s="83"/>
      <c r="AT952" s="83"/>
      <c r="AU952" s="83"/>
      <c r="AV952" s="83"/>
      <c r="AW952" s="83"/>
      <c r="AX952" s="83"/>
      <c r="AY952" s="83"/>
      <c r="AZ952" s="83"/>
      <c r="BA952" s="83"/>
      <c r="BB952" s="83"/>
      <c r="BC952" s="83"/>
      <c r="BD952" s="83"/>
      <c r="BE952" s="83"/>
      <c r="BF952" s="83"/>
      <c r="BG952" s="83"/>
      <c r="BH952" s="83"/>
      <c r="BI952" s="83"/>
      <c r="BJ952" s="96"/>
      <c r="BK952" s="96"/>
      <c r="BL952" s="1"/>
      <c r="BM952" s="1"/>
    </row>
    <row r="953" spans="1:65" ht="15.75" customHeight="1" x14ac:dyDescent="0.25">
      <c r="A953" s="1"/>
      <c r="B953" s="83"/>
      <c r="C953" s="83"/>
      <c r="D953" s="8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83"/>
      <c r="AC953" s="83"/>
      <c r="AD953" s="83"/>
      <c r="AE953" s="83"/>
      <c r="AF953" s="83"/>
      <c r="AG953" s="83"/>
      <c r="AH953" s="83"/>
      <c r="AI953" s="83"/>
      <c r="AJ953" s="83"/>
      <c r="AK953" s="83"/>
      <c r="AL953" s="83"/>
      <c r="AM953" s="83"/>
      <c r="AN953" s="83"/>
      <c r="AO953" s="83"/>
      <c r="AP953" s="83"/>
      <c r="AQ953" s="83"/>
      <c r="AR953" s="83"/>
      <c r="AS953" s="83"/>
      <c r="AT953" s="83"/>
      <c r="AU953" s="83"/>
      <c r="AV953" s="83"/>
      <c r="AW953" s="83"/>
      <c r="AX953" s="83"/>
      <c r="AY953" s="83"/>
      <c r="AZ953" s="83"/>
      <c r="BA953" s="83"/>
      <c r="BB953" s="83"/>
      <c r="BC953" s="83"/>
      <c r="BD953" s="83"/>
      <c r="BE953" s="83"/>
      <c r="BF953" s="83"/>
      <c r="BG953" s="83"/>
      <c r="BH953" s="83"/>
      <c r="BI953" s="83"/>
      <c r="BJ953" s="96"/>
      <c r="BK953" s="96"/>
      <c r="BL953" s="1"/>
      <c r="BM953" s="1"/>
    </row>
    <row r="954" spans="1:65" ht="15.75" customHeight="1" x14ac:dyDescent="0.25">
      <c r="A954" s="1"/>
      <c r="B954" s="83"/>
      <c r="C954" s="83"/>
      <c r="D954" s="8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83"/>
      <c r="AC954" s="83"/>
      <c r="AD954" s="83"/>
      <c r="AE954" s="83"/>
      <c r="AF954" s="83"/>
      <c r="AG954" s="83"/>
      <c r="AH954" s="83"/>
      <c r="AI954" s="83"/>
      <c r="AJ954" s="83"/>
      <c r="AK954" s="83"/>
      <c r="AL954" s="83"/>
      <c r="AM954" s="83"/>
      <c r="AN954" s="83"/>
      <c r="AO954" s="83"/>
      <c r="AP954" s="83"/>
      <c r="AQ954" s="83"/>
      <c r="AR954" s="83"/>
      <c r="AS954" s="83"/>
      <c r="AT954" s="83"/>
      <c r="AU954" s="83"/>
      <c r="AV954" s="83"/>
      <c r="AW954" s="83"/>
      <c r="AX954" s="83"/>
      <c r="AY954" s="83"/>
      <c r="AZ954" s="83"/>
      <c r="BA954" s="83"/>
      <c r="BB954" s="83"/>
      <c r="BC954" s="83"/>
      <c r="BD954" s="83"/>
      <c r="BE954" s="83"/>
      <c r="BF954" s="83"/>
      <c r="BG954" s="83"/>
      <c r="BH954" s="83"/>
      <c r="BI954" s="83"/>
      <c r="BJ954" s="96"/>
      <c r="BK954" s="96"/>
      <c r="BL954" s="1"/>
      <c r="BM954" s="1"/>
    </row>
    <row r="955" spans="1:65" ht="15.75" customHeight="1" x14ac:dyDescent="0.25">
      <c r="A955" s="1"/>
      <c r="B955" s="83"/>
      <c r="C955" s="83"/>
      <c r="D955" s="8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83"/>
      <c r="AC955" s="83"/>
      <c r="AD955" s="83"/>
      <c r="AE955" s="83"/>
      <c r="AF955" s="83"/>
      <c r="AG955" s="83"/>
      <c r="AH955" s="83"/>
      <c r="AI955" s="83"/>
      <c r="AJ955" s="83"/>
      <c r="AK955" s="83"/>
      <c r="AL955" s="83"/>
      <c r="AM955" s="83"/>
      <c r="AN955" s="83"/>
      <c r="AO955" s="83"/>
      <c r="AP955" s="83"/>
      <c r="AQ955" s="83"/>
      <c r="AR955" s="83"/>
      <c r="AS955" s="83"/>
      <c r="AT955" s="83"/>
      <c r="AU955" s="83"/>
      <c r="AV955" s="83"/>
      <c r="AW955" s="83"/>
      <c r="AX955" s="83"/>
      <c r="AY955" s="83"/>
      <c r="AZ955" s="83"/>
      <c r="BA955" s="83"/>
      <c r="BB955" s="83"/>
      <c r="BC955" s="83"/>
      <c r="BD955" s="83"/>
      <c r="BE955" s="83"/>
      <c r="BF955" s="83"/>
      <c r="BG955" s="83"/>
      <c r="BH955" s="83"/>
      <c r="BI955" s="83"/>
      <c r="BJ955" s="96"/>
      <c r="BK955" s="96"/>
      <c r="BL955" s="1"/>
      <c r="BM955" s="1"/>
    </row>
    <row r="956" spans="1:65" ht="15.75" customHeight="1" x14ac:dyDescent="0.25">
      <c r="A956" s="1"/>
      <c r="B956" s="83"/>
      <c r="C956" s="83"/>
      <c r="D956" s="8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83"/>
      <c r="AC956" s="83"/>
      <c r="AD956" s="83"/>
      <c r="AE956" s="83"/>
      <c r="AF956" s="83"/>
      <c r="AG956" s="83"/>
      <c r="AH956" s="83"/>
      <c r="AI956" s="83"/>
      <c r="AJ956" s="83"/>
      <c r="AK956" s="83"/>
      <c r="AL956" s="83"/>
      <c r="AM956" s="83"/>
      <c r="AN956" s="83"/>
      <c r="AO956" s="83"/>
      <c r="AP956" s="83"/>
      <c r="AQ956" s="83"/>
      <c r="AR956" s="83"/>
      <c r="AS956" s="83"/>
      <c r="AT956" s="83"/>
      <c r="AU956" s="83"/>
      <c r="AV956" s="83"/>
      <c r="AW956" s="83"/>
      <c r="AX956" s="83"/>
      <c r="AY956" s="83"/>
      <c r="AZ956" s="83"/>
      <c r="BA956" s="83"/>
      <c r="BB956" s="83"/>
      <c r="BC956" s="83"/>
      <c r="BD956" s="83"/>
      <c r="BE956" s="83"/>
      <c r="BF956" s="83"/>
      <c r="BG956" s="83"/>
      <c r="BH956" s="83"/>
      <c r="BI956" s="83"/>
      <c r="BJ956" s="96"/>
      <c r="BK956" s="96"/>
      <c r="BL956" s="1"/>
      <c r="BM956" s="1"/>
    </row>
    <row r="957" spans="1:65" ht="15.75" customHeight="1" x14ac:dyDescent="0.25">
      <c r="A957" s="1"/>
      <c r="B957" s="83"/>
      <c r="C957" s="83"/>
      <c r="D957" s="8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83"/>
      <c r="AC957" s="83"/>
      <c r="AD957" s="83"/>
      <c r="AE957" s="83"/>
      <c r="AF957" s="83"/>
      <c r="AG957" s="83"/>
      <c r="AH957" s="83"/>
      <c r="AI957" s="83"/>
      <c r="AJ957" s="83"/>
      <c r="AK957" s="83"/>
      <c r="AL957" s="83"/>
      <c r="AM957" s="83"/>
      <c r="AN957" s="83"/>
      <c r="AO957" s="83"/>
      <c r="AP957" s="83"/>
      <c r="AQ957" s="83"/>
      <c r="AR957" s="83"/>
      <c r="AS957" s="83"/>
      <c r="AT957" s="83"/>
      <c r="AU957" s="83"/>
      <c r="AV957" s="83"/>
      <c r="AW957" s="83"/>
      <c r="AX957" s="83"/>
      <c r="AY957" s="83"/>
      <c r="AZ957" s="83"/>
      <c r="BA957" s="83"/>
      <c r="BB957" s="83"/>
      <c r="BC957" s="83"/>
      <c r="BD957" s="83"/>
      <c r="BE957" s="83"/>
      <c r="BF957" s="83"/>
      <c r="BG957" s="83"/>
      <c r="BH957" s="83"/>
      <c r="BI957" s="83"/>
      <c r="BJ957" s="96"/>
      <c r="BK957" s="96"/>
      <c r="BL957" s="1"/>
      <c r="BM957" s="1"/>
    </row>
    <row r="958" spans="1:65" ht="15.75" customHeight="1" x14ac:dyDescent="0.25">
      <c r="A958" s="1"/>
      <c r="B958" s="83"/>
      <c r="C958" s="83"/>
      <c r="D958" s="8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83"/>
      <c r="AC958" s="83"/>
      <c r="AD958" s="83"/>
      <c r="AE958" s="83"/>
      <c r="AF958" s="83"/>
      <c r="AG958" s="83"/>
      <c r="AH958" s="83"/>
      <c r="AI958" s="83"/>
      <c r="AJ958" s="83"/>
      <c r="AK958" s="83"/>
      <c r="AL958" s="83"/>
      <c r="AM958" s="83"/>
      <c r="AN958" s="83"/>
      <c r="AO958" s="83"/>
      <c r="AP958" s="83"/>
      <c r="AQ958" s="83"/>
      <c r="AR958" s="83"/>
      <c r="AS958" s="83"/>
      <c r="AT958" s="83"/>
      <c r="AU958" s="83"/>
      <c r="AV958" s="83"/>
      <c r="AW958" s="83"/>
      <c r="AX958" s="83"/>
      <c r="AY958" s="83"/>
      <c r="AZ958" s="83"/>
      <c r="BA958" s="83"/>
      <c r="BB958" s="83"/>
      <c r="BC958" s="83"/>
      <c r="BD958" s="83"/>
      <c r="BE958" s="83"/>
      <c r="BF958" s="83"/>
      <c r="BG958" s="83"/>
      <c r="BH958" s="83"/>
      <c r="BI958" s="83"/>
      <c r="BJ958" s="96"/>
      <c r="BK958" s="96"/>
      <c r="BL958" s="1"/>
      <c r="BM958" s="1"/>
    </row>
    <row r="959" spans="1:65" ht="15.75" customHeight="1" x14ac:dyDescent="0.25">
      <c r="A959" s="1"/>
      <c r="B959" s="83"/>
      <c r="C959" s="83"/>
      <c r="D959" s="8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83"/>
      <c r="AC959" s="83"/>
      <c r="AD959" s="83"/>
      <c r="AE959" s="83"/>
      <c r="AF959" s="83"/>
      <c r="AG959" s="83"/>
      <c r="AH959" s="83"/>
      <c r="AI959" s="83"/>
      <c r="AJ959" s="83"/>
      <c r="AK959" s="83"/>
      <c r="AL959" s="83"/>
      <c r="AM959" s="83"/>
      <c r="AN959" s="83"/>
      <c r="AO959" s="83"/>
      <c r="AP959" s="83"/>
      <c r="AQ959" s="83"/>
      <c r="AR959" s="83"/>
      <c r="AS959" s="83"/>
      <c r="AT959" s="83"/>
      <c r="AU959" s="83"/>
      <c r="AV959" s="83"/>
      <c r="AW959" s="83"/>
      <c r="AX959" s="83"/>
      <c r="AY959" s="83"/>
      <c r="AZ959" s="83"/>
      <c r="BA959" s="83"/>
      <c r="BB959" s="83"/>
      <c r="BC959" s="83"/>
      <c r="BD959" s="83"/>
      <c r="BE959" s="83"/>
      <c r="BF959" s="83"/>
      <c r="BG959" s="83"/>
      <c r="BH959" s="83"/>
      <c r="BI959" s="83"/>
      <c r="BJ959" s="96"/>
      <c r="BK959" s="96"/>
      <c r="BL959" s="1"/>
      <c r="BM959" s="1"/>
    </row>
    <row r="960" spans="1:65" ht="15.75" customHeight="1" x14ac:dyDescent="0.25">
      <c r="A960" s="1"/>
      <c r="B960" s="83"/>
      <c r="C960" s="83"/>
      <c r="D960" s="8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83"/>
      <c r="AC960" s="83"/>
      <c r="AD960" s="83"/>
      <c r="AE960" s="83"/>
      <c r="AF960" s="83"/>
      <c r="AG960" s="83"/>
      <c r="AH960" s="83"/>
      <c r="AI960" s="83"/>
      <c r="AJ960" s="83"/>
      <c r="AK960" s="83"/>
      <c r="AL960" s="83"/>
      <c r="AM960" s="83"/>
      <c r="AN960" s="83"/>
      <c r="AO960" s="83"/>
      <c r="AP960" s="83"/>
      <c r="AQ960" s="83"/>
      <c r="AR960" s="83"/>
      <c r="AS960" s="83"/>
      <c r="AT960" s="83"/>
      <c r="AU960" s="83"/>
      <c r="AV960" s="83"/>
      <c r="AW960" s="83"/>
      <c r="AX960" s="83"/>
      <c r="AY960" s="83"/>
      <c r="AZ960" s="83"/>
      <c r="BA960" s="83"/>
      <c r="BB960" s="83"/>
      <c r="BC960" s="83"/>
      <c r="BD960" s="83"/>
      <c r="BE960" s="83"/>
      <c r="BF960" s="83"/>
      <c r="BG960" s="83"/>
      <c r="BH960" s="83"/>
      <c r="BI960" s="83"/>
      <c r="BJ960" s="96"/>
      <c r="BK960" s="96"/>
      <c r="BL960" s="1"/>
      <c r="BM960" s="1"/>
    </row>
    <row r="961" spans="1:65" ht="15.75" customHeight="1" x14ac:dyDescent="0.25">
      <c r="A961" s="1"/>
      <c r="B961" s="83"/>
      <c r="C961" s="83"/>
      <c r="D961" s="8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83"/>
      <c r="AC961" s="83"/>
      <c r="AD961" s="83"/>
      <c r="AE961" s="83"/>
      <c r="AF961" s="83"/>
      <c r="AG961" s="83"/>
      <c r="AH961" s="83"/>
      <c r="AI961" s="83"/>
      <c r="AJ961" s="83"/>
      <c r="AK961" s="83"/>
      <c r="AL961" s="83"/>
      <c r="AM961" s="83"/>
      <c r="AN961" s="83"/>
      <c r="AO961" s="83"/>
      <c r="AP961" s="83"/>
      <c r="AQ961" s="83"/>
      <c r="AR961" s="83"/>
      <c r="AS961" s="83"/>
      <c r="AT961" s="83"/>
      <c r="AU961" s="83"/>
      <c r="AV961" s="83"/>
      <c r="AW961" s="83"/>
      <c r="AX961" s="83"/>
      <c r="AY961" s="83"/>
      <c r="AZ961" s="83"/>
      <c r="BA961" s="83"/>
      <c r="BB961" s="83"/>
      <c r="BC961" s="83"/>
      <c r="BD961" s="83"/>
      <c r="BE961" s="83"/>
      <c r="BF961" s="83"/>
      <c r="BG961" s="83"/>
      <c r="BH961" s="83"/>
      <c r="BI961" s="83"/>
      <c r="BJ961" s="96"/>
      <c r="BK961" s="96"/>
      <c r="BL961" s="1"/>
      <c r="BM961" s="1"/>
    </row>
    <row r="962" spans="1:65" ht="15.75" customHeight="1" x14ac:dyDescent="0.25">
      <c r="A962" s="1"/>
      <c r="B962" s="83"/>
      <c r="C962" s="83"/>
      <c r="D962" s="8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83"/>
      <c r="AC962" s="83"/>
      <c r="AD962" s="83"/>
      <c r="AE962" s="83"/>
      <c r="AF962" s="83"/>
      <c r="AG962" s="83"/>
      <c r="AH962" s="83"/>
      <c r="AI962" s="83"/>
      <c r="AJ962" s="83"/>
      <c r="AK962" s="83"/>
      <c r="AL962" s="83"/>
      <c r="AM962" s="83"/>
      <c r="AN962" s="83"/>
      <c r="AO962" s="83"/>
      <c r="AP962" s="83"/>
      <c r="AQ962" s="83"/>
      <c r="AR962" s="83"/>
      <c r="AS962" s="83"/>
      <c r="AT962" s="83"/>
      <c r="AU962" s="83"/>
      <c r="AV962" s="83"/>
      <c r="AW962" s="83"/>
      <c r="AX962" s="83"/>
      <c r="AY962" s="83"/>
      <c r="AZ962" s="83"/>
      <c r="BA962" s="83"/>
      <c r="BB962" s="83"/>
      <c r="BC962" s="83"/>
      <c r="BD962" s="83"/>
      <c r="BE962" s="83"/>
      <c r="BF962" s="83"/>
      <c r="BG962" s="83"/>
      <c r="BH962" s="83"/>
      <c r="BI962" s="83"/>
      <c r="BJ962" s="96"/>
      <c r="BK962" s="96"/>
      <c r="BL962" s="1"/>
      <c r="BM962" s="1"/>
    </row>
    <row r="963" spans="1:65" ht="15.75" customHeight="1" x14ac:dyDescent="0.25">
      <c r="A963" s="1"/>
      <c r="B963" s="83"/>
      <c r="C963" s="83"/>
      <c r="D963" s="8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83"/>
      <c r="AC963" s="83"/>
      <c r="AD963" s="83"/>
      <c r="AE963" s="83"/>
      <c r="AF963" s="83"/>
      <c r="AG963" s="83"/>
      <c r="AH963" s="83"/>
      <c r="AI963" s="83"/>
      <c r="AJ963" s="83"/>
      <c r="AK963" s="83"/>
      <c r="AL963" s="83"/>
      <c r="AM963" s="83"/>
      <c r="AN963" s="83"/>
      <c r="AO963" s="83"/>
      <c r="AP963" s="83"/>
      <c r="AQ963" s="83"/>
      <c r="AR963" s="83"/>
      <c r="AS963" s="83"/>
      <c r="AT963" s="83"/>
      <c r="AU963" s="83"/>
      <c r="AV963" s="83"/>
      <c r="AW963" s="83"/>
      <c r="AX963" s="83"/>
      <c r="AY963" s="83"/>
      <c r="AZ963" s="83"/>
      <c r="BA963" s="83"/>
      <c r="BB963" s="83"/>
      <c r="BC963" s="83"/>
      <c r="BD963" s="83"/>
      <c r="BE963" s="83"/>
      <c r="BF963" s="83"/>
      <c r="BG963" s="83"/>
      <c r="BH963" s="83"/>
      <c r="BI963" s="83"/>
      <c r="BJ963" s="96"/>
      <c r="BK963" s="96"/>
      <c r="BL963" s="1"/>
      <c r="BM963" s="1"/>
    </row>
    <row r="964" spans="1:65" ht="15.75" customHeight="1" x14ac:dyDescent="0.25">
      <c r="A964" s="1"/>
      <c r="B964" s="83"/>
      <c r="C964" s="83"/>
      <c r="D964" s="8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83"/>
      <c r="AC964" s="83"/>
      <c r="AD964" s="83"/>
      <c r="AE964" s="83"/>
      <c r="AF964" s="83"/>
      <c r="AG964" s="83"/>
      <c r="AH964" s="83"/>
      <c r="AI964" s="83"/>
      <c r="AJ964" s="83"/>
      <c r="AK964" s="83"/>
      <c r="AL964" s="83"/>
      <c r="AM964" s="83"/>
      <c r="AN964" s="83"/>
      <c r="AO964" s="83"/>
      <c r="AP964" s="83"/>
      <c r="AQ964" s="83"/>
      <c r="AR964" s="83"/>
      <c r="AS964" s="83"/>
      <c r="AT964" s="83"/>
      <c r="AU964" s="83"/>
      <c r="AV964" s="83"/>
      <c r="AW964" s="83"/>
      <c r="AX964" s="83"/>
      <c r="AY964" s="83"/>
      <c r="AZ964" s="83"/>
      <c r="BA964" s="83"/>
      <c r="BB964" s="83"/>
      <c r="BC964" s="83"/>
      <c r="BD964" s="83"/>
      <c r="BE964" s="83"/>
      <c r="BF964" s="83"/>
      <c r="BG964" s="83"/>
      <c r="BH964" s="83"/>
      <c r="BI964" s="83"/>
      <c r="BJ964" s="96"/>
      <c r="BK964" s="96"/>
      <c r="BL964" s="1"/>
      <c r="BM964" s="1"/>
    </row>
    <row r="965" spans="1:65" ht="15.75" customHeight="1" x14ac:dyDescent="0.25">
      <c r="A965" s="1"/>
      <c r="B965" s="83"/>
      <c r="C965" s="83"/>
      <c r="D965" s="8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83"/>
      <c r="AC965" s="83"/>
      <c r="AD965" s="83"/>
      <c r="AE965" s="83"/>
      <c r="AF965" s="83"/>
      <c r="AG965" s="83"/>
      <c r="AH965" s="83"/>
      <c r="AI965" s="83"/>
      <c r="AJ965" s="83"/>
      <c r="AK965" s="83"/>
      <c r="AL965" s="83"/>
      <c r="AM965" s="83"/>
      <c r="AN965" s="83"/>
      <c r="AO965" s="83"/>
      <c r="AP965" s="83"/>
      <c r="AQ965" s="83"/>
      <c r="AR965" s="83"/>
      <c r="AS965" s="83"/>
      <c r="AT965" s="83"/>
      <c r="AU965" s="83"/>
      <c r="AV965" s="83"/>
      <c r="AW965" s="83"/>
      <c r="AX965" s="83"/>
      <c r="AY965" s="83"/>
      <c r="AZ965" s="83"/>
      <c r="BA965" s="83"/>
      <c r="BB965" s="83"/>
      <c r="BC965" s="83"/>
      <c r="BD965" s="83"/>
      <c r="BE965" s="83"/>
      <c r="BF965" s="83"/>
      <c r="BG965" s="83"/>
      <c r="BH965" s="83"/>
      <c r="BI965" s="83"/>
      <c r="BJ965" s="96"/>
      <c r="BK965" s="96"/>
      <c r="BL965" s="1"/>
      <c r="BM965" s="1"/>
    </row>
    <row r="966" spans="1:65" ht="15.75" customHeight="1" x14ac:dyDescent="0.25">
      <c r="A966" s="1"/>
      <c r="B966" s="83"/>
      <c r="C966" s="83"/>
      <c r="D966" s="8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83"/>
      <c r="AC966" s="83"/>
      <c r="AD966" s="83"/>
      <c r="AE966" s="83"/>
      <c r="AF966" s="83"/>
      <c r="AG966" s="83"/>
      <c r="AH966" s="83"/>
      <c r="AI966" s="83"/>
      <c r="AJ966" s="83"/>
      <c r="AK966" s="83"/>
      <c r="AL966" s="83"/>
      <c r="AM966" s="83"/>
      <c r="AN966" s="83"/>
      <c r="AO966" s="83"/>
      <c r="AP966" s="83"/>
      <c r="AQ966" s="83"/>
      <c r="AR966" s="83"/>
      <c r="AS966" s="83"/>
      <c r="AT966" s="83"/>
      <c r="AU966" s="83"/>
      <c r="AV966" s="83"/>
      <c r="AW966" s="83"/>
      <c r="AX966" s="83"/>
      <c r="AY966" s="83"/>
      <c r="AZ966" s="83"/>
      <c r="BA966" s="83"/>
      <c r="BB966" s="83"/>
      <c r="BC966" s="83"/>
      <c r="BD966" s="83"/>
      <c r="BE966" s="83"/>
      <c r="BF966" s="83"/>
      <c r="BG966" s="83"/>
      <c r="BH966" s="83"/>
      <c r="BI966" s="83"/>
      <c r="BJ966" s="96"/>
      <c r="BK966" s="96"/>
      <c r="BL966" s="1"/>
      <c r="BM966" s="1"/>
    </row>
    <row r="967" spans="1:65" ht="15.75" customHeight="1" x14ac:dyDescent="0.25">
      <c r="A967" s="1"/>
      <c r="B967" s="83"/>
      <c r="C967" s="83"/>
      <c r="D967" s="8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83"/>
      <c r="AC967" s="83"/>
      <c r="AD967" s="83"/>
      <c r="AE967" s="83"/>
      <c r="AF967" s="83"/>
      <c r="AG967" s="83"/>
      <c r="AH967" s="83"/>
      <c r="AI967" s="83"/>
      <c r="AJ967" s="83"/>
      <c r="AK967" s="83"/>
      <c r="AL967" s="83"/>
      <c r="AM967" s="83"/>
      <c r="AN967" s="83"/>
      <c r="AO967" s="83"/>
      <c r="AP967" s="83"/>
      <c r="AQ967" s="83"/>
      <c r="AR967" s="83"/>
      <c r="AS967" s="83"/>
      <c r="AT967" s="83"/>
      <c r="AU967" s="83"/>
      <c r="AV967" s="83"/>
      <c r="AW967" s="83"/>
      <c r="AX967" s="83"/>
      <c r="AY967" s="83"/>
      <c r="AZ967" s="83"/>
      <c r="BA967" s="83"/>
      <c r="BB967" s="83"/>
      <c r="BC967" s="83"/>
      <c r="BD967" s="83"/>
      <c r="BE967" s="83"/>
      <c r="BF967" s="83"/>
      <c r="BG967" s="83"/>
      <c r="BH967" s="83"/>
      <c r="BI967" s="83"/>
      <c r="BJ967" s="96"/>
      <c r="BK967" s="96"/>
      <c r="BL967" s="1"/>
      <c r="BM967" s="1"/>
    </row>
    <row r="968" spans="1:65" ht="15.75" customHeight="1" x14ac:dyDescent="0.25">
      <c r="A968" s="1"/>
      <c r="B968" s="83"/>
      <c r="C968" s="83"/>
      <c r="D968" s="8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83"/>
      <c r="AC968" s="83"/>
      <c r="AD968" s="83"/>
      <c r="AE968" s="83"/>
      <c r="AF968" s="83"/>
      <c r="AG968" s="83"/>
      <c r="AH968" s="83"/>
      <c r="AI968" s="83"/>
      <c r="AJ968" s="83"/>
      <c r="AK968" s="83"/>
      <c r="AL968" s="83"/>
      <c r="AM968" s="83"/>
      <c r="AN968" s="83"/>
      <c r="AO968" s="83"/>
      <c r="AP968" s="83"/>
      <c r="AQ968" s="83"/>
      <c r="AR968" s="83"/>
      <c r="AS968" s="83"/>
      <c r="AT968" s="83"/>
      <c r="AU968" s="83"/>
      <c r="AV968" s="83"/>
      <c r="AW968" s="83"/>
      <c r="AX968" s="83"/>
      <c r="AY968" s="83"/>
      <c r="AZ968" s="83"/>
      <c r="BA968" s="83"/>
      <c r="BB968" s="83"/>
      <c r="BC968" s="83"/>
      <c r="BD968" s="83"/>
      <c r="BE968" s="83"/>
      <c r="BF968" s="83"/>
      <c r="BG968" s="83"/>
      <c r="BH968" s="83"/>
      <c r="BI968" s="83"/>
      <c r="BJ968" s="96"/>
      <c r="BK968" s="96"/>
      <c r="BL968" s="1"/>
      <c r="BM968" s="1"/>
    </row>
    <row r="969" spans="1:65" ht="15.75" customHeight="1" x14ac:dyDescent="0.25">
      <c r="A969" s="1"/>
      <c r="B969" s="83"/>
      <c r="C969" s="83"/>
      <c r="D969" s="8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83"/>
      <c r="AC969" s="83"/>
      <c r="AD969" s="83"/>
      <c r="AE969" s="83"/>
      <c r="AF969" s="83"/>
      <c r="AG969" s="83"/>
      <c r="AH969" s="83"/>
      <c r="AI969" s="83"/>
      <c r="AJ969" s="83"/>
      <c r="AK969" s="83"/>
      <c r="AL969" s="83"/>
      <c r="AM969" s="83"/>
      <c r="AN969" s="83"/>
      <c r="AO969" s="83"/>
      <c r="AP969" s="83"/>
      <c r="AQ969" s="83"/>
      <c r="AR969" s="83"/>
      <c r="AS969" s="83"/>
      <c r="AT969" s="83"/>
      <c r="AU969" s="83"/>
      <c r="AV969" s="83"/>
      <c r="AW969" s="83"/>
      <c r="AX969" s="83"/>
      <c r="AY969" s="83"/>
      <c r="AZ969" s="83"/>
      <c r="BA969" s="83"/>
      <c r="BB969" s="83"/>
      <c r="BC969" s="83"/>
      <c r="BD969" s="83"/>
      <c r="BE969" s="83"/>
      <c r="BF969" s="83"/>
      <c r="BG969" s="83"/>
      <c r="BH969" s="83"/>
      <c r="BI969" s="83"/>
      <c r="BJ969" s="96"/>
      <c r="BK969" s="96"/>
      <c r="BL969" s="1"/>
      <c r="BM969" s="1"/>
    </row>
    <row r="970" spans="1:65" ht="15.75" customHeight="1" x14ac:dyDescent="0.25">
      <c r="A970" s="1"/>
      <c r="B970" s="83"/>
      <c r="C970" s="83"/>
      <c r="D970" s="8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83"/>
      <c r="AC970" s="83"/>
      <c r="AD970" s="83"/>
      <c r="AE970" s="83"/>
      <c r="AF970" s="83"/>
      <c r="AG970" s="83"/>
      <c r="AH970" s="83"/>
      <c r="AI970" s="83"/>
      <c r="AJ970" s="83"/>
      <c r="AK970" s="83"/>
      <c r="AL970" s="83"/>
      <c r="AM970" s="83"/>
      <c r="AN970" s="83"/>
      <c r="AO970" s="83"/>
      <c r="AP970" s="83"/>
      <c r="AQ970" s="83"/>
      <c r="AR970" s="83"/>
      <c r="AS970" s="83"/>
      <c r="AT970" s="83"/>
      <c r="AU970" s="83"/>
      <c r="AV970" s="83"/>
      <c r="AW970" s="83"/>
      <c r="AX970" s="83"/>
      <c r="AY970" s="83"/>
      <c r="AZ970" s="83"/>
      <c r="BA970" s="83"/>
      <c r="BB970" s="83"/>
      <c r="BC970" s="83"/>
      <c r="BD970" s="83"/>
      <c r="BE970" s="83"/>
      <c r="BF970" s="83"/>
      <c r="BG970" s="83"/>
      <c r="BH970" s="83"/>
      <c r="BI970" s="83"/>
      <c r="BJ970" s="96"/>
      <c r="BK970" s="96"/>
      <c r="BL970" s="1"/>
      <c r="BM970" s="1"/>
    </row>
    <row r="971" spans="1:65" ht="15.75" customHeight="1" x14ac:dyDescent="0.25">
      <c r="A971" s="1"/>
      <c r="B971" s="83"/>
      <c r="C971" s="83"/>
      <c r="D971" s="8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83"/>
      <c r="AC971" s="83"/>
      <c r="AD971" s="83"/>
      <c r="AE971" s="83"/>
      <c r="AF971" s="83"/>
      <c r="AG971" s="83"/>
      <c r="AH971" s="83"/>
      <c r="AI971" s="83"/>
      <c r="AJ971" s="83"/>
      <c r="AK971" s="83"/>
      <c r="AL971" s="83"/>
      <c r="AM971" s="83"/>
      <c r="AN971" s="83"/>
      <c r="AO971" s="83"/>
      <c r="AP971" s="83"/>
      <c r="AQ971" s="83"/>
      <c r="AR971" s="83"/>
      <c r="AS971" s="83"/>
      <c r="AT971" s="83"/>
      <c r="AU971" s="83"/>
      <c r="AV971" s="83"/>
      <c r="AW971" s="83"/>
      <c r="AX971" s="83"/>
      <c r="AY971" s="83"/>
      <c r="AZ971" s="83"/>
      <c r="BA971" s="83"/>
      <c r="BB971" s="83"/>
      <c r="BC971" s="83"/>
      <c r="BD971" s="83"/>
      <c r="BE971" s="83"/>
      <c r="BF971" s="83"/>
      <c r="BG971" s="83"/>
      <c r="BH971" s="83"/>
      <c r="BI971" s="83"/>
      <c r="BJ971" s="96"/>
      <c r="BK971" s="96"/>
      <c r="BL971" s="1"/>
      <c r="BM971" s="1"/>
    </row>
    <row r="972" spans="1:65" ht="15.75" customHeight="1" x14ac:dyDescent="0.25">
      <c r="A972" s="1"/>
      <c r="B972" s="83"/>
      <c r="C972" s="83"/>
      <c r="D972" s="8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83"/>
      <c r="AC972" s="83"/>
      <c r="AD972" s="83"/>
      <c r="AE972" s="83"/>
      <c r="AF972" s="83"/>
      <c r="AG972" s="83"/>
      <c r="AH972" s="83"/>
      <c r="AI972" s="83"/>
      <c r="AJ972" s="83"/>
      <c r="AK972" s="83"/>
      <c r="AL972" s="83"/>
      <c r="AM972" s="83"/>
      <c r="AN972" s="83"/>
      <c r="AO972" s="83"/>
      <c r="AP972" s="83"/>
      <c r="AQ972" s="83"/>
      <c r="AR972" s="83"/>
      <c r="AS972" s="83"/>
      <c r="AT972" s="83"/>
      <c r="AU972" s="83"/>
      <c r="AV972" s="83"/>
      <c r="AW972" s="83"/>
      <c r="AX972" s="83"/>
      <c r="AY972" s="83"/>
      <c r="AZ972" s="83"/>
      <c r="BA972" s="83"/>
      <c r="BB972" s="83"/>
      <c r="BC972" s="83"/>
      <c r="BD972" s="83"/>
      <c r="BE972" s="83"/>
      <c r="BF972" s="83"/>
      <c r="BG972" s="83"/>
      <c r="BH972" s="83"/>
      <c r="BI972" s="83"/>
      <c r="BJ972" s="96"/>
      <c r="BK972" s="96"/>
      <c r="BL972" s="1"/>
      <c r="BM972" s="1"/>
    </row>
    <row r="973" spans="1:65" ht="15.75" customHeight="1" x14ac:dyDescent="0.25">
      <c r="A973" s="1"/>
      <c r="B973" s="83"/>
      <c r="C973" s="83"/>
      <c r="D973" s="8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83"/>
      <c r="AC973" s="83"/>
      <c r="AD973" s="83"/>
      <c r="AE973" s="83"/>
      <c r="AF973" s="83"/>
      <c r="AG973" s="83"/>
      <c r="AH973" s="83"/>
      <c r="AI973" s="83"/>
      <c r="AJ973" s="83"/>
      <c r="AK973" s="83"/>
      <c r="AL973" s="83"/>
      <c r="AM973" s="83"/>
      <c r="AN973" s="83"/>
      <c r="AO973" s="83"/>
      <c r="AP973" s="83"/>
      <c r="AQ973" s="83"/>
      <c r="AR973" s="83"/>
      <c r="AS973" s="83"/>
      <c r="AT973" s="83"/>
      <c r="AU973" s="83"/>
      <c r="AV973" s="83"/>
      <c r="AW973" s="83"/>
      <c r="AX973" s="83"/>
      <c r="AY973" s="83"/>
      <c r="AZ973" s="83"/>
      <c r="BA973" s="83"/>
      <c r="BB973" s="83"/>
      <c r="BC973" s="83"/>
      <c r="BD973" s="83"/>
      <c r="BE973" s="83"/>
      <c r="BF973" s="83"/>
      <c r="BG973" s="83"/>
      <c r="BH973" s="83"/>
      <c r="BI973" s="83"/>
      <c r="BJ973" s="96"/>
      <c r="BK973" s="96"/>
      <c r="BL973" s="1"/>
      <c r="BM973" s="1"/>
    </row>
    <row r="974" spans="1:65" ht="15.75" customHeight="1" x14ac:dyDescent="0.25">
      <c r="A974" s="1"/>
      <c r="B974" s="83"/>
      <c r="C974" s="83"/>
      <c r="D974" s="8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83"/>
      <c r="AC974" s="83"/>
      <c r="AD974" s="83"/>
      <c r="AE974" s="83"/>
      <c r="AF974" s="83"/>
      <c r="AG974" s="83"/>
      <c r="AH974" s="83"/>
      <c r="AI974" s="83"/>
      <c r="AJ974" s="83"/>
      <c r="AK974" s="83"/>
      <c r="AL974" s="83"/>
      <c r="AM974" s="83"/>
      <c r="AN974" s="83"/>
      <c r="AO974" s="83"/>
      <c r="AP974" s="83"/>
      <c r="AQ974" s="83"/>
      <c r="AR974" s="83"/>
      <c r="AS974" s="83"/>
      <c r="AT974" s="83"/>
      <c r="AU974" s="83"/>
      <c r="AV974" s="83"/>
      <c r="AW974" s="83"/>
      <c r="AX974" s="83"/>
      <c r="AY974" s="83"/>
      <c r="AZ974" s="83"/>
      <c r="BA974" s="83"/>
      <c r="BB974" s="83"/>
      <c r="BC974" s="83"/>
      <c r="BD974" s="83"/>
      <c r="BE974" s="83"/>
      <c r="BF974" s="83"/>
      <c r="BG974" s="83"/>
      <c r="BH974" s="83"/>
      <c r="BI974" s="83"/>
      <c r="BJ974" s="96"/>
      <c r="BK974" s="96"/>
      <c r="BL974" s="1"/>
      <c r="BM974" s="1"/>
    </row>
    <row r="975" spans="1:65" ht="15.75" customHeight="1" x14ac:dyDescent="0.25">
      <c r="A975" s="1"/>
      <c r="B975" s="83"/>
      <c r="C975" s="83"/>
      <c r="D975" s="8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83"/>
      <c r="AC975" s="83"/>
      <c r="AD975" s="83"/>
      <c r="AE975" s="83"/>
      <c r="AF975" s="83"/>
      <c r="AG975" s="83"/>
      <c r="AH975" s="83"/>
      <c r="AI975" s="83"/>
      <c r="AJ975" s="83"/>
      <c r="AK975" s="83"/>
      <c r="AL975" s="83"/>
      <c r="AM975" s="83"/>
      <c r="AN975" s="83"/>
      <c r="AO975" s="83"/>
      <c r="AP975" s="83"/>
      <c r="AQ975" s="83"/>
      <c r="AR975" s="83"/>
      <c r="AS975" s="83"/>
      <c r="AT975" s="83"/>
      <c r="AU975" s="83"/>
      <c r="AV975" s="83"/>
      <c r="AW975" s="83"/>
      <c r="AX975" s="83"/>
      <c r="AY975" s="83"/>
      <c r="AZ975" s="83"/>
      <c r="BA975" s="83"/>
      <c r="BB975" s="83"/>
      <c r="BC975" s="83"/>
      <c r="BD975" s="83"/>
      <c r="BE975" s="83"/>
      <c r="BF975" s="83"/>
      <c r="BG975" s="83"/>
      <c r="BH975" s="83"/>
      <c r="BI975" s="83"/>
      <c r="BJ975" s="96"/>
      <c r="BK975" s="96"/>
      <c r="BL975" s="1"/>
      <c r="BM975" s="1"/>
    </row>
    <row r="976" spans="1:65" ht="15.75" customHeight="1" x14ac:dyDescent="0.25">
      <c r="A976" s="1"/>
      <c r="B976" s="83"/>
      <c r="C976" s="83"/>
      <c r="D976" s="8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83"/>
      <c r="AC976" s="83"/>
      <c r="AD976" s="83"/>
      <c r="AE976" s="83"/>
      <c r="AF976" s="83"/>
      <c r="AG976" s="83"/>
      <c r="AH976" s="83"/>
      <c r="AI976" s="83"/>
      <c r="AJ976" s="83"/>
      <c r="AK976" s="83"/>
      <c r="AL976" s="83"/>
      <c r="AM976" s="83"/>
      <c r="AN976" s="83"/>
      <c r="AO976" s="83"/>
      <c r="AP976" s="83"/>
      <c r="AQ976" s="83"/>
      <c r="AR976" s="83"/>
      <c r="AS976" s="83"/>
      <c r="AT976" s="83"/>
      <c r="AU976" s="83"/>
      <c r="AV976" s="83"/>
      <c r="AW976" s="83"/>
      <c r="AX976" s="83"/>
      <c r="AY976" s="83"/>
      <c r="AZ976" s="83"/>
      <c r="BA976" s="83"/>
      <c r="BB976" s="83"/>
      <c r="BC976" s="83"/>
      <c r="BD976" s="83"/>
      <c r="BE976" s="83"/>
      <c r="BF976" s="83"/>
      <c r="BG976" s="83"/>
      <c r="BH976" s="83"/>
      <c r="BI976" s="83"/>
      <c r="BJ976" s="96"/>
      <c r="BK976" s="96"/>
      <c r="BL976" s="1"/>
      <c r="BM976" s="1"/>
    </row>
    <row r="977" spans="1:65" ht="15.75" customHeight="1" x14ac:dyDescent="0.25">
      <c r="A977" s="1"/>
      <c r="B977" s="83"/>
      <c r="C977" s="83"/>
      <c r="D977" s="8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83"/>
      <c r="AC977" s="83"/>
      <c r="AD977" s="83"/>
      <c r="AE977" s="83"/>
      <c r="AF977" s="83"/>
      <c r="AG977" s="83"/>
      <c r="AH977" s="83"/>
      <c r="AI977" s="83"/>
      <c r="AJ977" s="83"/>
      <c r="AK977" s="83"/>
      <c r="AL977" s="83"/>
      <c r="AM977" s="83"/>
      <c r="AN977" s="83"/>
      <c r="AO977" s="83"/>
      <c r="AP977" s="83"/>
      <c r="AQ977" s="83"/>
      <c r="AR977" s="83"/>
      <c r="AS977" s="83"/>
      <c r="AT977" s="83"/>
      <c r="AU977" s="83"/>
      <c r="AV977" s="83"/>
      <c r="AW977" s="83"/>
      <c r="AX977" s="83"/>
      <c r="AY977" s="83"/>
      <c r="AZ977" s="83"/>
      <c r="BA977" s="83"/>
      <c r="BB977" s="83"/>
      <c r="BC977" s="83"/>
      <c r="BD977" s="83"/>
      <c r="BE977" s="83"/>
      <c r="BF977" s="83"/>
      <c r="BG977" s="83"/>
      <c r="BH977" s="83"/>
      <c r="BI977" s="83"/>
      <c r="BJ977" s="96"/>
      <c r="BK977" s="96"/>
      <c r="BL977" s="1"/>
      <c r="BM977" s="1"/>
    </row>
    <row r="978" spans="1:65" ht="15.75" customHeight="1" x14ac:dyDescent="0.25">
      <c r="A978" s="1"/>
      <c r="B978" s="83"/>
      <c r="C978" s="83"/>
      <c r="D978" s="8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83"/>
      <c r="AC978" s="83"/>
      <c r="AD978" s="83"/>
      <c r="AE978" s="83"/>
      <c r="AF978" s="83"/>
      <c r="AG978" s="83"/>
      <c r="AH978" s="83"/>
      <c r="AI978" s="83"/>
      <c r="AJ978" s="83"/>
      <c r="AK978" s="83"/>
      <c r="AL978" s="83"/>
      <c r="AM978" s="83"/>
      <c r="AN978" s="83"/>
      <c r="AO978" s="83"/>
      <c r="AP978" s="83"/>
      <c r="AQ978" s="83"/>
      <c r="AR978" s="83"/>
      <c r="AS978" s="83"/>
      <c r="AT978" s="83"/>
      <c r="AU978" s="83"/>
      <c r="AV978" s="83"/>
      <c r="AW978" s="83"/>
      <c r="AX978" s="83"/>
      <c r="AY978" s="83"/>
      <c r="AZ978" s="83"/>
      <c r="BA978" s="83"/>
      <c r="BB978" s="83"/>
      <c r="BC978" s="83"/>
      <c r="BD978" s="83"/>
      <c r="BE978" s="83"/>
      <c r="BF978" s="83"/>
      <c r="BG978" s="83"/>
      <c r="BH978" s="83"/>
      <c r="BI978" s="83"/>
      <c r="BJ978" s="96"/>
      <c r="BK978" s="96"/>
      <c r="BL978" s="1"/>
      <c r="BM978" s="1"/>
    </row>
    <row r="979" spans="1:65" ht="15.75" customHeight="1" x14ac:dyDescent="0.25">
      <c r="A979" s="1"/>
      <c r="B979" s="83"/>
      <c r="C979" s="83"/>
      <c r="D979" s="8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83"/>
      <c r="AC979" s="83"/>
      <c r="AD979" s="83"/>
      <c r="AE979" s="83"/>
      <c r="AF979" s="83"/>
      <c r="AG979" s="83"/>
      <c r="AH979" s="83"/>
      <c r="AI979" s="83"/>
      <c r="AJ979" s="83"/>
      <c r="AK979" s="83"/>
      <c r="AL979" s="83"/>
      <c r="AM979" s="83"/>
      <c r="AN979" s="83"/>
      <c r="AO979" s="83"/>
      <c r="AP979" s="83"/>
      <c r="AQ979" s="83"/>
      <c r="AR979" s="83"/>
      <c r="AS979" s="83"/>
      <c r="AT979" s="83"/>
      <c r="AU979" s="83"/>
      <c r="AV979" s="83"/>
      <c r="AW979" s="83"/>
      <c r="AX979" s="83"/>
      <c r="AY979" s="83"/>
      <c r="AZ979" s="83"/>
      <c r="BA979" s="83"/>
      <c r="BB979" s="83"/>
      <c r="BC979" s="83"/>
      <c r="BD979" s="83"/>
      <c r="BE979" s="83"/>
      <c r="BF979" s="83"/>
      <c r="BG979" s="83"/>
      <c r="BH979" s="83"/>
      <c r="BI979" s="83"/>
      <c r="BJ979" s="96"/>
      <c r="BK979" s="96"/>
      <c r="BL979" s="1"/>
      <c r="BM979" s="1"/>
    </row>
    <row r="980" spans="1:65" ht="15.75" customHeight="1" x14ac:dyDescent="0.25">
      <c r="A980" s="1"/>
      <c r="B980" s="83"/>
      <c r="C980" s="83"/>
      <c r="D980" s="8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83"/>
      <c r="AC980" s="83"/>
      <c r="AD980" s="83"/>
      <c r="AE980" s="83"/>
      <c r="AF980" s="83"/>
      <c r="AG980" s="83"/>
      <c r="AH980" s="83"/>
      <c r="AI980" s="83"/>
      <c r="AJ980" s="83"/>
      <c r="AK980" s="83"/>
      <c r="AL980" s="83"/>
      <c r="AM980" s="83"/>
      <c r="AN980" s="83"/>
      <c r="AO980" s="83"/>
      <c r="AP980" s="83"/>
      <c r="AQ980" s="83"/>
      <c r="AR980" s="83"/>
      <c r="AS980" s="83"/>
      <c r="AT980" s="83"/>
      <c r="AU980" s="83"/>
      <c r="AV980" s="83"/>
      <c r="AW980" s="83"/>
      <c r="AX980" s="83"/>
      <c r="AY980" s="83"/>
      <c r="AZ980" s="83"/>
      <c r="BA980" s="83"/>
      <c r="BB980" s="83"/>
      <c r="BC980" s="83"/>
      <c r="BD980" s="83"/>
      <c r="BE980" s="83"/>
      <c r="BF980" s="83"/>
      <c r="BG980" s="83"/>
      <c r="BH980" s="83"/>
      <c r="BI980" s="83"/>
      <c r="BJ980" s="96"/>
      <c r="BK980" s="96"/>
      <c r="BL980" s="1"/>
      <c r="BM980" s="1"/>
    </row>
    <row r="981" spans="1:65" ht="15.75" customHeight="1" x14ac:dyDescent="0.25">
      <c r="A981" s="1"/>
      <c r="B981" s="83"/>
      <c r="C981" s="83"/>
      <c r="D981" s="8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83"/>
      <c r="AC981" s="83"/>
      <c r="AD981" s="83"/>
      <c r="AE981" s="83"/>
      <c r="AF981" s="83"/>
      <c r="AG981" s="83"/>
      <c r="AH981" s="83"/>
      <c r="AI981" s="83"/>
      <c r="AJ981" s="83"/>
      <c r="AK981" s="83"/>
      <c r="AL981" s="83"/>
      <c r="AM981" s="83"/>
      <c r="AN981" s="83"/>
      <c r="AO981" s="83"/>
      <c r="AP981" s="83"/>
      <c r="AQ981" s="83"/>
      <c r="AR981" s="83"/>
      <c r="AS981" s="83"/>
      <c r="AT981" s="83"/>
      <c r="AU981" s="83"/>
      <c r="AV981" s="83"/>
      <c r="AW981" s="83"/>
      <c r="AX981" s="83"/>
      <c r="AY981" s="83"/>
      <c r="AZ981" s="83"/>
      <c r="BA981" s="83"/>
      <c r="BB981" s="83"/>
      <c r="BC981" s="83"/>
      <c r="BD981" s="83"/>
      <c r="BE981" s="83"/>
      <c r="BF981" s="83"/>
      <c r="BG981" s="83"/>
      <c r="BH981" s="83"/>
      <c r="BI981" s="83"/>
      <c r="BJ981" s="96"/>
      <c r="BK981" s="96"/>
      <c r="BL981" s="1"/>
      <c r="BM981" s="1"/>
    </row>
    <row r="982" spans="1:65" ht="15.75" customHeight="1" x14ac:dyDescent="0.25">
      <c r="A982" s="1"/>
      <c r="B982" s="83"/>
      <c r="C982" s="83"/>
      <c r="D982" s="8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83"/>
      <c r="AC982" s="83"/>
      <c r="AD982" s="83"/>
      <c r="AE982" s="83"/>
      <c r="AF982" s="83"/>
      <c r="AG982" s="83"/>
      <c r="AH982" s="83"/>
      <c r="AI982" s="83"/>
      <c r="AJ982" s="83"/>
      <c r="AK982" s="83"/>
      <c r="AL982" s="83"/>
      <c r="AM982" s="83"/>
      <c r="AN982" s="83"/>
      <c r="AO982" s="83"/>
      <c r="AP982" s="83"/>
      <c r="AQ982" s="83"/>
      <c r="AR982" s="83"/>
      <c r="AS982" s="83"/>
      <c r="AT982" s="83"/>
      <c r="AU982" s="83"/>
      <c r="AV982" s="83"/>
      <c r="AW982" s="83"/>
      <c r="AX982" s="83"/>
      <c r="AY982" s="83"/>
      <c r="AZ982" s="83"/>
      <c r="BA982" s="83"/>
      <c r="BB982" s="83"/>
      <c r="BC982" s="83"/>
      <c r="BD982" s="83"/>
      <c r="BE982" s="83"/>
      <c r="BF982" s="83"/>
      <c r="BG982" s="83"/>
      <c r="BH982" s="83"/>
      <c r="BI982" s="83"/>
      <c r="BJ982" s="96"/>
      <c r="BK982" s="96"/>
      <c r="BL982" s="1"/>
      <c r="BM982" s="1"/>
    </row>
    <row r="983" spans="1:65" ht="15.75" customHeight="1" x14ac:dyDescent="0.25">
      <c r="A983" s="1"/>
      <c r="B983" s="83"/>
      <c r="C983" s="83"/>
      <c r="D983" s="8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83"/>
      <c r="AC983" s="83"/>
      <c r="AD983" s="83"/>
      <c r="AE983" s="83"/>
      <c r="AF983" s="83"/>
      <c r="AG983" s="83"/>
      <c r="AH983" s="83"/>
      <c r="AI983" s="83"/>
      <c r="AJ983" s="83"/>
      <c r="AK983" s="83"/>
      <c r="AL983" s="83"/>
      <c r="AM983" s="83"/>
      <c r="AN983" s="83"/>
      <c r="AO983" s="83"/>
      <c r="AP983" s="83"/>
      <c r="AQ983" s="83"/>
      <c r="AR983" s="83"/>
      <c r="AS983" s="83"/>
      <c r="AT983" s="83"/>
      <c r="AU983" s="83"/>
      <c r="AV983" s="83"/>
      <c r="AW983" s="83"/>
      <c r="AX983" s="83"/>
      <c r="AY983" s="83"/>
      <c r="AZ983" s="83"/>
      <c r="BA983" s="83"/>
      <c r="BB983" s="83"/>
      <c r="BC983" s="83"/>
      <c r="BD983" s="83"/>
      <c r="BE983" s="83"/>
      <c r="BF983" s="83"/>
      <c r="BG983" s="83"/>
      <c r="BH983" s="83"/>
      <c r="BI983" s="83"/>
      <c r="BJ983" s="96"/>
      <c r="BK983" s="96"/>
      <c r="BL983" s="1"/>
      <c r="BM983" s="1"/>
    </row>
    <row r="984" spans="1:65" ht="15.75" customHeight="1" x14ac:dyDescent="0.25">
      <c r="A984" s="1"/>
      <c r="B984" s="83"/>
      <c r="C984" s="83"/>
      <c r="D984" s="8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83"/>
      <c r="AC984" s="83"/>
      <c r="AD984" s="83"/>
      <c r="AE984" s="83"/>
      <c r="AF984" s="83"/>
      <c r="AG984" s="83"/>
      <c r="AH984" s="83"/>
      <c r="AI984" s="83"/>
      <c r="AJ984" s="83"/>
      <c r="AK984" s="83"/>
      <c r="AL984" s="83"/>
      <c r="AM984" s="83"/>
      <c r="AN984" s="83"/>
      <c r="AO984" s="83"/>
      <c r="AP984" s="83"/>
      <c r="AQ984" s="83"/>
      <c r="AR984" s="83"/>
      <c r="AS984" s="83"/>
      <c r="AT984" s="83"/>
      <c r="AU984" s="83"/>
      <c r="AV984" s="83"/>
      <c r="AW984" s="83"/>
      <c r="AX984" s="83"/>
      <c r="AY984" s="83"/>
      <c r="AZ984" s="83"/>
      <c r="BA984" s="83"/>
      <c r="BB984" s="83"/>
      <c r="BC984" s="83"/>
      <c r="BD984" s="83"/>
      <c r="BE984" s="83"/>
      <c r="BF984" s="83"/>
      <c r="BG984" s="83"/>
      <c r="BH984" s="83"/>
      <c r="BI984" s="83"/>
      <c r="BJ984" s="96"/>
      <c r="BK984" s="96"/>
      <c r="BL984" s="1"/>
      <c r="BM984" s="1"/>
    </row>
    <row r="985" spans="1:65" ht="15.75" customHeight="1" x14ac:dyDescent="0.25">
      <c r="A985" s="1"/>
      <c r="B985" s="83"/>
      <c r="C985" s="83"/>
      <c r="D985" s="8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83"/>
      <c r="AC985" s="83"/>
      <c r="AD985" s="83"/>
      <c r="AE985" s="83"/>
      <c r="AF985" s="83"/>
      <c r="AG985" s="83"/>
      <c r="AH985" s="83"/>
      <c r="AI985" s="83"/>
      <c r="AJ985" s="83"/>
      <c r="AK985" s="83"/>
      <c r="AL985" s="83"/>
      <c r="AM985" s="83"/>
      <c r="AN985" s="83"/>
      <c r="AO985" s="83"/>
      <c r="AP985" s="83"/>
      <c r="AQ985" s="83"/>
      <c r="AR985" s="83"/>
      <c r="AS985" s="83"/>
      <c r="AT985" s="83"/>
      <c r="AU985" s="83"/>
      <c r="AV985" s="83"/>
      <c r="AW985" s="83"/>
      <c r="AX985" s="83"/>
      <c r="AY985" s="83"/>
      <c r="AZ985" s="83"/>
      <c r="BA985" s="83"/>
      <c r="BB985" s="83"/>
      <c r="BC985" s="83"/>
      <c r="BD985" s="83"/>
      <c r="BE985" s="83"/>
      <c r="BF985" s="83"/>
      <c r="BG985" s="83"/>
      <c r="BH985" s="83"/>
      <c r="BI985" s="83"/>
      <c r="BJ985" s="96"/>
      <c r="BK985" s="96"/>
      <c r="BL985" s="1"/>
      <c r="BM985" s="1"/>
    </row>
    <row r="986" spans="1:65" ht="15.75" customHeight="1" x14ac:dyDescent="0.25">
      <c r="A986" s="1"/>
      <c r="B986" s="83"/>
      <c r="C986" s="83"/>
      <c r="D986" s="8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83"/>
      <c r="AC986" s="83"/>
      <c r="AD986" s="83"/>
      <c r="AE986" s="83"/>
      <c r="AF986" s="83"/>
      <c r="AG986" s="83"/>
      <c r="AH986" s="83"/>
      <c r="AI986" s="83"/>
      <c r="AJ986" s="83"/>
      <c r="AK986" s="83"/>
      <c r="AL986" s="83"/>
      <c r="AM986" s="83"/>
      <c r="AN986" s="83"/>
      <c r="AO986" s="83"/>
      <c r="AP986" s="83"/>
      <c r="AQ986" s="83"/>
      <c r="AR986" s="83"/>
      <c r="AS986" s="83"/>
      <c r="AT986" s="83"/>
      <c r="AU986" s="83"/>
      <c r="AV986" s="83"/>
      <c r="AW986" s="83"/>
      <c r="AX986" s="83"/>
      <c r="AY986" s="83"/>
      <c r="AZ986" s="83"/>
      <c r="BA986" s="83"/>
      <c r="BB986" s="83"/>
      <c r="BC986" s="83"/>
      <c r="BD986" s="83"/>
      <c r="BE986" s="83"/>
      <c r="BF986" s="83"/>
      <c r="BG986" s="83"/>
      <c r="BH986" s="83"/>
      <c r="BI986" s="83"/>
      <c r="BJ986" s="96"/>
      <c r="BK986" s="96"/>
      <c r="BL986" s="1"/>
      <c r="BM986" s="1"/>
    </row>
    <row r="987" spans="1:65" ht="15.75" customHeight="1" x14ac:dyDescent="0.25">
      <c r="A987" s="1"/>
      <c r="B987" s="83"/>
      <c r="C987" s="83"/>
      <c r="D987" s="8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83"/>
      <c r="AC987" s="83"/>
      <c r="AD987" s="83"/>
      <c r="AE987" s="83"/>
      <c r="AF987" s="83"/>
      <c r="AG987" s="83"/>
      <c r="AH987" s="83"/>
      <c r="AI987" s="83"/>
      <c r="AJ987" s="83"/>
      <c r="AK987" s="83"/>
      <c r="AL987" s="83"/>
      <c r="AM987" s="83"/>
      <c r="AN987" s="83"/>
      <c r="AO987" s="83"/>
      <c r="AP987" s="83"/>
      <c r="AQ987" s="83"/>
      <c r="AR987" s="83"/>
      <c r="AS987" s="83"/>
      <c r="AT987" s="83"/>
      <c r="AU987" s="83"/>
      <c r="AV987" s="83"/>
      <c r="AW987" s="83"/>
      <c r="AX987" s="83"/>
      <c r="AY987" s="83"/>
      <c r="AZ987" s="83"/>
      <c r="BA987" s="83"/>
      <c r="BB987" s="83"/>
      <c r="BC987" s="83"/>
      <c r="BD987" s="83"/>
      <c r="BE987" s="83"/>
      <c r="BF987" s="83"/>
      <c r="BG987" s="83"/>
      <c r="BH987" s="83"/>
      <c r="BI987" s="83"/>
      <c r="BJ987" s="96"/>
      <c r="BK987" s="96"/>
      <c r="BL987" s="1"/>
      <c r="BM987" s="1"/>
    </row>
    <row r="988" spans="1:65" ht="15.75" customHeight="1" x14ac:dyDescent="0.25">
      <c r="A988" s="1"/>
      <c r="B988" s="83"/>
      <c r="C988" s="83"/>
      <c r="D988" s="8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83"/>
      <c r="AC988" s="83"/>
      <c r="AD988" s="83"/>
      <c r="AE988" s="83"/>
      <c r="AF988" s="83"/>
      <c r="AG988" s="83"/>
      <c r="AH988" s="83"/>
      <c r="AI988" s="83"/>
      <c r="AJ988" s="83"/>
      <c r="AK988" s="83"/>
      <c r="AL988" s="83"/>
      <c r="AM988" s="83"/>
      <c r="AN988" s="83"/>
      <c r="AO988" s="83"/>
      <c r="AP988" s="83"/>
      <c r="AQ988" s="83"/>
      <c r="AR988" s="83"/>
      <c r="AS988" s="83"/>
      <c r="AT988" s="83"/>
      <c r="AU988" s="83"/>
      <c r="AV988" s="83"/>
      <c r="AW988" s="83"/>
      <c r="AX988" s="83"/>
      <c r="AY988" s="83"/>
      <c r="AZ988" s="83"/>
      <c r="BA988" s="83"/>
      <c r="BB988" s="83"/>
      <c r="BC988" s="83"/>
      <c r="BD988" s="83"/>
      <c r="BE988" s="83"/>
      <c r="BF988" s="83"/>
      <c r="BG988" s="83"/>
      <c r="BH988" s="83"/>
      <c r="BI988" s="83"/>
      <c r="BJ988" s="96"/>
      <c r="BK988" s="96"/>
      <c r="BL988" s="1"/>
      <c r="BM988" s="1"/>
    </row>
    <row r="989" spans="1:65" ht="15.75" customHeight="1" x14ac:dyDescent="0.25">
      <c r="A989" s="1"/>
      <c r="B989" s="83"/>
      <c r="C989" s="83"/>
      <c r="D989" s="8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83"/>
      <c r="AC989" s="83"/>
      <c r="AD989" s="83"/>
      <c r="AE989" s="83"/>
      <c r="AF989" s="83"/>
      <c r="AG989" s="83"/>
      <c r="AH989" s="83"/>
      <c r="AI989" s="83"/>
      <c r="AJ989" s="83"/>
      <c r="AK989" s="83"/>
      <c r="AL989" s="83"/>
      <c r="AM989" s="83"/>
      <c r="AN989" s="83"/>
      <c r="AO989" s="83"/>
      <c r="AP989" s="83"/>
      <c r="AQ989" s="83"/>
      <c r="AR989" s="83"/>
      <c r="AS989" s="83"/>
      <c r="AT989" s="83"/>
      <c r="AU989" s="83"/>
      <c r="AV989" s="83"/>
      <c r="AW989" s="83"/>
      <c r="AX989" s="83"/>
      <c r="AY989" s="83"/>
      <c r="AZ989" s="83"/>
      <c r="BA989" s="83"/>
      <c r="BB989" s="83"/>
      <c r="BC989" s="83"/>
      <c r="BD989" s="83"/>
      <c r="BE989" s="83"/>
      <c r="BF989" s="83"/>
      <c r="BG989" s="83"/>
      <c r="BH989" s="83"/>
      <c r="BI989" s="83"/>
      <c r="BJ989" s="96"/>
      <c r="BK989" s="96"/>
      <c r="BL989" s="1"/>
      <c r="BM989" s="1"/>
    </row>
    <row r="990" spans="1:65" ht="15.75" customHeight="1" x14ac:dyDescent="0.25">
      <c r="A990" s="1"/>
      <c r="B990" s="83"/>
      <c r="C990" s="83"/>
      <c r="D990" s="8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83"/>
      <c r="AC990" s="83"/>
      <c r="AD990" s="83"/>
      <c r="AE990" s="83"/>
      <c r="AF990" s="83"/>
      <c r="AG990" s="83"/>
      <c r="AH990" s="83"/>
      <c r="AI990" s="83"/>
      <c r="AJ990" s="83"/>
      <c r="AK990" s="83"/>
      <c r="AL990" s="83"/>
      <c r="AM990" s="83"/>
      <c r="AN990" s="83"/>
      <c r="AO990" s="83"/>
      <c r="AP990" s="83"/>
      <c r="AQ990" s="83"/>
      <c r="AR990" s="83"/>
      <c r="AS990" s="83"/>
      <c r="AT990" s="83"/>
      <c r="AU990" s="83"/>
      <c r="AV990" s="83"/>
      <c r="AW990" s="83"/>
      <c r="AX990" s="83"/>
      <c r="AY990" s="83"/>
      <c r="AZ990" s="83"/>
      <c r="BA990" s="83"/>
      <c r="BB990" s="83"/>
      <c r="BC990" s="83"/>
      <c r="BD990" s="83"/>
      <c r="BE990" s="83"/>
      <c r="BF990" s="83"/>
      <c r="BG990" s="83"/>
      <c r="BH990" s="83"/>
      <c r="BI990" s="83"/>
      <c r="BJ990" s="96"/>
      <c r="BK990" s="96"/>
      <c r="BL990" s="1"/>
      <c r="BM990" s="1"/>
    </row>
    <row r="991" spans="1:65" ht="15.75" customHeight="1" x14ac:dyDescent="0.25">
      <c r="A991" s="1"/>
      <c r="B991" s="83"/>
      <c r="C991" s="83"/>
      <c r="D991" s="8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83"/>
      <c r="AC991" s="83"/>
      <c r="AD991" s="83"/>
      <c r="AE991" s="83"/>
      <c r="AF991" s="83"/>
      <c r="AG991" s="83"/>
      <c r="AH991" s="83"/>
      <c r="AI991" s="83"/>
      <c r="AJ991" s="83"/>
      <c r="AK991" s="83"/>
      <c r="AL991" s="83"/>
      <c r="AM991" s="83"/>
      <c r="AN991" s="83"/>
      <c r="AO991" s="83"/>
      <c r="AP991" s="83"/>
      <c r="AQ991" s="83"/>
      <c r="AR991" s="83"/>
      <c r="AS991" s="83"/>
      <c r="AT991" s="83"/>
      <c r="AU991" s="83"/>
      <c r="AV991" s="83"/>
      <c r="AW991" s="83"/>
      <c r="AX991" s="83"/>
      <c r="AY991" s="83"/>
      <c r="AZ991" s="83"/>
      <c r="BA991" s="83"/>
      <c r="BB991" s="83"/>
      <c r="BC991" s="83"/>
      <c r="BD991" s="83"/>
      <c r="BE991" s="83"/>
      <c r="BF991" s="83"/>
      <c r="BG991" s="83"/>
      <c r="BH991" s="83"/>
      <c r="BI991" s="83"/>
      <c r="BJ991" s="96"/>
      <c r="BK991" s="96"/>
      <c r="BL991" s="1"/>
      <c r="BM991" s="1"/>
    </row>
    <row r="992" spans="1:65" ht="15.75" customHeight="1" x14ac:dyDescent="0.25">
      <c r="A992" s="1"/>
      <c r="B992" s="83"/>
      <c r="C992" s="83"/>
      <c r="D992" s="8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83"/>
      <c r="AC992" s="83"/>
      <c r="AD992" s="83"/>
      <c r="AE992" s="83"/>
      <c r="AF992" s="83"/>
      <c r="AG992" s="83"/>
      <c r="AH992" s="83"/>
      <c r="AI992" s="83"/>
      <c r="AJ992" s="83"/>
      <c r="AK992" s="83"/>
      <c r="AL992" s="83"/>
      <c r="AM992" s="83"/>
      <c r="AN992" s="83"/>
      <c r="AO992" s="83"/>
      <c r="AP992" s="83"/>
      <c r="AQ992" s="83"/>
      <c r="AR992" s="83"/>
      <c r="AS992" s="83"/>
      <c r="AT992" s="83"/>
      <c r="AU992" s="83"/>
      <c r="AV992" s="83"/>
      <c r="AW992" s="83"/>
      <c r="AX992" s="83"/>
      <c r="AY992" s="83"/>
      <c r="AZ992" s="83"/>
      <c r="BA992" s="83"/>
      <c r="BB992" s="83"/>
      <c r="BC992" s="83"/>
      <c r="BD992" s="83"/>
      <c r="BE992" s="83"/>
      <c r="BF992" s="83"/>
      <c r="BG992" s="83"/>
      <c r="BH992" s="83"/>
      <c r="BI992" s="83"/>
      <c r="BJ992" s="96"/>
      <c r="BK992" s="96"/>
      <c r="BL992" s="1"/>
      <c r="BM992" s="1"/>
    </row>
    <row r="993" spans="1:65" ht="15.75" customHeight="1" x14ac:dyDescent="0.25">
      <c r="A993" s="1"/>
      <c r="B993" s="83"/>
      <c r="C993" s="83"/>
      <c r="D993" s="8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83"/>
      <c r="AC993" s="83"/>
      <c r="AD993" s="83"/>
      <c r="AE993" s="83"/>
      <c r="AF993" s="83"/>
      <c r="AG993" s="83"/>
      <c r="AH993" s="83"/>
      <c r="AI993" s="83"/>
      <c r="AJ993" s="83"/>
      <c r="AK993" s="83"/>
      <c r="AL993" s="83"/>
      <c r="AM993" s="83"/>
      <c r="AN993" s="83"/>
      <c r="AO993" s="83"/>
      <c r="AP993" s="83"/>
      <c r="AQ993" s="83"/>
      <c r="AR993" s="83"/>
      <c r="AS993" s="83"/>
      <c r="AT993" s="83"/>
      <c r="AU993" s="83"/>
      <c r="AV993" s="83"/>
      <c r="AW993" s="83"/>
      <c r="AX993" s="83"/>
      <c r="AY993" s="83"/>
      <c r="AZ993" s="83"/>
      <c r="BA993" s="83"/>
      <c r="BB993" s="83"/>
      <c r="BC993" s="83"/>
      <c r="BD993" s="83"/>
      <c r="BE993" s="83"/>
      <c r="BF993" s="83"/>
      <c r="BG993" s="83"/>
      <c r="BH993" s="83"/>
      <c r="BI993" s="83"/>
      <c r="BJ993" s="96"/>
      <c r="BK993" s="96"/>
      <c r="BL993" s="1"/>
      <c r="BM993" s="1"/>
    </row>
    <row r="994" spans="1:65" ht="15.75" customHeight="1" x14ac:dyDescent="0.25">
      <c r="A994" s="1"/>
      <c r="B994" s="83"/>
      <c r="C994" s="83"/>
      <c r="D994" s="8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83"/>
      <c r="AC994" s="83"/>
      <c r="AD994" s="83"/>
      <c r="AE994" s="83"/>
      <c r="AF994" s="83"/>
      <c r="AG994" s="83"/>
      <c r="AH994" s="83"/>
      <c r="AI994" s="83"/>
      <c r="AJ994" s="83"/>
      <c r="AK994" s="83"/>
      <c r="AL994" s="83"/>
      <c r="AM994" s="83"/>
      <c r="AN994" s="83"/>
      <c r="AO994" s="83"/>
      <c r="AP994" s="83"/>
      <c r="AQ994" s="83"/>
      <c r="AR994" s="83"/>
      <c r="AS994" s="83"/>
      <c r="AT994" s="83"/>
      <c r="AU994" s="83"/>
      <c r="AV994" s="83"/>
      <c r="AW994" s="83"/>
      <c r="AX994" s="83"/>
      <c r="AY994" s="83"/>
      <c r="AZ994" s="83"/>
      <c r="BA994" s="83"/>
      <c r="BB994" s="83"/>
      <c r="BC994" s="83"/>
      <c r="BD994" s="83"/>
      <c r="BE994" s="83"/>
      <c r="BF994" s="83"/>
      <c r="BG994" s="83"/>
      <c r="BH994" s="83"/>
      <c r="BI994" s="83"/>
      <c r="BJ994" s="96"/>
      <c r="BK994" s="96"/>
      <c r="BL994" s="1"/>
      <c r="BM994" s="1"/>
    </row>
    <row r="995" spans="1:65" ht="15.75" customHeight="1" x14ac:dyDescent="0.25">
      <c r="A995" s="1"/>
      <c r="B995" s="83"/>
      <c r="C995" s="83"/>
      <c r="D995" s="8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83"/>
      <c r="AC995" s="83"/>
      <c r="AD995" s="83"/>
      <c r="AE995" s="83"/>
      <c r="AF995" s="83"/>
      <c r="AG995" s="83"/>
      <c r="AH995" s="83"/>
      <c r="AI995" s="83"/>
      <c r="AJ995" s="83"/>
      <c r="AK995" s="83"/>
      <c r="AL995" s="83"/>
      <c r="AM995" s="83"/>
      <c r="AN995" s="83"/>
      <c r="AO995" s="83"/>
      <c r="AP995" s="83"/>
      <c r="AQ995" s="83"/>
      <c r="AR995" s="83"/>
      <c r="AS995" s="83"/>
      <c r="AT995" s="83"/>
      <c r="AU995" s="83"/>
      <c r="AV995" s="83"/>
      <c r="AW995" s="83"/>
      <c r="AX995" s="83"/>
      <c r="AY995" s="83"/>
      <c r="AZ995" s="83"/>
      <c r="BA995" s="83"/>
      <c r="BB995" s="83"/>
      <c r="BC995" s="83"/>
      <c r="BD995" s="83"/>
      <c r="BE995" s="83"/>
      <c r="BF995" s="83"/>
      <c r="BG995" s="83"/>
      <c r="BH995" s="83"/>
      <c r="BI995" s="83"/>
      <c r="BJ995" s="96"/>
      <c r="BK995" s="96"/>
      <c r="BL995" s="1"/>
      <c r="BM995" s="1"/>
    </row>
    <row r="996" spans="1:65" ht="15.75" customHeight="1" x14ac:dyDescent="0.25">
      <c r="A996" s="1"/>
      <c r="B996" s="83"/>
      <c r="C996" s="83"/>
      <c r="D996" s="8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83"/>
      <c r="AC996" s="83"/>
      <c r="AD996" s="83"/>
      <c r="AE996" s="83"/>
      <c r="AF996" s="83"/>
      <c r="AG996" s="83"/>
      <c r="AH996" s="83"/>
      <c r="AI996" s="83"/>
      <c r="AJ996" s="83"/>
      <c r="AK996" s="83"/>
      <c r="AL996" s="83"/>
      <c r="AM996" s="83"/>
      <c r="AN996" s="83"/>
      <c r="AO996" s="83"/>
      <c r="AP996" s="83"/>
      <c r="AQ996" s="83"/>
      <c r="AR996" s="83"/>
      <c r="AS996" s="83"/>
      <c r="AT996" s="83"/>
      <c r="AU996" s="83"/>
      <c r="AV996" s="83"/>
      <c r="AW996" s="83"/>
      <c r="AX996" s="83"/>
      <c r="AY996" s="83"/>
      <c r="AZ996" s="83"/>
      <c r="BA996" s="83"/>
      <c r="BB996" s="83"/>
      <c r="BC996" s="83"/>
      <c r="BD996" s="83"/>
      <c r="BE996" s="83"/>
      <c r="BF996" s="83"/>
      <c r="BG996" s="83"/>
      <c r="BH996" s="83"/>
      <c r="BI996" s="83"/>
      <c r="BJ996" s="96"/>
      <c r="BK996" s="96"/>
      <c r="BL996" s="1"/>
      <c r="BM996" s="1"/>
    </row>
    <row r="997" spans="1:65" ht="15.75" customHeight="1" x14ac:dyDescent="0.25">
      <c r="A997" s="1"/>
      <c r="B997" s="83"/>
      <c r="C997" s="83"/>
      <c r="D997" s="8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83"/>
      <c r="AC997" s="83"/>
      <c r="AD997" s="83"/>
      <c r="AE997" s="83"/>
      <c r="AF997" s="83"/>
      <c r="AG997" s="83"/>
      <c r="AH997" s="83"/>
      <c r="AI997" s="83"/>
      <c r="AJ997" s="83"/>
      <c r="AK997" s="83"/>
      <c r="AL997" s="83"/>
      <c r="AM997" s="83"/>
      <c r="AN997" s="83"/>
      <c r="AO997" s="83"/>
      <c r="AP997" s="83"/>
      <c r="AQ997" s="83"/>
      <c r="AR997" s="83"/>
      <c r="AS997" s="83"/>
      <c r="AT997" s="83"/>
      <c r="AU997" s="83"/>
      <c r="AV997" s="83"/>
      <c r="AW997" s="83"/>
      <c r="AX997" s="83"/>
      <c r="AY997" s="83"/>
      <c r="AZ997" s="83"/>
      <c r="BA997" s="83"/>
      <c r="BB997" s="83"/>
      <c r="BC997" s="83"/>
      <c r="BD997" s="83"/>
      <c r="BE997" s="83"/>
      <c r="BF997" s="83"/>
      <c r="BG997" s="83"/>
      <c r="BH997" s="83"/>
      <c r="BI997" s="83"/>
      <c r="BJ997" s="96"/>
      <c r="BK997" s="96"/>
      <c r="BL997" s="1"/>
      <c r="BM997" s="1"/>
    </row>
    <row r="998" spans="1:65" ht="15.75" customHeight="1" x14ac:dyDescent="0.25">
      <c r="A998" s="1"/>
      <c r="B998" s="83"/>
      <c r="C998" s="83"/>
      <c r="D998" s="8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83"/>
      <c r="AC998" s="83"/>
      <c r="AD998" s="83"/>
      <c r="AE998" s="83"/>
      <c r="AF998" s="83"/>
      <c r="AG998" s="83"/>
      <c r="AH998" s="83"/>
      <c r="AI998" s="83"/>
      <c r="AJ998" s="83"/>
      <c r="AK998" s="83"/>
      <c r="AL998" s="83"/>
      <c r="AM998" s="83"/>
      <c r="AN998" s="83"/>
      <c r="AO998" s="83"/>
      <c r="AP998" s="83"/>
      <c r="AQ998" s="83"/>
      <c r="AR998" s="83"/>
      <c r="AS998" s="83"/>
      <c r="AT998" s="83"/>
      <c r="AU998" s="83"/>
      <c r="AV998" s="83"/>
      <c r="AW998" s="83"/>
      <c r="AX998" s="83"/>
      <c r="AY998" s="83"/>
      <c r="AZ998" s="83"/>
      <c r="BA998" s="83"/>
      <c r="BB998" s="83"/>
      <c r="BC998" s="83"/>
      <c r="BD998" s="83"/>
      <c r="BE998" s="83"/>
      <c r="BF998" s="83"/>
      <c r="BG998" s="83"/>
      <c r="BH998" s="83"/>
      <c r="BI998" s="83"/>
      <c r="BJ998" s="96"/>
      <c r="BK998" s="96"/>
      <c r="BL998" s="1"/>
      <c r="BM998" s="1"/>
    </row>
    <row r="999" spans="1:65" ht="15.75" customHeight="1" x14ac:dyDescent="0.25">
      <c r="A999" s="1"/>
      <c r="B999" s="83"/>
      <c r="C999" s="83"/>
      <c r="D999" s="8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83"/>
      <c r="AC999" s="83"/>
      <c r="AD999" s="83"/>
      <c r="AE999" s="83"/>
      <c r="AF999" s="83"/>
      <c r="AG999" s="83"/>
      <c r="AH999" s="83"/>
      <c r="AI999" s="83"/>
      <c r="AJ999" s="83"/>
      <c r="AK999" s="83"/>
      <c r="AL999" s="83"/>
      <c r="AM999" s="83"/>
      <c r="AN999" s="83"/>
      <c r="AO999" s="83"/>
      <c r="AP999" s="83"/>
      <c r="AQ999" s="83"/>
      <c r="AR999" s="83"/>
      <c r="AS999" s="83"/>
      <c r="AT999" s="83"/>
      <c r="AU999" s="83"/>
      <c r="AV999" s="83"/>
      <c r="AW999" s="83"/>
      <c r="AX999" s="83"/>
      <c r="AY999" s="83"/>
      <c r="AZ999" s="83"/>
      <c r="BA999" s="83"/>
      <c r="BB999" s="83"/>
      <c r="BC999" s="83"/>
      <c r="BD999" s="83"/>
      <c r="BE999" s="83"/>
      <c r="BF999" s="83"/>
      <c r="BG999" s="83"/>
      <c r="BH999" s="83"/>
      <c r="BI999" s="83"/>
      <c r="BJ999" s="96"/>
      <c r="BK999" s="96"/>
      <c r="BL999" s="1"/>
      <c r="BM999" s="1"/>
    </row>
    <row r="1000" spans="1:65" ht="15.75" customHeight="1" x14ac:dyDescent="0.25">
      <c r="A1000" s="1"/>
      <c r="B1000" s="83"/>
      <c r="C1000" s="83"/>
      <c r="D1000" s="8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83"/>
      <c r="AC1000" s="83"/>
      <c r="AD1000" s="83"/>
      <c r="AE1000" s="83"/>
      <c r="AF1000" s="83"/>
      <c r="AG1000" s="83"/>
      <c r="AH1000" s="83"/>
      <c r="AI1000" s="83"/>
      <c r="AJ1000" s="83"/>
      <c r="AK1000" s="83"/>
      <c r="AL1000" s="83"/>
      <c r="AM1000" s="83"/>
      <c r="AN1000" s="83"/>
      <c r="AO1000" s="83"/>
      <c r="AP1000" s="83"/>
      <c r="AQ1000" s="83"/>
      <c r="AR1000" s="83"/>
      <c r="AS1000" s="83"/>
      <c r="AT1000" s="83"/>
      <c r="AU1000" s="83"/>
      <c r="AV1000" s="83"/>
      <c r="AW1000" s="83"/>
      <c r="AX1000" s="83"/>
      <c r="AY1000" s="83"/>
      <c r="AZ1000" s="83"/>
      <c r="BA1000" s="83"/>
      <c r="BB1000" s="83"/>
      <c r="BC1000" s="83"/>
      <c r="BD1000" s="83"/>
      <c r="BE1000" s="83"/>
      <c r="BF1000" s="83"/>
      <c r="BG1000" s="83"/>
      <c r="BH1000" s="83"/>
      <c r="BI1000" s="83"/>
      <c r="BJ1000" s="96"/>
      <c r="BK1000" s="96"/>
      <c r="BL1000" s="1"/>
      <c r="BM1000" s="1"/>
    </row>
  </sheetData>
  <autoFilter ref="A6:BK107" xr:uid="{00000000-0009-0000-0000-000004000000}"/>
  <mergeCells count="43">
    <mergeCell ref="BP3:BP5"/>
    <mergeCell ref="BL3:BL5"/>
    <mergeCell ref="S3:S5"/>
    <mergeCell ref="T3:T5"/>
    <mergeCell ref="U3:U5"/>
    <mergeCell ref="V3:V5"/>
    <mergeCell ref="AC4:AE4"/>
    <mergeCell ref="BJ3:BJ5"/>
    <mergeCell ref="BK3:BK5"/>
    <mergeCell ref="Z4:AB4"/>
    <mergeCell ref="BG4:BI4"/>
    <mergeCell ref="AX4:AZ4"/>
    <mergeCell ref="BN3:BN5"/>
    <mergeCell ref="BO3:BO5"/>
    <mergeCell ref="BA4:BC4"/>
    <mergeCell ref="BD4:BF4"/>
    <mergeCell ref="A1:F2"/>
    <mergeCell ref="A3:A5"/>
    <mergeCell ref="B3:B5"/>
    <mergeCell ref="E3:E5"/>
    <mergeCell ref="F3:F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W3:W5"/>
    <mergeCell ref="X3:X5"/>
    <mergeCell ref="Y3:Y5"/>
    <mergeCell ref="Z3:BI3"/>
    <mergeCell ref="AF4:AH4"/>
    <mergeCell ref="AI4:AK4"/>
    <mergeCell ref="AL4:AN4"/>
    <mergeCell ref="AO4:AQ4"/>
    <mergeCell ref="AR4:AT4"/>
    <mergeCell ref="AU4:AW4"/>
  </mergeCells>
  <conditionalFormatting sqref="AB51:AB53">
    <cfRule type="cellIs" dxfId="109" priority="112" operator="between">
      <formula>$T$9</formula>
      <formula>$X$9</formula>
    </cfRule>
    <cfRule type="cellIs" dxfId="108" priority="114" operator="between">
      <formula>$W$9</formula>
      <formula>0</formula>
    </cfRule>
    <cfRule type="cellIs" dxfId="107" priority="113" operator="between">
      <formula>$W$9</formula>
      <formula>$T$9</formula>
    </cfRule>
  </conditionalFormatting>
  <conditionalFormatting sqref="AB59:AE61">
    <cfRule type="cellIs" dxfId="106" priority="69" operator="between">
      <formula>$W$9</formula>
      <formula>0</formula>
    </cfRule>
    <cfRule type="cellIs" dxfId="105" priority="68" operator="between">
      <formula>$W$9</formula>
      <formula>$T$9</formula>
    </cfRule>
    <cfRule type="cellIs" dxfId="104" priority="67" operator="between">
      <formula>$T$9</formula>
      <formula>$X$9</formula>
    </cfRule>
  </conditionalFormatting>
  <conditionalFormatting sqref="AB9:BI28 AB102:AN102 AB105:AE105 AB106:AN106 AB107:BI107">
    <cfRule type="cellIs" dxfId="103" priority="150" operator="between">
      <formula>$W$9</formula>
      <formula>0</formula>
    </cfRule>
    <cfRule type="cellIs" dxfId="102" priority="149" operator="between">
      <formula>$W$9</formula>
      <formula>$T$9</formula>
    </cfRule>
    <cfRule type="cellIs" dxfId="101" priority="148" operator="between">
      <formula>$T$9</formula>
      <formula>$X$9</formula>
    </cfRule>
  </conditionalFormatting>
  <conditionalFormatting sqref="AB31:BI47">
    <cfRule type="cellIs" dxfId="100" priority="152" operator="between">
      <formula>$W$9</formula>
      <formula>$T$9</formula>
    </cfRule>
    <cfRule type="cellIs" dxfId="99" priority="151" operator="between">
      <formula>$T$9</formula>
      <formula>$X$9</formula>
    </cfRule>
    <cfRule type="cellIs" dxfId="98" priority="153" operator="between">
      <formula>$W$9</formula>
      <formula>0</formula>
    </cfRule>
  </conditionalFormatting>
  <conditionalFormatting sqref="AB50:BI50 AB54:BI58 AB64:AE64 AB65:AN65 AR65:BI65 AB66 AE66 AH66 AK66 AN66 AB67:AN67 AQ67:BI67 AB68:AE68 AB69:BI71 AB72:AE72 AH72:AN72 AQ72:AW72 AB73:AN74 AQ73:BI74 AB75:BI75 AB76:AE77 AH76:AN77 AQ76:AW77 AB78:BI78 AB79 AE79 AH79 AK79 AN79 AQ79 AB80:BI80 AB81:AN81 AQ81:BI81 AB82:BI84 AB85 AE85 AH85 AK85 AN85 AQ85 AT85 AW85 AZ85:BI93 AB86:AE87 AH86:AN87 AQ86:AW87 AB88:AB93 AE88:AE93 AH88:AH93 AK88:AK93 AN88:AN93 AQ88:AQ93 AT88:AT93 AW88:AW93 AB94:BI99">
    <cfRule type="cellIs" dxfId="97" priority="156" operator="between">
      <formula>$W$9</formula>
      <formula>0</formula>
    </cfRule>
    <cfRule type="cellIs" dxfId="96" priority="155" operator="between">
      <formula>$W$9</formula>
      <formula>$T$9</formula>
    </cfRule>
    <cfRule type="cellIs" dxfId="95" priority="154" operator="between">
      <formula>$T$9</formula>
      <formula>$X$9</formula>
    </cfRule>
  </conditionalFormatting>
  <conditionalFormatting sqref="AB62:BI63">
    <cfRule type="cellIs" dxfId="94" priority="73" operator="between">
      <formula>$T$9</formula>
      <formula>$X$9</formula>
    </cfRule>
    <cfRule type="cellIs" dxfId="93" priority="75" operator="between">
      <formula>$W$9</formula>
      <formula>0</formula>
    </cfRule>
    <cfRule type="cellIs" dxfId="92" priority="74" operator="between">
      <formula>$W$9</formula>
      <formula>$T$9</formula>
    </cfRule>
  </conditionalFormatting>
  <conditionalFormatting sqref="AB103:BI104">
    <cfRule type="cellIs" dxfId="91" priority="8" operator="between">
      <formula>$W$9</formula>
      <formula>$T$9</formula>
    </cfRule>
    <cfRule type="cellIs" dxfId="90" priority="9" operator="between">
      <formula>$W$9</formula>
      <formula>0</formula>
    </cfRule>
    <cfRule type="cellIs" dxfId="89" priority="7" operator="between">
      <formula>$T$9</formula>
      <formula>$X$9</formula>
    </cfRule>
  </conditionalFormatting>
  <conditionalFormatting sqref="AE51:AE53">
    <cfRule type="cellIs" dxfId="88" priority="111" operator="between">
      <formula>$W$9</formula>
      <formula>0</formula>
    </cfRule>
    <cfRule type="cellIs" dxfId="87" priority="110" operator="between">
      <formula>$W$9</formula>
      <formula>$T$9</formula>
    </cfRule>
    <cfRule type="cellIs" dxfId="86" priority="109" operator="between">
      <formula>$T$9</formula>
      <formula>$X$9</formula>
    </cfRule>
  </conditionalFormatting>
  <conditionalFormatting sqref="AH51:AH53">
    <cfRule type="cellIs" dxfId="85" priority="108" operator="between">
      <formula>$W$9</formula>
      <formula>0</formula>
    </cfRule>
    <cfRule type="cellIs" dxfId="84" priority="107" operator="between">
      <formula>$W$9</formula>
      <formula>$T$9</formula>
    </cfRule>
    <cfRule type="cellIs" dxfId="83" priority="106" operator="between">
      <formula>$T$9</formula>
      <formula>$X$9</formula>
    </cfRule>
  </conditionalFormatting>
  <conditionalFormatting sqref="AH59:AN61">
    <cfRule type="cellIs" dxfId="82" priority="63" operator="between">
      <formula>$W$9</formula>
      <formula>0</formula>
    </cfRule>
    <cfRule type="cellIs" dxfId="81" priority="61" operator="between">
      <formula>$T$9</formula>
      <formula>$X$9</formula>
    </cfRule>
    <cfRule type="cellIs" dxfId="80" priority="62" operator="between">
      <formula>$W$9</formula>
      <formula>$T$9</formula>
    </cfRule>
  </conditionalFormatting>
  <conditionalFormatting sqref="AH64:AN64">
    <cfRule type="cellIs" dxfId="79" priority="52" operator="between">
      <formula>$T$9</formula>
      <formula>$X$9</formula>
    </cfRule>
    <cfRule type="cellIs" dxfId="78" priority="53" operator="between">
      <formula>$W$9</formula>
      <formula>$T$9</formula>
    </cfRule>
    <cfRule type="cellIs" dxfId="77" priority="54" operator="between">
      <formula>$W$9</formula>
      <formula>0</formula>
    </cfRule>
  </conditionalFormatting>
  <conditionalFormatting sqref="AH68:AN68">
    <cfRule type="cellIs" dxfId="76" priority="31" operator="between">
      <formula>$T$9</formula>
      <formula>$X$9</formula>
    </cfRule>
    <cfRule type="cellIs" dxfId="75" priority="32" operator="between">
      <formula>$W$9</formula>
      <formula>$T$9</formula>
    </cfRule>
    <cfRule type="cellIs" dxfId="74" priority="33" operator="between">
      <formula>$W$9</formula>
      <formula>0</formula>
    </cfRule>
  </conditionalFormatting>
  <conditionalFormatting sqref="AH105:AN105">
    <cfRule type="cellIs" dxfId="73" priority="159" operator="between">
      <formula>$W$9</formula>
      <formula>0</formula>
    </cfRule>
    <cfRule type="cellIs" dxfId="72" priority="157" operator="between">
      <formula>$T$9</formula>
      <formula>$X$9</formula>
    </cfRule>
    <cfRule type="cellIs" dxfId="71" priority="158" operator="between">
      <formula>$W$9</formula>
      <formula>$T$9</formula>
    </cfRule>
  </conditionalFormatting>
  <conditionalFormatting sqref="AK51:AK53">
    <cfRule type="cellIs" dxfId="70" priority="105" operator="between">
      <formula>$W$9</formula>
      <formula>0</formula>
    </cfRule>
    <cfRule type="cellIs" dxfId="69" priority="103" operator="between">
      <formula>$T$9</formula>
      <formula>$X$9</formula>
    </cfRule>
    <cfRule type="cellIs" dxfId="68" priority="104" operator="between">
      <formula>$W$9</formula>
      <formula>$T$9</formula>
    </cfRule>
  </conditionalFormatting>
  <conditionalFormatting sqref="AN51:AN53">
    <cfRule type="cellIs" dxfId="67" priority="102" operator="between">
      <formula>$W$9</formula>
      <formula>0</formula>
    </cfRule>
    <cfRule type="cellIs" dxfId="66" priority="101" operator="between">
      <formula>$W$9</formula>
      <formula>$T$9</formula>
    </cfRule>
    <cfRule type="cellIs" dxfId="65" priority="100" operator="between">
      <formula>$T$9</formula>
      <formula>$X$9</formula>
    </cfRule>
  </conditionalFormatting>
  <conditionalFormatting sqref="AQ51:AQ53">
    <cfRule type="cellIs" dxfId="64" priority="99" operator="between">
      <formula>$W$9</formula>
      <formula>0</formula>
    </cfRule>
    <cfRule type="cellIs" dxfId="63" priority="97" operator="between">
      <formula>$T$9</formula>
      <formula>$X$9</formula>
    </cfRule>
    <cfRule type="cellIs" dxfId="62" priority="98" operator="between">
      <formula>$W$9</formula>
      <formula>$T$9</formula>
    </cfRule>
  </conditionalFormatting>
  <conditionalFormatting sqref="AQ65:AQ66">
    <cfRule type="cellIs" dxfId="61" priority="44" operator="between">
      <formula>$W$9</formula>
      <formula>$T$9</formula>
    </cfRule>
    <cfRule type="cellIs" dxfId="60" priority="43" operator="between">
      <formula>$T$9</formula>
      <formula>$X$9</formula>
    </cfRule>
    <cfRule type="cellIs" dxfId="59" priority="45" operator="between">
      <formula>$W$9</formula>
      <formula>0</formula>
    </cfRule>
  </conditionalFormatting>
  <conditionalFormatting sqref="AQ64:AW64">
    <cfRule type="cellIs" dxfId="58" priority="51" operator="between">
      <formula>$W$9</formula>
      <formula>0</formula>
    </cfRule>
    <cfRule type="cellIs" dxfId="57" priority="50" operator="between">
      <formula>$W$9</formula>
      <formula>$T$9</formula>
    </cfRule>
    <cfRule type="cellIs" dxfId="56" priority="49" operator="between">
      <formula>$T$9</formula>
      <formula>$X$9</formula>
    </cfRule>
  </conditionalFormatting>
  <conditionalFormatting sqref="AQ68:AW68">
    <cfRule type="cellIs" dxfId="55" priority="29" operator="between">
      <formula>$W$9</formula>
      <formula>$T$9</formula>
    </cfRule>
    <cfRule type="cellIs" dxfId="54" priority="28" operator="between">
      <formula>$T$9</formula>
      <formula>$X$9</formula>
    </cfRule>
    <cfRule type="cellIs" dxfId="53" priority="30" operator="between">
      <formula>$W$9</formula>
      <formula>0</formula>
    </cfRule>
  </conditionalFormatting>
  <conditionalFormatting sqref="AQ59:BI61">
    <cfRule type="cellIs" dxfId="52" priority="57" operator="between">
      <formula>$W$9</formula>
      <formula>0</formula>
    </cfRule>
    <cfRule type="cellIs" dxfId="51" priority="56" operator="between">
      <formula>$W$9</formula>
      <formula>$T$9</formula>
    </cfRule>
    <cfRule type="cellIs" dxfId="50" priority="55" operator="between">
      <formula>$T$9</formula>
      <formula>$X$9</formula>
    </cfRule>
  </conditionalFormatting>
  <conditionalFormatting sqref="AQ102:BI102">
    <cfRule type="cellIs" dxfId="49" priority="162" operator="between">
      <formula>$W$9</formula>
      <formula>0</formula>
    </cfRule>
    <cfRule type="cellIs" dxfId="48" priority="161" operator="between">
      <formula>$W$9</formula>
      <formula>$T$9</formula>
    </cfRule>
    <cfRule type="cellIs" dxfId="47" priority="160" operator="between">
      <formula>$T$9</formula>
      <formula>$X$9</formula>
    </cfRule>
  </conditionalFormatting>
  <conditionalFormatting sqref="AQ105:BI106">
    <cfRule type="cellIs" dxfId="46" priority="164" operator="between">
      <formula>$W$9</formula>
      <formula>$T$9</formula>
    </cfRule>
    <cfRule type="cellIs" dxfId="45" priority="163" operator="between">
      <formula>$T$9</formula>
      <formula>$X$9</formula>
    </cfRule>
    <cfRule type="cellIs" dxfId="44" priority="165" operator="between">
      <formula>$W$9</formula>
      <formula>0</formula>
    </cfRule>
  </conditionalFormatting>
  <conditionalFormatting sqref="AT51:AT53">
    <cfRule type="cellIs" dxfId="43" priority="94" operator="between">
      <formula>$T$9</formula>
      <formula>$X$9</formula>
    </cfRule>
    <cfRule type="cellIs" dxfId="42" priority="95" operator="between">
      <formula>$W$9</formula>
      <formula>$T$9</formula>
    </cfRule>
    <cfRule type="cellIs" dxfId="41" priority="96" operator="between">
      <formula>$W$9</formula>
      <formula>0</formula>
    </cfRule>
  </conditionalFormatting>
  <conditionalFormatting sqref="AT66">
    <cfRule type="cellIs" dxfId="40" priority="42" operator="between">
      <formula>$W$9</formula>
      <formula>0</formula>
    </cfRule>
    <cfRule type="cellIs" dxfId="39" priority="41" operator="between">
      <formula>$W$9</formula>
      <formula>$T$9</formula>
    </cfRule>
    <cfRule type="cellIs" dxfId="38" priority="40" operator="between">
      <formula>$T$9</formula>
      <formula>$X$9</formula>
    </cfRule>
  </conditionalFormatting>
  <conditionalFormatting sqref="AT79">
    <cfRule type="cellIs" dxfId="37" priority="16" operator="between">
      <formula>$T$9</formula>
      <formula>$X$9</formula>
    </cfRule>
    <cfRule type="cellIs" dxfId="36" priority="17" operator="between">
      <formula>$W$9</formula>
      <formula>$T$9</formula>
    </cfRule>
    <cfRule type="cellIs" dxfId="35" priority="18" operator="between">
      <formula>$W$9</formula>
      <formula>0</formula>
    </cfRule>
  </conditionalFormatting>
  <conditionalFormatting sqref="AW51:AW53">
    <cfRule type="cellIs" dxfId="34" priority="4" operator="between">
      <formula>$T$9</formula>
      <formula>$X$9</formula>
    </cfRule>
    <cfRule type="cellIs" dxfId="33" priority="5" operator="between">
      <formula>$W$9</formula>
      <formula>$T$9</formula>
    </cfRule>
    <cfRule type="cellIs" dxfId="32" priority="6" operator="between">
      <formula>$W$9</formula>
      <formula>0</formula>
    </cfRule>
  </conditionalFormatting>
  <conditionalFormatting sqref="AW66">
    <cfRule type="cellIs" dxfId="31" priority="37" operator="between">
      <formula>$T$9</formula>
      <formula>$X$9</formula>
    </cfRule>
    <cfRule type="cellIs" dxfId="30" priority="39" operator="between">
      <formula>$W$9</formula>
      <formula>0</formula>
    </cfRule>
    <cfRule type="cellIs" dxfId="29" priority="38" operator="between">
      <formula>$W$9</formula>
      <formula>$T$9</formula>
    </cfRule>
  </conditionalFormatting>
  <conditionalFormatting sqref="AW79">
    <cfRule type="cellIs" dxfId="28" priority="13" operator="between">
      <formula>$T$9</formula>
      <formula>$X$9</formula>
    </cfRule>
    <cfRule type="cellIs" dxfId="27" priority="15" operator="between">
      <formula>$W$9</formula>
      <formula>0</formula>
    </cfRule>
    <cfRule type="cellIs" dxfId="26" priority="14" operator="between">
      <formula>$W$9</formula>
      <formula>$T$9</formula>
    </cfRule>
  </conditionalFormatting>
  <conditionalFormatting sqref="AZ51:BI53">
    <cfRule type="cellIs" dxfId="25" priority="2" operator="between">
      <formula>$W$9</formula>
      <formula>$T$9</formula>
    </cfRule>
    <cfRule type="cellIs" dxfId="24" priority="1" operator="between">
      <formula>$T$9</formula>
      <formula>$X$9</formula>
    </cfRule>
    <cfRule type="cellIs" dxfId="23" priority="3" operator="between">
      <formula>$W$9</formula>
      <formula>0</formula>
    </cfRule>
  </conditionalFormatting>
  <conditionalFormatting sqref="AZ64:BI64">
    <cfRule type="cellIs" dxfId="22" priority="46" operator="between">
      <formula>$T$9</formula>
      <formula>$X$9</formula>
    </cfRule>
    <cfRule type="cellIs" dxfId="21" priority="47" operator="between">
      <formula>$W$9</formula>
      <formula>$T$9</formula>
    </cfRule>
    <cfRule type="cellIs" dxfId="20" priority="48" operator="between">
      <formula>$W$9</formula>
      <formula>0</formula>
    </cfRule>
  </conditionalFormatting>
  <conditionalFormatting sqref="AZ66:BI66">
    <cfRule type="cellIs" dxfId="19" priority="35" operator="between">
      <formula>$W$9</formula>
      <formula>$T$9</formula>
    </cfRule>
    <cfRule type="cellIs" dxfId="18" priority="34" operator="between">
      <formula>$T$9</formula>
      <formula>$X$9</formula>
    </cfRule>
    <cfRule type="cellIs" dxfId="17" priority="36" operator="between">
      <formula>$W$9</formula>
      <formula>0</formula>
    </cfRule>
  </conditionalFormatting>
  <conditionalFormatting sqref="AZ68:BI68">
    <cfRule type="cellIs" dxfId="16" priority="27" operator="between">
      <formula>$W$9</formula>
      <formula>0</formula>
    </cfRule>
    <cfRule type="cellIs" dxfId="15" priority="26" operator="between">
      <formula>$W$9</formula>
      <formula>$T$9</formula>
    </cfRule>
    <cfRule type="cellIs" dxfId="14" priority="25" operator="between">
      <formula>$T$9</formula>
      <formula>$X$9</formula>
    </cfRule>
  </conditionalFormatting>
  <conditionalFormatting sqref="AZ72:BI72">
    <cfRule type="cellIs" dxfId="13" priority="24" operator="between">
      <formula>$W$9</formula>
      <formula>0</formula>
    </cfRule>
    <cfRule type="cellIs" dxfId="12" priority="23" operator="between">
      <formula>$W$9</formula>
      <formula>$T$9</formula>
    </cfRule>
    <cfRule type="cellIs" dxfId="11" priority="22" operator="between">
      <formula>$T$9</formula>
      <formula>$X$9</formula>
    </cfRule>
  </conditionalFormatting>
  <conditionalFormatting sqref="AZ76:BI77">
    <cfRule type="cellIs" dxfId="10" priority="21" operator="between">
      <formula>$W$9</formula>
      <formula>0</formula>
    </cfRule>
    <cfRule type="cellIs" dxfId="9" priority="20" operator="between">
      <formula>$W$9</formula>
      <formula>$T$9</formula>
    </cfRule>
    <cfRule type="cellIs" dxfId="8" priority="19" operator="between">
      <formula>$T$9</formula>
      <formula>$X$9</formula>
    </cfRule>
  </conditionalFormatting>
  <conditionalFormatting sqref="AZ79:BI79">
    <cfRule type="cellIs" dxfId="7" priority="11" operator="between">
      <formula>$W$9</formula>
      <formula>$T$9</formula>
    </cfRule>
    <cfRule type="cellIs" dxfId="6" priority="10" operator="between">
      <formula>$T$9</formula>
      <formula>$X$9</formula>
    </cfRule>
    <cfRule type="cellIs" dxfId="5" priority="12" operator="between">
      <formula>$W$9</formula>
      <formula>0</formula>
    </cfRule>
  </conditionalFormatting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A60EB-5627-4CAE-A148-8ADC1E4099CB}">
  <sheetPr>
    <tabColor rgb="FF339966"/>
  </sheetPr>
  <dimension ref="A3:H97"/>
  <sheetViews>
    <sheetView topLeftCell="H3" workbookViewId="0">
      <selection activeCell="R17" sqref="R17"/>
    </sheetView>
  </sheetViews>
  <sheetFormatPr baseColWidth="10" defaultRowHeight="15" x14ac:dyDescent="0.25"/>
  <cols>
    <col min="1" max="1" width="17.5703125" bestFit="1" customWidth="1"/>
    <col min="2" max="2" width="21" bestFit="1" customWidth="1"/>
    <col min="4" max="4" width="17.5703125" bestFit="1" customWidth="1"/>
    <col min="5" max="5" width="15.7109375" bestFit="1" customWidth="1"/>
    <col min="7" max="7" width="137.7109375" bestFit="1" customWidth="1"/>
    <col min="8" max="8" width="21" bestFit="1" customWidth="1"/>
  </cols>
  <sheetData>
    <row r="3" spans="1:8" x14ac:dyDescent="0.25">
      <c r="A3" s="193" t="s">
        <v>851</v>
      </c>
      <c r="B3" t="s">
        <v>125</v>
      </c>
      <c r="D3" s="193" t="s">
        <v>851</v>
      </c>
      <c r="E3" t="s">
        <v>854</v>
      </c>
      <c r="G3" s="193" t="s">
        <v>851</v>
      </c>
      <c r="H3" t="s">
        <v>125</v>
      </c>
    </row>
    <row r="4" spans="1:8" x14ac:dyDescent="0.25">
      <c r="A4" s="194" t="s">
        <v>155</v>
      </c>
      <c r="B4" s="196">
        <v>1</v>
      </c>
      <c r="D4" s="194" t="s">
        <v>155</v>
      </c>
      <c r="E4" s="197">
        <v>1</v>
      </c>
      <c r="G4" s="194" t="s">
        <v>726</v>
      </c>
      <c r="H4" s="196">
        <v>1</v>
      </c>
    </row>
    <row r="5" spans="1:8" x14ac:dyDescent="0.25">
      <c r="A5" s="194" t="s">
        <v>160</v>
      </c>
      <c r="B5" s="196">
        <v>0.99645390070921991</v>
      </c>
      <c r="D5" s="195" t="s">
        <v>815</v>
      </c>
      <c r="E5" s="197">
        <v>1</v>
      </c>
      <c r="G5" s="194" t="s">
        <v>299</v>
      </c>
      <c r="H5" s="196" t="e">
        <v>#DIV/0!</v>
      </c>
    </row>
    <row r="6" spans="1:8" x14ac:dyDescent="0.25">
      <c r="A6" s="194" t="s">
        <v>168</v>
      </c>
      <c r="B6" s="196">
        <v>0.93969555035128804</v>
      </c>
      <c r="D6" s="194" t="s">
        <v>160</v>
      </c>
      <c r="E6" s="197">
        <v>2</v>
      </c>
      <c r="G6" s="194" t="s">
        <v>529</v>
      </c>
      <c r="H6" s="196">
        <v>1</v>
      </c>
    </row>
    <row r="7" spans="1:8" x14ac:dyDescent="0.25">
      <c r="A7" s="194" t="s">
        <v>132</v>
      </c>
      <c r="B7" s="196">
        <v>0.99821428571428572</v>
      </c>
      <c r="D7" s="195" t="s">
        <v>815</v>
      </c>
      <c r="E7" s="197">
        <v>1</v>
      </c>
      <c r="G7" s="194" t="s">
        <v>474</v>
      </c>
      <c r="H7" s="196">
        <v>0.99054374000000001</v>
      </c>
    </row>
    <row r="8" spans="1:8" x14ac:dyDescent="0.25">
      <c r="A8" s="194" t="s">
        <v>149</v>
      </c>
      <c r="B8" s="196">
        <v>0</v>
      </c>
      <c r="D8" s="195" t="s">
        <v>853</v>
      </c>
      <c r="E8" s="197">
        <v>1</v>
      </c>
      <c r="G8" s="194" t="s">
        <v>542</v>
      </c>
      <c r="H8" s="196">
        <v>1</v>
      </c>
    </row>
    <row r="9" spans="1:8" x14ac:dyDescent="0.25">
      <c r="A9" s="194" t="s">
        <v>170</v>
      </c>
      <c r="B9" s="196">
        <v>0.96798029556650245</v>
      </c>
      <c r="D9" s="194" t="s">
        <v>168</v>
      </c>
      <c r="E9" s="197">
        <v>3</v>
      </c>
      <c r="G9" s="194" t="s">
        <v>363</v>
      </c>
      <c r="H9" s="196">
        <v>1</v>
      </c>
    </row>
    <row r="10" spans="1:8" x14ac:dyDescent="0.25">
      <c r="A10" s="194" t="s">
        <v>162</v>
      </c>
      <c r="B10" s="196">
        <v>0.73280182026656215</v>
      </c>
      <c r="D10" s="195" t="s">
        <v>815</v>
      </c>
      <c r="E10" s="197">
        <v>1</v>
      </c>
      <c r="G10" s="194" t="s">
        <v>831</v>
      </c>
      <c r="H10" s="196">
        <v>1</v>
      </c>
    </row>
    <row r="11" spans="1:8" x14ac:dyDescent="0.25">
      <c r="A11" s="194" t="s">
        <v>103</v>
      </c>
      <c r="B11" s="196" t="e">
        <v>#DIV/0!</v>
      </c>
      <c r="D11" s="195" t="s">
        <v>853</v>
      </c>
      <c r="E11" s="197">
        <v>1</v>
      </c>
      <c r="G11" s="194" t="s">
        <v>718</v>
      </c>
      <c r="H11" s="196">
        <v>0.99290780141843971</v>
      </c>
    </row>
    <row r="12" spans="1:8" x14ac:dyDescent="0.25">
      <c r="A12" s="194" t="s">
        <v>139</v>
      </c>
      <c r="B12" s="196">
        <v>1</v>
      </c>
      <c r="D12" s="195" t="s">
        <v>855</v>
      </c>
      <c r="E12" s="197">
        <v>1</v>
      </c>
      <c r="G12" s="194" t="s">
        <v>503</v>
      </c>
      <c r="H12" s="196">
        <v>1</v>
      </c>
    </row>
    <row r="13" spans="1:8" x14ac:dyDescent="0.25">
      <c r="A13" s="194" t="s">
        <v>141</v>
      </c>
      <c r="B13" s="196" t="e">
        <v>#DIV/0!</v>
      </c>
      <c r="D13" s="194" t="s">
        <v>132</v>
      </c>
      <c r="E13" s="197">
        <v>8</v>
      </c>
      <c r="G13" s="194" t="s">
        <v>509</v>
      </c>
      <c r="H13" s="196">
        <v>0.74386479691358021</v>
      </c>
    </row>
    <row r="14" spans="1:8" x14ac:dyDescent="0.25">
      <c r="A14" s="194" t="s">
        <v>178</v>
      </c>
      <c r="B14" s="196">
        <v>0.99277960872163762</v>
      </c>
      <c r="D14" s="195" t="s">
        <v>815</v>
      </c>
      <c r="E14" s="197">
        <v>8</v>
      </c>
      <c r="G14" s="194" t="s">
        <v>451</v>
      </c>
      <c r="H14" s="196">
        <v>0.9919714540588761</v>
      </c>
    </row>
    <row r="15" spans="1:8" x14ac:dyDescent="0.25">
      <c r="A15" s="194" t="s">
        <v>147</v>
      </c>
      <c r="B15" s="196" t="e">
        <v>#DIV/0!</v>
      </c>
      <c r="D15" s="194" t="s">
        <v>149</v>
      </c>
      <c r="E15" s="197">
        <v>2</v>
      </c>
      <c r="G15" s="194" t="s">
        <v>810</v>
      </c>
      <c r="H15" s="196">
        <v>0.50505050505050497</v>
      </c>
    </row>
    <row r="16" spans="1:8" x14ac:dyDescent="0.25">
      <c r="A16" s="194" t="s">
        <v>174</v>
      </c>
      <c r="B16" s="196">
        <v>0.93596619922839508</v>
      </c>
      <c r="D16" s="195" t="s">
        <v>853</v>
      </c>
      <c r="E16" s="197">
        <v>1</v>
      </c>
      <c r="G16" s="194" t="s">
        <v>369</v>
      </c>
      <c r="H16" s="196">
        <v>1</v>
      </c>
    </row>
    <row r="17" spans="1:8" x14ac:dyDescent="0.25">
      <c r="A17" s="194" t="s">
        <v>65</v>
      </c>
      <c r="B17" s="196">
        <v>0.52935053966674528</v>
      </c>
      <c r="D17" s="195" t="s">
        <v>855</v>
      </c>
      <c r="E17" s="197">
        <v>1</v>
      </c>
      <c r="G17" s="194" t="s">
        <v>549</v>
      </c>
      <c r="H17" s="196">
        <v>1</v>
      </c>
    </row>
    <row r="18" spans="1:8" x14ac:dyDescent="0.25">
      <c r="A18" s="194" t="s">
        <v>110</v>
      </c>
      <c r="B18" s="196">
        <v>0.95331248420846371</v>
      </c>
      <c r="D18" s="194" t="s">
        <v>170</v>
      </c>
      <c r="E18" s="197">
        <v>4</v>
      </c>
      <c r="G18" s="194" t="s">
        <v>842</v>
      </c>
      <c r="H18" s="196">
        <v>1</v>
      </c>
    </row>
    <row r="19" spans="1:8" x14ac:dyDescent="0.25">
      <c r="A19" s="194" t="s">
        <v>808</v>
      </c>
      <c r="B19" s="196">
        <v>0.86940880684409727</v>
      </c>
      <c r="D19" s="195" t="s">
        <v>815</v>
      </c>
      <c r="E19" s="197">
        <v>4</v>
      </c>
      <c r="G19" s="194" t="s">
        <v>649</v>
      </c>
      <c r="H19" s="196">
        <v>1</v>
      </c>
    </row>
    <row r="20" spans="1:8" x14ac:dyDescent="0.25">
      <c r="D20" s="194" t="s">
        <v>162</v>
      </c>
      <c r="E20" s="197">
        <v>5</v>
      </c>
      <c r="G20" s="194" t="s">
        <v>843</v>
      </c>
      <c r="H20" s="196">
        <v>1</v>
      </c>
    </row>
    <row r="21" spans="1:8" x14ac:dyDescent="0.25">
      <c r="D21" s="195" t="s">
        <v>815</v>
      </c>
      <c r="E21" s="197">
        <v>2</v>
      </c>
      <c r="G21" s="194" t="s">
        <v>844</v>
      </c>
      <c r="H21" s="196">
        <v>1</v>
      </c>
    </row>
    <row r="22" spans="1:8" x14ac:dyDescent="0.25">
      <c r="D22" s="195" t="s">
        <v>853</v>
      </c>
      <c r="E22" s="197">
        <v>3</v>
      </c>
      <c r="G22" s="194" t="s">
        <v>846</v>
      </c>
      <c r="H22" s="196">
        <v>1</v>
      </c>
    </row>
    <row r="23" spans="1:8" x14ac:dyDescent="0.25">
      <c r="D23" s="194" t="s">
        <v>103</v>
      </c>
      <c r="E23" s="197">
        <v>6</v>
      </c>
      <c r="G23" s="194" t="s">
        <v>681</v>
      </c>
      <c r="H23" s="196" t="e">
        <v>#DIV/0!</v>
      </c>
    </row>
    <row r="24" spans="1:8" x14ac:dyDescent="0.25">
      <c r="D24" s="195" t="s">
        <v>853</v>
      </c>
      <c r="E24" s="197">
        <v>1</v>
      </c>
      <c r="G24" s="194" t="s">
        <v>376</v>
      </c>
      <c r="H24" s="196">
        <v>1</v>
      </c>
    </row>
    <row r="25" spans="1:8" x14ac:dyDescent="0.25">
      <c r="D25" s="195" t="s">
        <v>855</v>
      </c>
      <c r="E25" s="197">
        <v>5</v>
      </c>
      <c r="G25" s="194" t="s">
        <v>381</v>
      </c>
      <c r="H25" s="196">
        <v>1</v>
      </c>
    </row>
    <row r="26" spans="1:8" x14ac:dyDescent="0.25">
      <c r="D26" s="194" t="s">
        <v>139</v>
      </c>
      <c r="E26" s="197">
        <v>4</v>
      </c>
      <c r="G26" s="194" t="s">
        <v>522</v>
      </c>
      <c r="H26" s="196" t="e">
        <v>#DIV/0!</v>
      </c>
    </row>
    <row r="27" spans="1:8" x14ac:dyDescent="0.25">
      <c r="D27" s="195" t="s">
        <v>815</v>
      </c>
      <c r="E27" s="197">
        <v>1</v>
      </c>
      <c r="G27" s="194" t="s">
        <v>636</v>
      </c>
      <c r="H27" s="196">
        <v>0.98571428571428577</v>
      </c>
    </row>
    <row r="28" spans="1:8" x14ac:dyDescent="0.25">
      <c r="D28" s="195" t="s">
        <v>855</v>
      </c>
      <c r="E28" s="197">
        <v>3</v>
      </c>
      <c r="G28" s="194" t="s">
        <v>691</v>
      </c>
      <c r="H28" s="196">
        <v>1</v>
      </c>
    </row>
    <row r="29" spans="1:8" x14ac:dyDescent="0.25">
      <c r="D29" s="194" t="s">
        <v>141</v>
      </c>
      <c r="E29" s="197">
        <v>1</v>
      </c>
      <c r="G29" s="194" t="s">
        <v>384</v>
      </c>
      <c r="H29" s="196">
        <v>1</v>
      </c>
    </row>
    <row r="30" spans="1:8" x14ac:dyDescent="0.25">
      <c r="D30" s="195" t="s">
        <v>855</v>
      </c>
      <c r="E30" s="197">
        <v>1</v>
      </c>
      <c r="G30" s="194" t="s">
        <v>416</v>
      </c>
      <c r="H30" s="196">
        <v>0.99787039853970183</v>
      </c>
    </row>
    <row r="31" spans="1:8" x14ac:dyDescent="0.25">
      <c r="D31" s="194" t="s">
        <v>178</v>
      </c>
      <c r="E31" s="197">
        <v>23</v>
      </c>
      <c r="G31" s="194" t="s">
        <v>555</v>
      </c>
      <c r="H31" s="196">
        <v>1.0032289017796263</v>
      </c>
    </row>
    <row r="32" spans="1:8" x14ac:dyDescent="0.25">
      <c r="D32" s="195" t="s">
        <v>815</v>
      </c>
      <c r="E32" s="197">
        <v>9</v>
      </c>
      <c r="G32" s="194" t="s">
        <v>561</v>
      </c>
      <c r="H32" s="196" t="e">
        <v>#DIV/0!</v>
      </c>
    </row>
    <row r="33" spans="4:8" x14ac:dyDescent="0.25">
      <c r="D33" s="195" t="s">
        <v>853</v>
      </c>
      <c r="E33" s="197">
        <v>4</v>
      </c>
      <c r="G33" s="194" t="s">
        <v>567</v>
      </c>
      <c r="H33" s="196" t="e">
        <v>#DIV/0!</v>
      </c>
    </row>
    <row r="34" spans="4:8" x14ac:dyDescent="0.25">
      <c r="D34" s="195" t="s">
        <v>855</v>
      </c>
      <c r="E34" s="197">
        <v>10</v>
      </c>
      <c r="G34" s="194" t="s">
        <v>356</v>
      </c>
      <c r="H34" s="196">
        <v>0</v>
      </c>
    </row>
    <row r="35" spans="4:8" x14ac:dyDescent="0.25">
      <c r="D35" s="194" t="s">
        <v>147</v>
      </c>
      <c r="E35" s="197">
        <v>2</v>
      </c>
      <c r="G35" s="194" t="s">
        <v>814</v>
      </c>
      <c r="H35" s="196" t="e">
        <v>#DIV/0!</v>
      </c>
    </row>
    <row r="36" spans="4:8" x14ac:dyDescent="0.25">
      <c r="D36" s="195" t="s">
        <v>855</v>
      </c>
      <c r="E36" s="197">
        <v>2</v>
      </c>
      <c r="G36" s="194" t="s">
        <v>278</v>
      </c>
      <c r="H36" s="196">
        <v>0.38647342995169082</v>
      </c>
    </row>
    <row r="37" spans="4:8" x14ac:dyDescent="0.25">
      <c r="D37" s="194" t="s">
        <v>174</v>
      </c>
      <c r="E37" s="197">
        <v>4</v>
      </c>
      <c r="G37" s="194" t="s">
        <v>282</v>
      </c>
      <c r="H37" s="196">
        <v>0.38095238095238093</v>
      </c>
    </row>
    <row r="38" spans="4:8" x14ac:dyDescent="0.25">
      <c r="D38" s="195" t="s">
        <v>815</v>
      </c>
      <c r="E38" s="197">
        <v>3</v>
      </c>
      <c r="G38" s="194" t="s">
        <v>292</v>
      </c>
      <c r="H38" s="196">
        <v>0.38095238095238093</v>
      </c>
    </row>
    <row r="39" spans="4:8" x14ac:dyDescent="0.25">
      <c r="D39" s="195" t="s">
        <v>853</v>
      </c>
      <c r="E39" s="197">
        <v>1</v>
      </c>
      <c r="G39" s="194" t="s">
        <v>849</v>
      </c>
      <c r="H39" s="196">
        <v>1</v>
      </c>
    </row>
    <row r="40" spans="4:8" x14ac:dyDescent="0.25">
      <c r="D40" s="194" t="s">
        <v>65</v>
      </c>
      <c r="E40" s="197">
        <v>11</v>
      </c>
      <c r="G40" s="194" t="s">
        <v>738</v>
      </c>
      <c r="H40" s="196" t="e">
        <v>#DIV/0!</v>
      </c>
    </row>
    <row r="41" spans="4:8" x14ac:dyDescent="0.25">
      <c r="D41" s="195" t="s">
        <v>815</v>
      </c>
      <c r="E41" s="197">
        <v>3</v>
      </c>
      <c r="G41" s="194" t="s">
        <v>287</v>
      </c>
      <c r="H41" s="196">
        <v>0.44871794871794873</v>
      </c>
    </row>
    <row r="42" spans="4:8" x14ac:dyDescent="0.25">
      <c r="D42" s="195" t="s">
        <v>853</v>
      </c>
      <c r="E42" s="197">
        <v>8</v>
      </c>
      <c r="G42" s="194" t="s">
        <v>732</v>
      </c>
      <c r="H42" s="196">
        <v>0.87939110070257609</v>
      </c>
    </row>
    <row r="43" spans="4:8" x14ac:dyDescent="0.25">
      <c r="D43" s="194" t="s">
        <v>110</v>
      </c>
      <c r="E43" s="197">
        <v>17</v>
      </c>
      <c r="G43" s="194" t="s">
        <v>514</v>
      </c>
      <c r="H43" s="196">
        <v>1</v>
      </c>
    </row>
    <row r="44" spans="4:8" x14ac:dyDescent="0.25">
      <c r="D44" s="195" t="s">
        <v>815</v>
      </c>
      <c r="E44" s="197">
        <v>14</v>
      </c>
      <c r="G44" s="194" t="s">
        <v>572</v>
      </c>
      <c r="H44" s="196" t="e">
        <v>#DIV/0!</v>
      </c>
    </row>
    <row r="45" spans="4:8" x14ac:dyDescent="0.25">
      <c r="D45" s="195" t="s">
        <v>853</v>
      </c>
      <c r="E45" s="197">
        <v>2</v>
      </c>
      <c r="G45" s="194" t="s">
        <v>536</v>
      </c>
      <c r="H45" s="196">
        <v>1</v>
      </c>
    </row>
    <row r="46" spans="4:8" x14ac:dyDescent="0.25">
      <c r="D46" s="195" t="s">
        <v>855</v>
      </c>
      <c r="E46" s="197">
        <v>1</v>
      </c>
      <c r="G46" s="194" t="s">
        <v>577</v>
      </c>
      <c r="H46" s="196">
        <v>1</v>
      </c>
    </row>
    <row r="47" spans="4:8" x14ac:dyDescent="0.25">
      <c r="D47" s="194" t="s">
        <v>808</v>
      </c>
      <c r="E47" s="197">
        <v>93</v>
      </c>
      <c r="G47" s="194" t="s">
        <v>824</v>
      </c>
      <c r="H47" s="196">
        <v>0.83585852372597313</v>
      </c>
    </row>
    <row r="48" spans="4:8" x14ac:dyDescent="0.25">
      <c r="G48" s="194" t="s">
        <v>493</v>
      </c>
      <c r="H48" s="196">
        <v>0.8719211822660099</v>
      </c>
    </row>
    <row r="49" spans="7:8" x14ac:dyDescent="0.25">
      <c r="G49" s="194" t="s">
        <v>489</v>
      </c>
      <c r="H49" s="196">
        <v>1</v>
      </c>
    </row>
    <row r="50" spans="7:8" x14ac:dyDescent="0.25">
      <c r="G50" s="194" t="s">
        <v>582</v>
      </c>
      <c r="H50" s="196">
        <v>1</v>
      </c>
    </row>
    <row r="51" spans="7:8" x14ac:dyDescent="0.25">
      <c r="G51" s="194" t="s">
        <v>337</v>
      </c>
      <c r="H51" s="196" t="e">
        <v>#DIV/0!</v>
      </c>
    </row>
    <row r="52" spans="7:8" x14ac:dyDescent="0.25">
      <c r="G52" s="194" t="s">
        <v>590</v>
      </c>
      <c r="H52" s="196" t="e">
        <v>#DIV/0!</v>
      </c>
    </row>
    <row r="53" spans="7:8" x14ac:dyDescent="0.25">
      <c r="G53" s="194" t="s">
        <v>811</v>
      </c>
      <c r="H53" s="196">
        <v>0</v>
      </c>
    </row>
    <row r="54" spans="7:8" x14ac:dyDescent="0.25">
      <c r="G54" s="194" t="s">
        <v>586</v>
      </c>
      <c r="H54" s="196">
        <v>1</v>
      </c>
    </row>
    <row r="55" spans="7:8" x14ac:dyDescent="0.25">
      <c r="G55" s="194" t="s">
        <v>595</v>
      </c>
      <c r="H55" s="196">
        <v>0.90290601160166373</v>
      </c>
    </row>
    <row r="56" spans="7:8" x14ac:dyDescent="0.25">
      <c r="G56" s="194" t="s">
        <v>812</v>
      </c>
      <c r="H56" s="196">
        <v>0</v>
      </c>
    </row>
    <row r="57" spans="7:8" x14ac:dyDescent="0.25">
      <c r="G57" s="194" t="s">
        <v>694</v>
      </c>
      <c r="H57" s="196" t="e">
        <v>#DIV/0!</v>
      </c>
    </row>
    <row r="58" spans="7:8" x14ac:dyDescent="0.25">
      <c r="G58" s="194" t="s">
        <v>702</v>
      </c>
      <c r="H58" s="196" t="e">
        <v>#DIV/0!</v>
      </c>
    </row>
    <row r="59" spans="7:8" x14ac:dyDescent="0.25">
      <c r="G59" s="194" t="s">
        <v>852</v>
      </c>
      <c r="H59" s="196">
        <v>1</v>
      </c>
    </row>
    <row r="60" spans="7:8" x14ac:dyDescent="0.25">
      <c r="G60" s="194" t="s">
        <v>603</v>
      </c>
      <c r="H60" s="196" t="e">
        <v>#DIV/0!</v>
      </c>
    </row>
    <row r="61" spans="7:8" x14ac:dyDescent="0.25">
      <c r="G61" s="194" t="s">
        <v>318</v>
      </c>
      <c r="H61" s="196" t="e">
        <v>#DIV/0!</v>
      </c>
    </row>
    <row r="62" spans="7:8" x14ac:dyDescent="0.25">
      <c r="G62" s="194" t="s">
        <v>429</v>
      </c>
      <c r="H62" s="196">
        <v>1</v>
      </c>
    </row>
    <row r="63" spans="7:8" x14ac:dyDescent="0.25">
      <c r="G63" s="194" t="s">
        <v>608</v>
      </c>
      <c r="H63" s="196">
        <v>1</v>
      </c>
    </row>
    <row r="64" spans="7:8" x14ac:dyDescent="0.25">
      <c r="G64" s="194" t="s">
        <v>665</v>
      </c>
      <c r="H64" s="196">
        <v>1</v>
      </c>
    </row>
    <row r="65" spans="7:8" x14ac:dyDescent="0.25">
      <c r="G65" s="194" t="s">
        <v>816</v>
      </c>
      <c r="H65" s="196">
        <v>0.66666666666666652</v>
      </c>
    </row>
    <row r="66" spans="7:8" x14ac:dyDescent="0.25">
      <c r="G66" s="194" t="s">
        <v>709</v>
      </c>
      <c r="H66" s="196">
        <v>1</v>
      </c>
    </row>
    <row r="67" spans="7:8" x14ac:dyDescent="0.25">
      <c r="G67" s="194" t="s">
        <v>347</v>
      </c>
      <c r="H67" s="196" t="e">
        <v>#DIV/0!</v>
      </c>
    </row>
    <row r="68" spans="7:8" x14ac:dyDescent="0.25">
      <c r="G68" s="194" t="s">
        <v>253</v>
      </c>
      <c r="H68" s="196">
        <v>1</v>
      </c>
    </row>
    <row r="69" spans="7:8" x14ac:dyDescent="0.25">
      <c r="G69" s="194" t="s">
        <v>839</v>
      </c>
      <c r="H69" s="196" t="e">
        <v>#DIV/0!</v>
      </c>
    </row>
    <row r="70" spans="7:8" x14ac:dyDescent="0.25">
      <c r="G70" s="194" t="s">
        <v>247</v>
      </c>
      <c r="H70" s="196">
        <v>0.99993006993006994</v>
      </c>
    </row>
    <row r="71" spans="7:8" x14ac:dyDescent="0.25">
      <c r="G71" s="194" t="s">
        <v>616</v>
      </c>
      <c r="H71" s="196">
        <v>1</v>
      </c>
    </row>
    <row r="72" spans="7:8" x14ac:dyDescent="0.25">
      <c r="G72" s="194" t="s">
        <v>643</v>
      </c>
      <c r="H72" s="196">
        <v>1</v>
      </c>
    </row>
    <row r="73" spans="7:8" x14ac:dyDescent="0.25">
      <c r="G73" s="194" t="s">
        <v>235</v>
      </c>
      <c r="H73" s="196">
        <v>0.72077922077922085</v>
      </c>
    </row>
    <row r="74" spans="7:8" x14ac:dyDescent="0.25">
      <c r="G74" s="194" t="s">
        <v>817</v>
      </c>
      <c r="H74" s="196">
        <v>1</v>
      </c>
    </row>
    <row r="75" spans="7:8" x14ac:dyDescent="0.25">
      <c r="G75" s="194" t="s">
        <v>826</v>
      </c>
      <c r="H75" s="196">
        <v>0.17094017094017092</v>
      </c>
    </row>
    <row r="76" spans="7:8" x14ac:dyDescent="0.25">
      <c r="G76" s="194" t="s">
        <v>390</v>
      </c>
      <c r="H76" s="196">
        <v>1</v>
      </c>
    </row>
    <row r="77" spans="7:8" x14ac:dyDescent="0.25">
      <c r="G77" s="194" t="s">
        <v>813</v>
      </c>
      <c r="H77" s="196" t="e">
        <v>#DIV/0!</v>
      </c>
    </row>
    <row r="78" spans="7:8" x14ac:dyDescent="0.25">
      <c r="G78" s="194" t="s">
        <v>423</v>
      </c>
      <c r="H78" s="196" t="e">
        <v>#DIV/0!</v>
      </c>
    </row>
    <row r="79" spans="7:8" x14ac:dyDescent="0.25">
      <c r="G79" s="194" t="s">
        <v>840</v>
      </c>
      <c r="H79" s="196" t="e">
        <v>#DIV/0!</v>
      </c>
    </row>
    <row r="80" spans="7:8" x14ac:dyDescent="0.25">
      <c r="G80" s="194" t="s">
        <v>405</v>
      </c>
      <c r="H80" s="196">
        <v>1</v>
      </c>
    </row>
    <row r="81" spans="7:8" x14ac:dyDescent="0.25">
      <c r="G81" s="194" t="s">
        <v>439</v>
      </c>
      <c r="H81" s="196">
        <v>1</v>
      </c>
    </row>
    <row r="82" spans="7:8" x14ac:dyDescent="0.25">
      <c r="G82" s="194" t="s">
        <v>623</v>
      </c>
      <c r="H82" s="196" t="e">
        <v>#DIV/0!</v>
      </c>
    </row>
    <row r="83" spans="7:8" x14ac:dyDescent="0.25">
      <c r="G83" s="194" t="s">
        <v>445</v>
      </c>
      <c r="H83" s="196">
        <v>0.26315789473684209</v>
      </c>
    </row>
    <row r="84" spans="7:8" x14ac:dyDescent="0.25">
      <c r="G84" s="194" t="s">
        <v>627</v>
      </c>
      <c r="H84" s="196" t="e">
        <v>#DIV/0!</v>
      </c>
    </row>
    <row r="85" spans="7:8" x14ac:dyDescent="0.25">
      <c r="G85" s="194" t="s">
        <v>673</v>
      </c>
      <c r="H85" s="196" t="e">
        <v>#DIV/0!</v>
      </c>
    </row>
    <row r="86" spans="7:8" x14ac:dyDescent="0.25">
      <c r="G86" s="194" t="s">
        <v>833</v>
      </c>
      <c r="H86" s="196" t="e">
        <v>#DIV/0!</v>
      </c>
    </row>
    <row r="87" spans="7:8" x14ac:dyDescent="0.25">
      <c r="G87" s="194" t="s">
        <v>411</v>
      </c>
      <c r="H87" s="196">
        <v>1</v>
      </c>
    </row>
    <row r="88" spans="7:8" x14ac:dyDescent="0.25">
      <c r="G88" s="194" t="s">
        <v>326</v>
      </c>
      <c r="H88" s="196" t="e">
        <v>#DIV/0!</v>
      </c>
    </row>
    <row r="89" spans="7:8" x14ac:dyDescent="0.25">
      <c r="G89" s="194" t="s">
        <v>331</v>
      </c>
      <c r="H89" s="196" t="e">
        <v>#DIV/0!</v>
      </c>
    </row>
    <row r="90" spans="7:8" x14ac:dyDescent="0.25">
      <c r="G90" s="194" t="s">
        <v>434</v>
      </c>
      <c r="H90" s="196">
        <v>1</v>
      </c>
    </row>
    <row r="91" spans="7:8" x14ac:dyDescent="0.25">
      <c r="G91" s="194" t="s">
        <v>259</v>
      </c>
      <c r="H91" s="196">
        <v>1</v>
      </c>
    </row>
    <row r="92" spans="7:8" x14ac:dyDescent="0.25">
      <c r="G92" s="194" t="s">
        <v>631</v>
      </c>
      <c r="H92" s="196">
        <v>1</v>
      </c>
    </row>
    <row r="93" spans="7:8" x14ac:dyDescent="0.25">
      <c r="G93" s="194" t="s">
        <v>480</v>
      </c>
      <c r="H93" s="196">
        <v>1</v>
      </c>
    </row>
    <row r="94" spans="7:8" x14ac:dyDescent="0.25">
      <c r="G94" s="194" t="s">
        <v>497</v>
      </c>
      <c r="H94" s="196">
        <v>1</v>
      </c>
    </row>
    <row r="95" spans="7:8" x14ac:dyDescent="0.25">
      <c r="G95" s="194" t="s">
        <v>395</v>
      </c>
      <c r="H95" s="196">
        <v>1</v>
      </c>
    </row>
    <row r="96" spans="7:8" x14ac:dyDescent="0.25">
      <c r="G96" s="194" t="s">
        <v>399</v>
      </c>
      <c r="H96" s="196">
        <v>1</v>
      </c>
    </row>
    <row r="97" spans="7:8" x14ac:dyDescent="0.25">
      <c r="G97" s="194" t="s">
        <v>808</v>
      </c>
      <c r="H97" s="196">
        <v>0.86940880684409727</v>
      </c>
    </row>
  </sheetData>
  <pageMargins left="0.7" right="0.7" top="0.75" bottom="0.75" header="0.3" footer="0.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39966"/>
  </sheetPr>
  <dimension ref="A1:Z1000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4.42578125" defaultRowHeight="15" customHeight="1" x14ac:dyDescent="0.25"/>
  <cols>
    <col min="1" max="1" width="1.140625" customWidth="1"/>
    <col min="2" max="2" width="1" customWidth="1"/>
    <col min="3" max="3" width="11.42578125" customWidth="1"/>
    <col min="4" max="4" width="13.85546875" customWidth="1"/>
    <col min="5" max="5" width="96" customWidth="1"/>
    <col min="6" max="6" width="1" customWidth="1"/>
    <col min="7" max="7" width="10.85546875" hidden="1" customWidth="1"/>
    <col min="8" max="25" width="10.7109375" customWidth="1"/>
  </cols>
  <sheetData>
    <row r="1" spans="1:26" ht="3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.5" customHeight="1" x14ac:dyDescent="0.25">
      <c r="A2" s="1"/>
      <c r="B2" s="143"/>
      <c r="C2" s="144"/>
      <c r="D2" s="144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"/>
    </row>
    <row r="3" spans="1:26" ht="18" customHeight="1" x14ac:dyDescent="0.25">
      <c r="A3" s="1"/>
      <c r="B3" s="143"/>
      <c r="C3" s="280" t="s">
        <v>746</v>
      </c>
      <c r="D3" s="281"/>
      <c r="E3" s="282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"/>
    </row>
    <row r="4" spans="1:26" ht="14.25" customHeight="1" x14ac:dyDescent="0.25">
      <c r="A4" s="1"/>
      <c r="B4" s="145"/>
      <c r="C4" s="146" t="s">
        <v>747</v>
      </c>
      <c r="D4" s="147" t="s">
        <v>748</v>
      </c>
      <c r="E4" s="148" t="s">
        <v>749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"/>
    </row>
    <row r="5" spans="1:26" ht="14.25" customHeight="1" x14ac:dyDescent="0.25">
      <c r="A5" s="1"/>
      <c r="B5" s="1"/>
      <c r="C5" s="149">
        <v>0</v>
      </c>
      <c r="D5" s="150">
        <v>44331</v>
      </c>
      <c r="E5" s="151" t="s">
        <v>750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49">
        <v>1</v>
      </c>
      <c r="D6" s="150">
        <v>44377</v>
      </c>
      <c r="E6" s="151" t="s">
        <v>751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7.5" customHeight="1" x14ac:dyDescent="0.25">
      <c r="A7" s="1"/>
      <c r="B7" s="1"/>
      <c r="C7" s="149">
        <v>2</v>
      </c>
      <c r="D7" s="150">
        <v>44414</v>
      </c>
      <c r="E7" s="151" t="s">
        <v>752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149">
        <v>3</v>
      </c>
      <c r="D8" s="150">
        <v>44417</v>
      </c>
      <c r="E8" s="151" t="s">
        <v>753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25">
      <c r="A9" s="1"/>
      <c r="B9" s="1"/>
      <c r="C9" s="149">
        <v>3</v>
      </c>
      <c r="D9" s="150">
        <v>44438</v>
      </c>
      <c r="E9" s="151" t="s">
        <v>754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9.5" customHeight="1" x14ac:dyDescent="0.25">
      <c r="A10" s="1"/>
      <c r="B10" s="1"/>
      <c r="C10" s="149">
        <v>3</v>
      </c>
      <c r="D10" s="150">
        <v>44441</v>
      </c>
      <c r="E10" s="151" t="s">
        <v>755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 x14ac:dyDescent="0.25">
      <c r="A11" s="1"/>
      <c r="B11" s="1"/>
      <c r="C11" s="149">
        <v>3</v>
      </c>
      <c r="D11" s="150">
        <v>44494</v>
      </c>
      <c r="E11" s="151" t="s">
        <v>756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x14ac:dyDescent="0.25">
      <c r="A12" s="1"/>
      <c r="B12" s="1"/>
      <c r="C12" s="149">
        <v>3</v>
      </c>
      <c r="D12" s="150">
        <v>44495</v>
      </c>
      <c r="E12" s="151" t="s">
        <v>757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x14ac:dyDescent="0.25">
      <c r="A13" s="1"/>
      <c r="B13" s="1"/>
      <c r="C13" s="149">
        <v>3</v>
      </c>
      <c r="D13" s="150">
        <v>44509</v>
      </c>
      <c r="E13" s="151" t="s">
        <v>758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49">
        <v>3</v>
      </c>
      <c r="D14" s="150">
        <v>44509</v>
      </c>
      <c r="E14" s="151" t="s">
        <v>759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49">
        <v>3</v>
      </c>
      <c r="D15" s="150">
        <v>44509</v>
      </c>
      <c r="E15" s="151" t="s">
        <v>760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 x14ac:dyDescent="0.25">
      <c r="A16" s="1"/>
      <c r="B16" s="1"/>
      <c r="C16" s="149">
        <v>3</v>
      </c>
      <c r="D16" s="150">
        <v>44517</v>
      </c>
      <c r="E16" s="151" t="s">
        <v>761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5">
      <c r="A17" s="1"/>
      <c r="B17" s="143"/>
      <c r="C17" s="149">
        <v>3</v>
      </c>
      <c r="D17" s="150">
        <v>44517</v>
      </c>
      <c r="E17" s="151" t="s">
        <v>762</v>
      </c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"/>
    </row>
    <row r="18" spans="1:26" ht="14.25" customHeight="1" x14ac:dyDescent="0.25">
      <c r="A18" s="1"/>
      <c r="B18" s="143"/>
      <c r="C18" s="149">
        <v>3</v>
      </c>
      <c r="D18" s="150">
        <v>44533</v>
      </c>
      <c r="E18" s="151" t="s">
        <v>763</v>
      </c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"/>
    </row>
    <row r="19" spans="1:26" ht="24.75" customHeight="1" x14ac:dyDescent="0.25">
      <c r="A19" s="1"/>
      <c r="B19" s="143"/>
      <c r="C19" s="149">
        <v>3</v>
      </c>
      <c r="D19" s="150">
        <v>44544</v>
      </c>
      <c r="E19" s="151" t="s">
        <v>764</v>
      </c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"/>
    </row>
    <row r="20" spans="1:26" ht="24.75" customHeight="1" x14ac:dyDescent="0.25">
      <c r="A20" s="1"/>
      <c r="B20" s="143"/>
      <c r="C20" s="149">
        <v>3</v>
      </c>
      <c r="D20" s="150">
        <v>44544</v>
      </c>
      <c r="E20" s="151" t="s">
        <v>765</v>
      </c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"/>
    </row>
    <row r="21" spans="1:26" ht="14.25" customHeight="1" x14ac:dyDescent="0.25">
      <c r="A21" s="1"/>
      <c r="B21" s="143"/>
      <c r="C21" s="149">
        <v>3</v>
      </c>
      <c r="D21" s="150">
        <v>44545</v>
      </c>
      <c r="E21" s="151" t="s">
        <v>766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"/>
    </row>
    <row r="22" spans="1:26" ht="24.75" customHeight="1" x14ac:dyDescent="0.25">
      <c r="A22" s="1"/>
      <c r="B22" s="143"/>
      <c r="C22" s="149">
        <v>3</v>
      </c>
      <c r="D22" s="150">
        <v>44560</v>
      </c>
      <c r="E22" s="151" t="s">
        <v>767</v>
      </c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"/>
    </row>
    <row r="23" spans="1:26" ht="37.5" customHeight="1" x14ac:dyDescent="0.25">
      <c r="A23" s="1"/>
      <c r="B23" s="143"/>
      <c r="C23" s="149">
        <v>3</v>
      </c>
      <c r="D23" s="150">
        <v>44578</v>
      </c>
      <c r="E23" s="151" t="s">
        <v>768</v>
      </c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"/>
    </row>
    <row r="24" spans="1:26" ht="49.5" customHeight="1" x14ac:dyDescent="0.25">
      <c r="A24" s="1"/>
      <c r="B24" s="143"/>
      <c r="C24" s="149">
        <v>3</v>
      </c>
      <c r="D24" s="150">
        <v>44582</v>
      </c>
      <c r="E24" s="151" t="s">
        <v>769</v>
      </c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"/>
    </row>
    <row r="25" spans="1:26" ht="37.5" customHeight="1" x14ac:dyDescent="0.25">
      <c r="A25" s="1"/>
      <c r="B25" s="143"/>
      <c r="C25" s="149">
        <v>3</v>
      </c>
      <c r="D25" s="150">
        <v>44585</v>
      </c>
      <c r="E25" s="151" t="s">
        <v>770</v>
      </c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"/>
    </row>
    <row r="26" spans="1:26" ht="37.5" customHeight="1" x14ac:dyDescent="0.25">
      <c r="A26" s="1"/>
      <c r="B26" s="143"/>
      <c r="C26" s="149">
        <v>3</v>
      </c>
      <c r="D26" s="150">
        <v>44585</v>
      </c>
      <c r="E26" s="151" t="s">
        <v>771</v>
      </c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"/>
    </row>
    <row r="27" spans="1:26" ht="37.5" customHeight="1" x14ac:dyDescent="0.25">
      <c r="A27" s="1"/>
      <c r="B27" s="143"/>
      <c r="C27" s="149">
        <v>3</v>
      </c>
      <c r="D27" s="150">
        <v>44585</v>
      </c>
      <c r="E27" s="151" t="s">
        <v>772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"/>
    </row>
    <row r="28" spans="1:26" ht="37.5" customHeight="1" x14ac:dyDescent="0.25">
      <c r="A28" s="1"/>
      <c r="B28" s="143"/>
      <c r="C28" s="149">
        <v>3</v>
      </c>
      <c r="D28" s="150">
        <v>44585</v>
      </c>
      <c r="E28" s="151" t="s">
        <v>773</v>
      </c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"/>
    </row>
    <row r="29" spans="1:26" ht="24.75" customHeight="1" x14ac:dyDescent="0.25">
      <c r="A29" s="1"/>
      <c r="B29" s="143"/>
      <c r="C29" s="149">
        <v>3</v>
      </c>
      <c r="D29" s="150">
        <v>44585</v>
      </c>
      <c r="E29" s="151" t="s">
        <v>774</v>
      </c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"/>
    </row>
    <row r="30" spans="1:26" ht="49.5" customHeight="1" x14ac:dyDescent="0.25">
      <c r="A30" s="1"/>
      <c r="B30" s="143"/>
      <c r="C30" s="149">
        <v>3</v>
      </c>
      <c r="D30" s="150">
        <v>44588</v>
      </c>
      <c r="E30" s="151" t="s">
        <v>775</v>
      </c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"/>
    </row>
    <row r="31" spans="1:26" ht="37.5" customHeight="1" x14ac:dyDescent="0.25">
      <c r="A31" s="1"/>
      <c r="B31" s="143"/>
      <c r="C31" s="149">
        <v>3</v>
      </c>
      <c r="D31" s="150">
        <v>44588</v>
      </c>
      <c r="E31" s="151" t="s">
        <v>776</v>
      </c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"/>
    </row>
    <row r="32" spans="1:26" ht="37.5" customHeight="1" x14ac:dyDescent="0.25">
      <c r="A32" s="1"/>
      <c r="B32" s="143"/>
      <c r="C32" s="149">
        <v>3</v>
      </c>
      <c r="D32" s="150">
        <v>44588</v>
      </c>
      <c r="E32" s="151" t="s">
        <v>777</v>
      </c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"/>
    </row>
    <row r="33" spans="1:26" ht="37.5" customHeight="1" x14ac:dyDescent="0.25">
      <c r="A33" s="1"/>
      <c r="B33" s="143"/>
      <c r="C33" s="149">
        <v>3</v>
      </c>
      <c r="D33" s="150">
        <v>44588</v>
      </c>
      <c r="E33" s="151" t="s">
        <v>778</v>
      </c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"/>
    </row>
    <row r="34" spans="1:26" ht="37.5" customHeight="1" x14ac:dyDescent="0.25">
      <c r="A34" s="1"/>
      <c r="B34" s="143"/>
      <c r="C34" s="149">
        <v>3</v>
      </c>
      <c r="D34" s="150">
        <v>44588</v>
      </c>
      <c r="E34" s="151" t="s">
        <v>779</v>
      </c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"/>
    </row>
    <row r="35" spans="1:26" ht="49.5" customHeight="1" x14ac:dyDescent="0.25">
      <c r="A35" s="1"/>
      <c r="B35" s="143"/>
      <c r="C35" s="149">
        <v>3</v>
      </c>
      <c r="D35" s="150">
        <v>44588</v>
      </c>
      <c r="E35" s="151" t="s">
        <v>780</v>
      </c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"/>
    </row>
    <row r="36" spans="1:26" ht="37.5" customHeight="1" x14ac:dyDescent="0.25">
      <c r="A36" s="1"/>
      <c r="B36" s="143"/>
      <c r="C36" s="149">
        <v>3</v>
      </c>
      <c r="D36" s="150">
        <v>44588</v>
      </c>
      <c r="E36" s="151" t="s">
        <v>781</v>
      </c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"/>
    </row>
    <row r="37" spans="1:26" ht="24.75" customHeight="1" x14ac:dyDescent="0.25">
      <c r="A37" s="1"/>
      <c r="B37" s="143"/>
      <c r="C37" s="149">
        <v>3</v>
      </c>
      <c r="D37" s="150">
        <v>44622</v>
      </c>
      <c r="E37" s="151" t="s">
        <v>782</v>
      </c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"/>
    </row>
    <row r="38" spans="1:26" ht="37.5" customHeight="1" x14ac:dyDescent="0.25">
      <c r="A38" s="1"/>
      <c r="B38" s="143"/>
      <c r="C38" s="149">
        <v>4</v>
      </c>
      <c r="D38" s="150">
        <v>44685</v>
      </c>
      <c r="E38" s="151" t="s">
        <v>783</v>
      </c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"/>
    </row>
    <row r="39" spans="1:26" ht="14.25" customHeight="1" x14ac:dyDescent="0.25">
      <c r="A39" s="1"/>
      <c r="B39" s="143"/>
      <c r="C39" s="149">
        <v>4</v>
      </c>
      <c r="D39" s="150">
        <v>44685</v>
      </c>
      <c r="E39" s="151" t="s">
        <v>784</v>
      </c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"/>
    </row>
    <row r="40" spans="1:26" ht="14.25" customHeight="1" x14ac:dyDescent="0.25">
      <c r="A40" s="1"/>
      <c r="B40" s="143"/>
      <c r="C40" s="149">
        <v>4</v>
      </c>
      <c r="D40" s="150">
        <v>44690</v>
      </c>
      <c r="E40" s="151" t="s">
        <v>785</v>
      </c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"/>
    </row>
    <row r="41" spans="1:26" ht="14.25" customHeight="1" x14ac:dyDescent="0.25">
      <c r="A41" s="1"/>
      <c r="B41" s="143"/>
      <c r="C41" s="149">
        <v>4</v>
      </c>
      <c r="D41" s="150">
        <v>44699</v>
      </c>
      <c r="E41" s="151" t="s">
        <v>786</v>
      </c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"/>
    </row>
    <row r="42" spans="1:26" ht="14.25" customHeight="1" x14ac:dyDescent="0.25">
      <c r="A42" s="1"/>
      <c r="B42" s="143"/>
      <c r="C42" s="149">
        <v>4</v>
      </c>
      <c r="D42" s="150">
        <v>44701</v>
      </c>
      <c r="E42" s="151" t="s">
        <v>787</v>
      </c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"/>
    </row>
    <row r="43" spans="1:26" ht="14.25" customHeight="1" x14ac:dyDescent="0.25">
      <c r="A43" s="1"/>
      <c r="B43" s="143"/>
      <c r="C43" s="152">
        <v>4</v>
      </c>
      <c r="D43" s="153">
        <v>44704</v>
      </c>
      <c r="E43" s="151" t="s">
        <v>788</v>
      </c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"/>
    </row>
    <row r="44" spans="1:26" ht="130.5" customHeight="1" x14ac:dyDescent="0.25">
      <c r="A44" s="1"/>
      <c r="B44" s="143"/>
      <c r="C44" s="152">
        <v>4</v>
      </c>
      <c r="D44" s="153">
        <v>44705</v>
      </c>
      <c r="E44" s="151" t="s">
        <v>789</v>
      </c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"/>
    </row>
    <row r="45" spans="1:26" ht="14.25" customHeight="1" x14ac:dyDescent="0.25">
      <c r="A45" s="1"/>
      <c r="B45" s="143"/>
      <c r="C45" s="152">
        <v>4</v>
      </c>
      <c r="D45" s="153">
        <v>44706</v>
      </c>
      <c r="E45" s="151" t="s">
        <v>790</v>
      </c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"/>
    </row>
    <row r="46" spans="1:26" ht="14.25" customHeight="1" x14ac:dyDescent="0.25">
      <c r="A46" s="1"/>
      <c r="B46" s="143"/>
      <c r="C46" s="152">
        <v>4</v>
      </c>
      <c r="D46" s="153">
        <v>44715</v>
      </c>
      <c r="E46" s="151" t="s">
        <v>791</v>
      </c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"/>
    </row>
    <row r="47" spans="1:26" ht="14.25" customHeight="1" x14ac:dyDescent="0.25">
      <c r="A47" s="1"/>
      <c r="B47" s="143"/>
      <c r="C47" s="152">
        <v>4</v>
      </c>
      <c r="D47" s="153">
        <v>44750</v>
      </c>
      <c r="E47" s="154" t="s">
        <v>792</v>
      </c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"/>
    </row>
    <row r="48" spans="1:26" ht="14.25" customHeight="1" x14ac:dyDescent="0.25">
      <c r="A48" s="1"/>
      <c r="B48" s="143"/>
      <c r="C48" s="152">
        <v>4</v>
      </c>
      <c r="D48" s="153">
        <v>44770</v>
      </c>
      <c r="E48" s="154" t="s">
        <v>793</v>
      </c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"/>
    </row>
    <row r="49" spans="1:26" ht="14.25" customHeight="1" x14ac:dyDescent="0.25">
      <c r="A49" s="1"/>
      <c r="B49" s="143"/>
      <c r="C49" s="152">
        <v>4</v>
      </c>
      <c r="D49" s="153">
        <v>44812</v>
      </c>
      <c r="E49" s="154" t="s">
        <v>794</v>
      </c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"/>
    </row>
    <row r="50" spans="1:26" ht="14.25" customHeight="1" x14ac:dyDescent="0.25">
      <c r="A50" s="1"/>
      <c r="B50" s="143"/>
      <c r="C50" s="155">
        <v>4</v>
      </c>
      <c r="D50" s="156">
        <v>44837</v>
      </c>
      <c r="E50" s="157" t="s">
        <v>795</v>
      </c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"/>
    </row>
    <row r="51" spans="1:26" ht="67.5" customHeight="1" x14ac:dyDescent="0.25">
      <c r="A51" s="1"/>
      <c r="B51" s="143"/>
      <c r="C51" s="283">
        <v>4</v>
      </c>
      <c r="D51" s="286">
        <v>44944</v>
      </c>
      <c r="E51" s="154" t="s">
        <v>796</v>
      </c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"/>
    </row>
    <row r="52" spans="1:26" ht="153.75" customHeight="1" x14ac:dyDescent="0.25">
      <c r="A52" s="1"/>
      <c r="B52" s="143"/>
      <c r="C52" s="284"/>
      <c r="D52" s="212"/>
      <c r="E52" s="154" t="s">
        <v>797</v>
      </c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"/>
    </row>
    <row r="53" spans="1:26" ht="152.25" customHeight="1" x14ac:dyDescent="0.25">
      <c r="A53" s="1"/>
      <c r="B53" s="143"/>
      <c r="C53" s="285"/>
      <c r="D53" s="213"/>
      <c r="E53" s="154" t="s">
        <v>798</v>
      </c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"/>
    </row>
    <row r="54" spans="1:26" ht="59.25" customHeight="1" x14ac:dyDescent="0.25">
      <c r="A54" s="1"/>
      <c r="B54" s="143"/>
      <c r="C54" s="152">
        <v>4</v>
      </c>
      <c r="D54" s="153">
        <v>44952</v>
      </c>
      <c r="E54" s="154" t="s">
        <v>799</v>
      </c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"/>
    </row>
    <row r="55" spans="1:26" ht="42" customHeight="1" x14ac:dyDescent="0.25">
      <c r="A55" s="1"/>
      <c r="B55" s="143"/>
      <c r="C55" s="287">
        <v>4</v>
      </c>
      <c r="D55" s="288">
        <v>44966</v>
      </c>
      <c r="E55" s="151" t="s">
        <v>800</v>
      </c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"/>
    </row>
    <row r="56" spans="1:26" ht="33.75" customHeight="1" x14ac:dyDescent="0.25">
      <c r="A56" s="1"/>
      <c r="B56" s="143"/>
      <c r="C56" s="285"/>
      <c r="D56" s="213"/>
      <c r="E56" s="151" t="s">
        <v>801</v>
      </c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"/>
    </row>
    <row r="57" spans="1:26" ht="58.5" customHeight="1" x14ac:dyDescent="0.25">
      <c r="A57" s="158"/>
      <c r="B57" s="159"/>
      <c r="C57" s="152">
        <v>4</v>
      </c>
      <c r="D57" s="160">
        <v>44973</v>
      </c>
      <c r="E57" s="161" t="s">
        <v>802</v>
      </c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8"/>
    </row>
    <row r="58" spans="1:26" ht="127.5" customHeight="1" x14ac:dyDescent="0.25">
      <c r="A58" s="1"/>
      <c r="B58" s="143"/>
      <c r="C58" s="152">
        <v>4</v>
      </c>
      <c r="D58" s="153">
        <v>45041</v>
      </c>
      <c r="E58" s="154" t="s">
        <v>803</v>
      </c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"/>
    </row>
    <row r="59" spans="1:26" ht="56.25" customHeight="1" x14ac:dyDescent="0.25">
      <c r="A59" s="1"/>
      <c r="B59" s="143"/>
      <c r="C59" s="152">
        <v>4</v>
      </c>
      <c r="D59" s="153">
        <v>45058</v>
      </c>
      <c r="E59" s="154" t="s">
        <v>804</v>
      </c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"/>
    </row>
    <row r="60" spans="1:26" ht="49.5" customHeight="1" x14ac:dyDescent="0.25">
      <c r="A60" s="1"/>
      <c r="B60" s="143"/>
      <c r="C60" s="152">
        <v>4</v>
      </c>
      <c r="D60" s="162">
        <v>45460</v>
      </c>
      <c r="E60" s="154" t="s">
        <v>805</v>
      </c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"/>
    </row>
    <row r="61" spans="1:26" ht="14.25" customHeight="1" x14ac:dyDescent="0.25">
      <c r="A61" s="1"/>
      <c r="B61" s="143"/>
      <c r="C61" s="152"/>
      <c r="D61" s="153"/>
      <c r="E61" s="154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"/>
    </row>
    <row r="62" spans="1:26" ht="14.25" customHeight="1" x14ac:dyDescent="0.25">
      <c r="A62" s="1"/>
      <c r="B62" s="143"/>
      <c r="C62" s="152"/>
      <c r="D62" s="153"/>
      <c r="E62" s="154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"/>
    </row>
    <row r="63" spans="1:26" ht="14.25" customHeight="1" x14ac:dyDescent="0.25">
      <c r="A63" s="1"/>
      <c r="B63" s="143"/>
      <c r="C63" s="152"/>
      <c r="D63" s="153"/>
      <c r="E63" s="154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"/>
    </row>
    <row r="64" spans="1:26" ht="14.25" customHeight="1" x14ac:dyDescent="0.25">
      <c r="A64" s="1"/>
      <c r="B64" s="143"/>
      <c r="C64" s="152"/>
      <c r="D64" s="153"/>
      <c r="E64" s="154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"/>
    </row>
    <row r="65" spans="1:26" ht="14.25" customHeight="1" x14ac:dyDescent="0.25">
      <c r="A65" s="1"/>
      <c r="B65" s="143"/>
      <c r="C65" s="152"/>
      <c r="D65" s="153"/>
      <c r="E65" s="154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"/>
    </row>
    <row r="66" spans="1:26" ht="14.25" customHeight="1" x14ac:dyDescent="0.25">
      <c r="A66" s="1"/>
      <c r="B66" s="143"/>
      <c r="C66" s="152"/>
      <c r="D66" s="153"/>
      <c r="E66" s="154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"/>
    </row>
    <row r="67" spans="1:26" ht="14.25" customHeight="1" x14ac:dyDescent="0.25">
      <c r="A67" s="1"/>
      <c r="B67" s="143"/>
      <c r="C67" s="152"/>
      <c r="D67" s="153"/>
      <c r="E67" s="154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"/>
    </row>
    <row r="68" spans="1:26" ht="14.25" customHeight="1" x14ac:dyDescent="0.25">
      <c r="A68" s="1"/>
      <c r="B68" s="143"/>
      <c r="C68" s="152"/>
      <c r="D68" s="153"/>
      <c r="E68" s="154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"/>
    </row>
    <row r="69" spans="1:26" ht="14.25" customHeight="1" x14ac:dyDescent="0.25">
      <c r="A69" s="1"/>
      <c r="B69" s="143"/>
      <c r="C69" s="152"/>
      <c r="D69" s="153"/>
      <c r="E69" s="154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"/>
    </row>
    <row r="70" spans="1:26" ht="14.25" customHeight="1" x14ac:dyDescent="0.25">
      <c r="A70" s="1"/>
      <c r="B70" s="143"/>
      <c r="C70" s="152"/>
      <c r="D70" s="153"/>
      <c r="E70" s="154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"/>
    </row>
    <row r="71" spans="1:26" ht="14.25" customHeight="1" x14ac:dyDescent="0.25">
      <c r="A71" s="1"/>
      <c r="B71" s="143"/>
      <c r="C71" s="152"/>
      <c r="D71" s="153"/>
      <c r="E71" s="154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"/>
    </row>
    <row r="72" spans="1:26" ht="14.25" customHeight="1" x14ac:dyDescent="0.25">
      <c r="A72" s="1"/>
      <c r="B72" s="143"/>
      <c r="C72" s="163"/>
      <c r="D72" s="164"/>
      <c r="E72" s="165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"/>
    </row>
    <row r="73" spans="1:26" ht="14.25" customHeight="1" x14ac:dyDescent="0.25">
      <c r="A73" s="1"/>
      <c r="B73" s="143"/>
      <c r="C73" s="144"/>
      <c r="D73" s="144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"/>
    </row>
    <row r="74" spans="1:26" ht="14.25" customHeight="1" x14ac:dyDescent="0.25">
      <c r="A74" s="1"/>
      <c r="B74" s="143"/>
      <c r="C74" s="144"/>
      <c r="D74" s="144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"/>
    </row>
    <row r="75" spans="1:26" ht="14.25" customHeight="1" x14ac:dyDescent="0.25">
      <c r="A75" s="1"/>
      <c r="B75" s="143"/>
      <c r="C75" s="144"/>
      <c r="D75" s="144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"/>
    </row>
    <row r="76" spans="1:26" ht="14.25" customHeight="1" x14ac:dyDescent="0.25">
      <c r="A76" s="1"/>
      <c r="B76" s="143"/>
      <c r="C76" s="144"/>
      <c r="D76" s="144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"/>
    </row>
    <row r="77" spans="1:26" ht="14.25" customHeight="1" x14ac:dyDescent="0.25">
      <c r="A77" s="1"/>
      <c r="B77" s="143"/>
      <c r="C77" s="144"/>
      <c r="D77" s="144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"/>
    </row>
    <row r="78" spans="1:26" ht="14.25" customHeight="1" x14ac:dyDescent="0.25">
      <c r="A78" s="1"/>
      <c r="B78" s="143"/>
      <c r="C78" s="144"/>
      <c r="D78" s="144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"/>
    </row>
    <row r="79" spans="1:26" ht="14.25" customHeight="1" x14ac:dyDescent="0.25">
      <c r="A79" s="1"/>
      <c r="B79" s="143"/>
      <c r="C79" s="144"/>
      <c r="D79" s="144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"/>
    </row>
    <row r="80" spans="1:26" ht="14.25" customHeight="1" x14ac:dyDescent="0.25">
      <c r="A80" s="1"/>
      <c r="B80" s="143"/>
      <c r="C80" s="144"/>
      <c r="D80" s="144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"/>
    </row>
    <row r="81" spans="1:26" ht="14.25" customHeight="1" x14ac:dyDescent="0.25">
      <c r="A81" s="1"/>
      <c r="B81" s="143"/>
      <c r="C81" s="144"/>
      <c r="D81" s="144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"/>
    </row>
    <row r="82" spans="1:26" ht="14.25" customHeight="1" x14ac:dyDescent="0.25">
      <c r="A82" s="1"/>
      <c r="B82" s="143"/>
      <c r="C82" s="144"/>
      <c r="D82" s="144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"/>
    </row>
    <row r="83" spans="1:26" ht="14.25" customHeight="1" x14ac:dyDescent="0.25">
      <c r="A83" s="1"/>
      <c r="B83" s="143"/>
      <c r="C83" s="144"/>
      <c r="D83" s="144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"/>
    </row>
    <row r="84" spans="1:26" ht="14.25" customHeight="1" x14ac:dyDescent="0.25">
      <c r="A84" s="1"/>
      <c r="B84" s="143"/>
      <c r="C84" s="144"/>
      <c r="D84" s="144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"/>
    </row>
    <row r="85" spans="1:26" ht="14.25" customHeight="1" x14ac:dyDescent="0.25">
      <c r="A85" s="1"/>
      <c r="B85" s="143"/>
      <c r="C85" s="144"/>
      <c r="D85" s="144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"/>
    </row>
    <row r="86" spans="1:26" ht="14.25" customHeight="1" x14ac:dyDescent="0.25">
      <c r="A86" s="1"/>
      <c r="B86" s="143"/>
      <c r="C86" s="144"/>
      <c r="D86" s="144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"/>
    </row>
    <row r="87" spans="1:26" ht="14.25" customHeight="1" x14ac:dyDescent="0.25">
      <c r="A87" s="1"/>
      <c r="B87" s="143"/>
      <c r="C87" s="144"/>
      <c r="D87" s="144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"/>
    </row>
    <row r="88" spans="1:26" ht="14.25" customHeight="1" x14ac:dyDescent="0.25">
      <c r="A88" s="1"/>
      <c r="B88" s="143"/>
      <c r="C88" s="144"/>
      <c r="D88" s="144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"/>
    </row>
    <row r="89" spans="1:26" ht="14.25" customHeight="1" x14ac:dyDescent="0.25">
      <c r="A89" s="1"/>
      <c r="B89" s="143"/>
      <c r="C89" s="144"/>
      <c r="D89" s="144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"/>
    </row>
    <row r="90" spans="1:26" ht="14.25" customHeight="1" x14ac:dyDescent="0.25">
      <c r="A90" s="1"/>
      <c r="B90" s="143"/>
      <c r="C90" s="144"/>
      <c r="D90" s="144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"/>
    </row>
    <row r="91" spans="1:26" ht="14.25" customHeight="1" x14ac:dyDescent="0.25">
      <c r="A91" s="1"/>
      <c r="B91" s="143"/>
      <c r="C91" s="144"/>
      <c r="D91" s="144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"/>
    </row>
    <row r="92" spans="1:26" ht="14.25" customHeight="1" x14ac:dyDescent="0.25">
      <c r="A92" s="1"/>
      <c r="B92" s="143"/>
      <c r="C92" s="144"/>
      <c r="D92" s="144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"/>
    </row>
    <row r="93" spans="1:26" ht="14.25" customHeight="1" x14ac:dyDescent="0.25">
      <c r="A93" s="1"/>
      <c r="B93" s="143"/>
      <c r="C93" s="144"/>
      <c r="D93" s="144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"/>
    </row>
    <row r="94" spans="1:26" ht="14.25" customHeight="1" x14ac:dyDescent="0.25">
      <c r="A94" s="1"/>
      <c r="B94" s="143"/>
      <c r="C94" s="144"/>
      <c r="D94" s="144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"/>
    </row>
    <row r="95" spans="1:26" ht="14.25" customHeight="1" x14ac:dyDescent="0.25">
      <c r="A95" s="1"/>
      <c r="B95" s="143"/>
      <c r="C95" s="144"/>
      <c r="D95" s="144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"/>
    </row>
    <row r="96" spans="1:26" ht="14.25" customHeight="1" x14ac:dyDescent="0.25">
      <c r="A96" s="1"/>
      <c r="B96" s="143"/>
      <c r="C96" s="144"/>
      <c r="D96" s="144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"/>
    </row>
    <row r="97" spans="1:26" ht="14.25" customHeight="1" x14ac:dyDescent="0.25">
      <c r="A97" s="1"/>
      <c r="B97" s="143"/>
      <c r="C97" s="144"/>
      <c r="D97" s="144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"/>
    </row>
    <row r="98" spans="1:26" ht="14.25" customHeight="1" x14ac:dyDescent="0.25">
      <c r="A98" s="1"/>
      <c r="B98" s="143"/>
      <c r="C98" s="144"/>
      <c r="D98" s="144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"/>
    </row>
    <row r="99" spans="1:26" ht="14.25" customHeight="1" x14ac:dyDescent="0.25">
      <c r="A99" s="1"/>
      <c r="B99" s="143"/>
      <c r="C99" s="144"/>
      <c r="D99" s="144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"/>
    </row>
    <row r="100" spans="1:26" ht="14.25" customHeight="1" x14ac:dyDescent="0.25">
      <c r="A100" s="1"/>
      <c r="B100" s="143"/>
      <c r="C100" s="144"/>
      <c r="D100" s="144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"/>
    </row>
    <row r="101" spans="1:26" ht="14.25" customHeight="1" x14ac:dyDescent="0.25">
      <c r="A101" s="1"/>
      <c r="B101" s="143"/>
      <c r="C101" s="144"/>
      <c r="D101" s="144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"/>
    </row>
    <row r="102" spans="1:26" ht="14.25" customHeight="1" x14ac:dyDescent="0.25">
      <c r="A102" s="1"/>
      <c r="B102" s="143"/>
      <c r="C102" s="144"/>
      <c r="D102" s="144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"/>
    </row>
    <row r="103" spans="1:26" ht="14.25" customHeight="1" x14ac:dyDescent="0.25">
      <c r="A103" s="1"/>
      <c r="B103" s="143"/>
      <c r="C103" s="144"/>
      <c r="D103" s="144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"/>
    </row>
    <row r="104" spans="1:26" ht="14.25" customHeight="1" x14ac:dyDescent="0.25">
      <c r="A104" s="1"/>
      <c r="B104" s="143"/>
      <c r="C104" s="144"/>
      <c r="D104" s="144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"/>
    </row>
    <row r="105" spans="1:26" ht="14.25" customHeight="1" x14ac:dyDescent="0.25">
      <c r="A105" s="1"/>
      <c r="B105" s="143"/>
      <c r="C105" s="144"/>
      <c r="D105" s="144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"/>
    </row>
    <row r="106" spans="1:26" ht="14.25" customHeight="1" x14ac:dyDescent="0.25">
      <c r="A106" s="1"/>
      <c r="B106" s="143"/>
      <c r="C106" s="144"/>
      <c r="D106" s="144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"/>
    </row>
    <row r="107" spans="1:26" ht="14.25" customHeight="1" x14ac:dyDescent="0.25">
      <c r="A107" s="1"/>
      <c r="B107" s="143"/>
      <c r="C107" s="144"/>
      <c r="D107" s="144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"/>
    </row>
    <row r="108" spans="1:26" ht="14.25" customHeight="1" x14ac:dyDescent="0.25">
      <c r="A108" s="1"/>
      <c r="B108" s="143"/>
      <c r="C108" s="144"/>
      <c r="D108" s="144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"/>
    </row>
    <row r="109" spans="1:26" ht="14.25" customHeight="1" x14ac:dyDescent="0.25">
      <c r="A109" s="1"/>
      <c r="B109" s="143"/>
      <c r="C109" s="144"/>
      <c r="D109" s="144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"/>
    </row>
    <row r="110" spans="1:26" ht="14.25" customHeight="1" x14ac:dyDescent="0.25">
      <c r="A110" s="1"/>
      <c r="B110" s="143"/>
      <c r="C110" s="144"/>
      <c r="D110" s="144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"/>
    </row>
    <row r="111" spans="1:26" ht="14.25" customHeight="1" x14ac:dyDescent="0.25">
      <c r="A111" s="1"/>
      <c r="B111" s="143"/>
      <c r="C111" s="144"/>
      <c r="D111" s="144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"/>
    </row>
    <row r="112" spans="1:26" ht="14.25" customHeight="1" x14ac:dyDescent="0.25">
      <c r="A112" s="1"/>
      <c r="B112" s="143"/>
      <c r="C112" s="144"/>
      <c r="D112" s="144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"/>
    </row>
    <row r="113" spans="1:26" ht="14.25" customHeight="1" x14ac:dyDescent="0.25">
      <c r="A113" s="1"/>
      <c r="B113" s="143"/>
      <c r="C113" s="144"/>
      <c r="D113" s="144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"/>
    </row>
    <row r="114" spans="1:26" ht="14.25" customHeight="1" x14ac:dyDescent="0.25">
      <c r="A114" s="1"/>
      <c r="B114" s="143"/>
      <c r="C114" s="144"/>
      <c r="D114" s="144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"/>
    </row>
    <row r="115" spans="1:26" ht="14.25" customHeight="1" x14ac:dyDescent="0.25">
      <c r="A115" s="1"/>
      <c r="B115" s="143"/>
      <c r="C115" s="144"/>
      <c r="D115" s="144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"/>
    </row>
    <row r="116" spans="1:26" ht="14.25" customHeight="1" x14ac:dyDescent="0.25">
      <c r="A116" s="1"/>
      <c r="B116" s="143"/>
      <c r="C116" s="144"/>
      <c r="D116" s="144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"/>
    </row>
    <row r="117" spans="1:26" ht="14.25" customHeight="1" x14ac:dyDescent="0.25">
      <c r="A117" s="1"/>
      <c r="B117" s="143"/>
      <c r="C117" s="144"/>
      <c r="D117" s="144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"/>
    </row>
    <row r="118" spans="1:26" ht="14.25" customHeight="1" x14ac:dyDescent="0.25">
      <c r="A118" s="1"/>
      <c r="B118" s="143"/>
      <c r="C118" s="144"/>
      <c r="D118" s="144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"/>
    </row>
    <row r="119" spans="1:26" ht="14.25" customHeight="1" x14ac:dyDescent="0.25">
      <c r="A119" s="1"/>
      <c r="B119" s="143"/>
      <c r="C119" s="144"/>
      <c r="D119" s="144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"/>
    </row>
    <row r="120" spans="1:26" ht="14.25" customHeight="1" x14ac:dyDescent="0.25">
      <c r="A120" s="1"/>
      <c r="B120" s="143"/>
      <c r="C120" s="144"/>
      <c r="D120" s="144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"/>
    </row>
    <row r="121" spans="1:26" ht="14.25" customHeight="1" x14ac:dyDescent="0.25">
      <c r="A121" s="1"/>
      <c r="B121" s="143"/>
      <c r="C121" s="144"/>
      <c r="D121" s="144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"/>
    </row>
    <row r="122" spans="1:26" ht="14.25" customHeight="1" x14ac:dyDescent="0.25">
      <c r="A122" s="1"/>
      <c r="B122" s="143"/>
      <c r="C122" s="144"/>
      <c r="D122" s="144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"/>
    </row>
    <row r="123" spans="1:26" ht="14.25" customHeight="1" x14ac:dyDescent="0.25">
      <c r="A123" s="1"/>
      <c r="B123" s="143"/>
      <c r="C123" s="144"/>
      <c r="D123" s="144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"/>
    </row>
    <row r="124" spans="1:26" ht="14.25" customHeight="1" x14ac:dyDescent="0.25">
      <c r="A124" s="1"/>
      <c r="B124" s="143"/>
      <c r="C124" s="144"/>
      <c r="D124" s="144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"/>
    </row>
    <row r="125" spans="1:26" ht="14.25" customHeight="1" x14ac:dyDescent="0.25">
      <c r="A125" s="1"/>
      <c r="B125" s="143"/>
      <c r="C125" s="144"/>
      <c r="D125" s="144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"/>
    </row>
    <row r="126" spans="1:26" ht="14.25" customHeight="1" x14ac:dyDescent="0.25">
      <c r="A126" s="1"/>
      <c r="B126" s="143"/>
      <c r="C126" s="144"/>
      <c r="D126" s="144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"/>
    </row>
    <row r="127" spans="1:26" ht="14.25" customHeight="1" x14ac:dyDescent="0.25">
      <c r="A127" s="1"/>
      <c r="B127" s="143"/>
      <c r="C127" s="144"/>
      <c r="D127" s="144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"/>
    </row>
    <row r="128" spans="1:26" ht="14.25" customHeight="1" x14ac:dyDescent="0.25">
      <c r="A128" s="1"/>
      <c r="B128" s="143"/>
      <c r="C128" s="144"/>
      <c r="D128" s="144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"/>
    </row>
    <row r="129" spans="1:26" ht="14.25" customHeight="1" x14ac:dyDescent="0.25">
      <c r="A129" s="1"/>
      <c r="B129" s="143"/>
      <c r="C129" s="144"/>
      <c r="D129" s="144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"/>
    </row>
    <row r="130" spans="1:26" ht="14.25" customHeight="1" x14ac:dyDescent="0.25">
      <c r="A130" s="1"/>
      <c r="B130" s="143"/>
      <c r="C130" s="144"/>
      <c r="D130" s="144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"/>
    </row>
    <row r="131" spans="1:26" ht="14.25" customHeight="1" x14ac:dyDescent="0.25">
      <c r="A131" s="1"/>
      <c r="B131" s="143"/>
      <c r="C131" s="144"/>
      <c r="D131" s="144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"/>
    </row>
    <row r="132" spans="1:26" ht="14.25" customHeight="1" x14ac:dyDescent="0.25">
      <c r="A132" s="1"/>
      <c r="B132" s="143"/>
      <c r="C132" s="144"/>
      <c r="D132" s="144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"/>
    </row>
    <row r="133" spans="1:26" ht="14.25" customHeight="1" x14ac:dyDescent="0.25">
      <c r="A133" s="1"/>
      <c r="B133" s="143"/>
      <c r="C133" s="144"/>
      <c r="D133" s="144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"/>
    </row>
    <row r="134" spans="1:26" ht="14.25" customHeight="1" x14ac:dyDescent="0.25">
      <c r="A134" s="1"/>
      <c r="B134" s="143"/>
      <c r="C134" s="144"/>
      <c r="D134" s="144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"/>
    </row>
    <row r="135" spans="1:26" ht="14.25" customHeight="1" x14ac:dyDescent="0.25">
      <c r="A135" s="1"/>
      <c r="B135" s="143"/>
      <c r="C135" s="144"/>
      <c r="D135" s="144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"/>
    </row>
    <row r="136" spans="1:26" ht="14.25" customHeight="1" x14ac:dyDescent="0.25">
      <c r="A136" s="1"/>
      <c r="B136" s="143"/>
      <c r="C136" s="144"/>
      <c r="D136" s="144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"/>
    </row>
    <row r="137" spans="1:26" ht="14.25" customHeight="1" x14ac:dyDescent="0.25">
      <c r="A137" s="1"/>
      <c r="B137" s="143"/>
      <c r="C137" s="144"/>
      <c r="D137" s="144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"/>
    </row>
    <row r="138" spans="1:26" ht="14.25" customHeight="1" x14ac:dyDescent="0.25">
      <c r="A138" s="1"/>
      <c r="B138" s="143"/>
      <c r="C138" s="144"/>
      <c r="D138" s="144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"/>
    </row>
    <row r="139" spans="1:26" ht="14.25" customHeight="1" x14ac:dyDescent="0.25">
      <c r="A139" s="1"/>
      <c r="B139" s="143"/>
      <c r="C139" s="144"/>
      <c r="D139" s="144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"/>
    </row>
    <row r="140" spans="1:26" ht="14.25" customHeight="1" x14ac:dyDescent="0.25">
      <c r="A140" s="1"/>
      <c r="B140" s="143"/>
      <c r="C140" s="144"/>
      <c r="D140" s="144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"/>
    </row>
    <row r="141" spans="1:26" ht="14.25" customHeight="1" x14ac:dyDescent="0.25">
      <c r="A141" s="1"/>
      <c r="B141" s="143"/>
      <c r="C141" s="144"/>
      <c r="D141" s="144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"/>
    </row>
    <row r="142" spans="1:26" ht="14.25" customHeight="1" x14ac:dyDescent="0.25">
      <c r="A142" s="1"/>
      <c r="B142" s="143"/>
      <c r="C142" s="144"/>
      <c r="D142" s="144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"/>
    </row>
    <row r="143" spans="1:26" ht="14.25" customHeight="1" x14ac:dyDescent="0.25">
      <c r="A143" s="1"/>
      <c r="B143" s="143"/>
      <c r="C143" s="144"/>
      <c r="D143" s="144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"/>
    </row>
    <row r="144" spans="1:26" ht="14.25" customHeight="1" x14ac:dyDescent="0.25">
      <c r="A144" s="1"/>
      <c r="B144" s="143"/>
      <c r="C144" s="144"/>
      <c r="D144" s="144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"/>
    </row>
    <row r="145" spans="1:26" ht="14.25" customHeight="1" x14ac:dyDescent="0.25">
      <c r="A145" s="1"/>
      <c r="B145" s="143"/>
      <c r="C145" s="144"/>
      <c r="D145" s="144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"/>
    </row>
    <row r="146" spans="1:26" ht="14.25" customHeight="1" x14ac:dyDescent="0.25">
      <c r="A146" s="1"/>
      <c r="B146" s="143"/>
      <c r="C146" s="144"/>
      <c r="D146" s="144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"/>
    </row>
    <row r="147" spans="1:26" ht="14.25" customHeight="1" x14ac:dyDescent="0.25">
      <c r="A147" s="1"/>
      <c r="B147" s="143"/>
      <c r="C147" s="144"/>
      <c r="D147" s="144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"/>
    </row>
    <row r="148" spans="1:26" ht="14.25" customHeight="1" x14ac:dyDescent="0.25">
      <c r="A148" s="1"/>
      <c r="B148" s="143"/>
      <c r="C148" s="144"/>
      <c r="D148" s="144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"/>
    </row>
    <row r="149" spans="1:26" ht="14.25" customHeight="1" x14ac:dyDescent="0.25">
      <c r="A149" s="1"/>
      <c r="B149" s="143"/>
      <c r="C149" s="144"/>
      <c r="D149" s="144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"/>
    </row>
    <row r="150" spans="1:26" ht="14.25" customHeight="1" x14ac:dyDescent="0.25">
      <c r="A150" s="1"/>
      <c r="B150" s="143"/>
      <c r="C150" s="144"/>
      <c r="D150" s="144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"/>
    </row>
    <row r="151" spans="1:26" ht="14.25" customHeight="1" x14ac:dyDescent="0.25">
      <c r="A151" s="1"/>
      <c r="B151" s="143"/>
      <c r="C151" s="144"/>
      <c r="D151" s="144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"/>
    </row>
    <row r="152" spans="1:26" ht="14.25" customHeight="1" x14ac:dyDescent="0.25">
      <c r="A152" s="1"/>
      <c r="B152" s="143"/>
      <c r="C152" s="144"/>
      <c r="D152" s="144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"/>
    </row>
    <row r="153" spans="1:26" ht="14.25" customHeight="1" x14ac:dyDescent="0.25">
      <c r="A153" s="1"/>
      <c r="B153" s="143"/>
      <c r="C153" s="144"/>
      <c r="D153" s="144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"/>
    </row>
    <row r="154" spans="1:26" ht="14.25" customHeight="1" x14ac:dyDescent="0.25">
      <c r="A154" s="1"/>
      <c r="B154" s="143"/>
      <c r="C154" s="144"/>
      <c r="D154" s="144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"/>
    </row>
    <row r="155" spans="1:26" ht="14.25" customHeight="1" x14ac:dyDescent="0.25">
      <c r="A155" s="1"/>
      <c r="B155" s="143"/>
      <c r="C155" s="144"/>
      <c r="D155" s="144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"/>
    </row>
    <row r="156" spans="1:26" ht="14.25" customHeight="1" x14ac:dyDescent="0.25">
      <c r="A156" s="1"/>
      <c r="B156" s="143"/>
      <c r="C156" s="144"/>
      <c r="D156" s="144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"/>
    </row>
    <row r="157" spans="1:26" ht="14.25" customHeight="1" x14ac:dyDescent="0.25">
      <c r="A157" s="1"/>
      <c r="B157" s="143"/>
      <c r="C157" s="144"/>
      <c r="D157" s="144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"/>
    </row>
    <row r="158" spans="1:26" ht="14.25" customHeight="1" x14ac:dyDescent="0.25">
      <c r="A158" s="1"/>
      <c r="B158" s="143"/>
      <c r="C158" s="144"/>
      <c r="D158" s="144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"/>
    </row>
    <row r="159" spans="1:26" ht="14.25" customHeight="1" x14ac:dyDescent="0.25">
      <c r="A159" s="1"/>
      <c r="B159" s="143"/>
      <c r="C159" s="144"/>
      <c r="D159" s="144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"/>
    </row>
    <row r="160" spans="1:26" ht="14.25" customHeight="1" x14ac:dyDescent="0.25">
      <c r="A160" s="1"/>
      <c r="B160" s="143"/>
      <c r="C160" s="144"/>
      <c r="D160" s="144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"/>
    </row>
    <row r="161" spans="1:26" ht="14.25" customHeight="1" x14ac:dyDescent="0.25">
      <c r="A161" s="1"/>
      <c r="B161" s="143"/>
      <c r="C161" s="144"/>
      <c r="D161" s="144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"/>
    </row>
    <row r="162" spans="1:26" ht="14.25" customHeight="1" x14ac:dyDescent="0.25">
      <c r="A162" s="1"/>
      <c r="B162" s="143"/>
      <c r="C162" s="144"/>
      <c r="D162" s="144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"/>
    </row>
    <row r="163" spans="1:26" ht="14.25" customHeight="1" x14ac:dyDescent="0.25">
      <c r="A163" s="1"/>
      <c r="B163" s="143"/>
      <c r="C163" s="144"/>
      <c r="D163" s="144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"/>
    </row>
    <row r="164" spans="1:26" ht="14.25" customHeight="1" x14ac:dyDescent="0.25">
      <c r="A164" s="1"/>
      <c r="B164" s="143"/>
      <c r="C164" s="144"/>
      <c r="D164" s="144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"/>
    </row>
    <row r="165" spans="1:26" ht="14.25" customHeight="1" x14ac:dyDescent="0.25">
      <c r="A165" s="1"/>
      <c r="B165" s="143"/>
      <c r="C165" s="144"/>
      <c r="D165" s="144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"/>
    </row>
    <row r="166" spans="1:26" ht="14.25" customHeight="1" x14ac:dyDescent="0.25">
      <c r="A166" s="1"/>
      <c r="B166" s="143"/>
      <c r="C166" s="144"/>
      <c r="D166" s="144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"/>
    </row>
    <row r="167" spans="1:26" ht="14.25" customHeight="1" x14ac:dyDescent="0.25">
      <c r="A167" s="1"/>
      <c r="B167" s="143"/>
      <c r="C167" s="144"/>
      <c r="D167" s="144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"/>
    </row>
    <row r="168" spans="1:26" ht="14.25" customHeight="1" x14ac:dyDescent="0.25">
      <c r="A168" s="1"/>
      <c r="B168" s="143"/>
      <c r="C168" s="144"/>
      <c r="D168" s="144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"/>
    </row>
    <row r="169" spans="1:26" ht="14.25" customHeight="1" x14ac:dyDescent="0.25">
      <c r="A169" s="1"/>
      <c r="B169" s="143"/>
      <c r="C169" s="144"/>
      <c r="D169" s="144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"/>
    </row>
    <row r="170" spans="1:26" ht="14.25" customHeight="1" x14ac:dyDescent="0.25">
      <c r="A170" s="1"/>
      <c r="B170" s="143"/>
      <c r="C170" s="144"/>
      <c r="D170" s="144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"/>
    </row>
    <row r="171" spans="1:26" ht="14.25" customHeight="1" x14ac:dyDescent="0.25">
      <c r="A171" s="1"/>
      <c r="B171" s="143"/>
      <c r="C171" s="144"/>
      <c r="D171" s="144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"/>
    </row>
    <row r="172" spans="1:26" ht="14.25" customHeight="1" x14ac:dyDescent="0.25">
      <c r="A172" s="1"/>
      <c r="B172" s="143"/>
      <c r="C172" s="144"/>
      <c r="D172" s="144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"/>
    </row>
    <row r="173" spans="1:26" ht="14.25" customHeight="1" x14ac:dyDescent="0.25">
      <c r="A173" s="1"/>
      <c r="B173" s="143"/>
      <c r="C173" s="144"/>
      <c r="D173" s="144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"/>
    </row>
    <row r="174" spans="1:26" ht="14.25" customHeight="1" x14ac:dyDescent="0.25">
      <c r="A174" s="1"/>
      <c r="B174" s="143"/>
      <c r="C174" s="144"/>
      <c r="D174" s="144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"/>
    </row>
    <row r="175" spans="1:26" ht="14.25" customHeight="1" x14ac:dyDescent="0.25">
      <c r="A175" s="1"/>
      <c r="B175" s="143"/>
      <c r="C175" s="144"/>
      <c r="D175" s="144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"/>
    </row>
    <row r="176" spans="1:26" ht="14.25" customHeight="1" x14ac:dyDescent="0.25">
      <c r="A176" s="1"/>
      <c r="B176" s="143"/>
      <c r="C176" s="144"/>
      <c r="D176" s="144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"/>
    </row>
    <row r="177" spans="1:26" ht="14.25" customHeight="1" x14ac:dyDescent="0.25">
      <c r="A177" s="1"/>
      <c r="B177" s="143"/>
      <c r="C177" s="144"/>
      <c r="D177" s="144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"/>
    </row>
    <row r="178" spans="1:26" ht="14.25" customHeight="1" x14ac:dyDescent="0.25">
      <c r="A178" s="1"/>
      <c r="B178" s="143"/>
      <c r="C178" s="144"/>
      <c r="D178" s="144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"/>
    </row>
    <row r="179" spans="1:26" ht="14.25" customHeight="1" x14ac:dyDescent="0.25">
      <c r="A179" s="1"/>
      <c r="B179" s="143"/>
      <c r="C179" s="144"/>
      <c r="D179" s="144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"/>
    </row>
    <row r="180" spans="1:26" ht="14.25" customHeight="1" x14ac:dyDescent="0.25">
      <c r="A180" s="1"/>
      <c r="B180" s="143"/>
      <c r="C180" s="144"/>
      <c r="D180" s="144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"/>
    </row>
    <row r="181" spans="1:26" ht="14.25" customHeight="1" x14ac:dyDescent="0.25">
      <c r="A181" s="1"/>
      <c r="B181" s="143"/>
      <c r="C181" s="144"/>
      <c r="D181" s="144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"/>
    </row>
    <row r="182" spans="1:26" ht="14.25" customHeight="1" x14ac:dyDescent="0.25">
      <c r="A182" s="1"/>
      <c r="B182" s="143"/>
      <c r="C182" s="144"/>
      <c r="D182" s="144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"/>
    </row>
    <row r="183" spans="1:26" ht="14.25" customHeight="1" x14ac:dyDescent="0.25">
      <c r="A183" s="1"/>
      <c r="B183" s="143"/>
      <c r="C183" s="144"/>
      <c r="D183" s="144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"/>
    </row>
    <row r="184" spans="1:26" ht="14.25" customHeight="1" x14ac:dyDescent="0.25">
      <c r="A184" s="1"/>
      <c r="B184" s="143"/>
      <c r="C184" s="144"/>
      <c r="D184" s="144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"/>
    </row>
    <row r="185" spans="1:26" ht="14.25" customHeight="1" x14ac:dyDescent="0.25">
      <c r="A185" s="1"/>
      <c r="B185" s="143"/>
      <c r="C185" s="144"/>
      <c r="D185" s="144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"/>
    </row>
    <row r="186" spans="1:26" ht="14.25" customHeight="1" x14ac:dyDescent="0.25">
      <c r="A186" s="1"/>
      <c r="B186" s="143"/>
      <c r="C186" s="144"/>
      <c r="D186" s="144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"/>
    </row>
    <row r="187" spans="1:26" ht="14.25" customHeight="1" x14ac:dyDescent="0.25">
      <c r="A187" s="1"/>
      <c r="B187" s="143"/>
      <c r="C187" s="144"/>
      <c r="D187" s="144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"/>
    </row>
    <row r="188" spans="1:26" ht="14.25" customHeight="1" x14ac:dyDescent="0.25">
      <c r="A188" s="1"/>
      <c r="B188" s="143"/>
      <c r="C188" s="144"/>
      <c r="D188" s="144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"/>
    </row>
    <row r="189" spans="1:26" ht="14.25" customHeight="1" x14ac:dyDescent="0.25">
      <c r="A189" s="1"/>
      <c r="B189" s="143"/>
      <c r="C189" s="144"/>
      <c r="D189" s="144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"/>
    </row>
    <row r="190" spans="1:26" ht="14.25" customHeight="1" x14ac:dyDescent="0.25">
      <c r="A190" s="1"/>
      <c r="B190" s="143"/>
      <c r="C190" s="144"/>
      <c r="D190" s="144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"/>
    </row>
    <row r="191" spans="1:26" ht="14.25" customHeight="1" x14ac:dyDescent="0.25">
      <c r="A191" s="1"/>
      <c r="B191" s="143"/>
      <c r="C191" s="144"/>
      <c r="D191" s="144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"/>
    </row>
    <row r="192" spans="1:26" ht="14.25" customHeight="1" x14ac:dyDescent="0.25">
      <c r="A192" s="1"/>
      <c r="B192" s="143"/>
      <c r="C192" s="144"/>
      <c r="D192" s="144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"/>
    </row>
    <row r="193" spans="1:26" ht="14.25" customHeight="1" x14ac:dyDescent="0.25">
      <c r="A193" s="1"/>
      <c r="B193" s="143"/>
      <c r="C193" s="144"/>
      <c r="D193" s="144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"/>
    </row>
    <row r="194" spans="1:26" ht="14.25" customHeight="1" x14ac:dyDescent="0.25">
      <c r="A194" s="1"/>
      <c r="B194" s="143"/>
      <c r="C194" s="144"/>
      <c r="D194" s="144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"/>
    </row>
    <row r="195" spans="1:26" ht="14.25" customHeight="1" x14ac:dyDescent="0.25">
      <c r="A195" s="1"/>
      <c r="B195" s="143"/>
      <c r="C195" s="144"/>
      <c r="D195" s="144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"/>
    </row>
    <row r="196" spans="1:26" ht="14.25" customHeight="1" x14ac:dyDescent="0.25">
      <c r="A196" s="1"/>
      <c r="B196" s="143"/>
      <c r="C196" s="144"/>
      <c r="D196" s="144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"/>
    </row>
    <row r="197" spans="1:26" ht="14.25" customHeight="1" x14ac:dyDescent="0.25">
      <c r="A197" s="1"/>
      <c r="B197" s="143"/>
      <c r="C197" s="144"/>
      <c r="D197" s="144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"/>
    </row>
    <row r="198" spans="1:26" ht="14.25" customHeight="1" x14ac:dyDescent="0.25">
      <c r="A198" s="1"/>
      <c r="B198" s="143"/>
      <c r="C198" s="144"/>
      <c r="D198" s="144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"/>
    </row>
    <row r="199" spans="1:26" ht="14.25" customHeight="1" x14ac:dyDescent="0.25">
      <c r="A199" s="1"/>
      <c r="B199" s="143"/>
      <c r="C199" s="144"/>
      <c r="D199" s="144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"/>
    </row>
    <row r="200" spans="1:26" ht="14.25" customHeight="1" x14ac:dyDescent="0.25">
      <c r="A200" s="1"/>
      <c r="B200" s="143"/>
      <c r="C200" s="144"/>
      <c r="D200" s="144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"/>
    </row>
    <row r="201" spans="1:26" ht="14.25" customHeight="1" x14ac:dyDescent="0.25">
      <c r="A201" s="1"/>
      <c r="B201" s="143"/>
      <c r="C201" s="144"/>
      <c r="D201" s="144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"/>
    </row>
    <row r="202" spans="1:26" ht="14.25" customHeight="1" x14ac:dyDescent="0.25">
      <c r="A202" s="1"/>
      <c r="B202" s="143"/>
      <c r="C202" s="144"/>
      <c r="D202" s="144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"/>
    </row>
    <row r="203" spans="1:26" ht="14.25" customHeight="1" x14ac:dyDescent="0.25">
      <c r="A203" s="1"/>
      <c r="B203" s="143"/>
      <c r="C203" s="144"/>
      <c r="D203" s="144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"/>
    </row>
    <row r="204" spans="1:26" ht="14.25" customHeight="1" x14ac:dyDescent="0.25">
      <c r="A204" s="1"/>
      <c r="B204" s="143"/>
      <c r="C204" s="144"/>
      <c r="D204" s="144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"/>
    </row>
    <row r="205" spans="1:26" ht="14.25" customHeight="1" x14ac:dyDescent="0.25">
      <c r="A205" s="1"/>
      <c r="B205" s="143"/>
      <c r="C205" s="144"/>
      <c r="D205" s="144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"/>
    </row>
    <row r="206" spans="1:26" ht="14.25" customHeight="1" x14ac:dyDescent="0.25">
      <c r="A206" s="1"/>
      <c r="B206" s="143"/>
      <c r="C206" s="144"/>
      <c r="D206" s="144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"/>
    </row>
    <row r="207" spans="1:26" ht="14.25" customHeight="1" x14ac:dyDescent="0.25">
      <c r="A207" s="1"/>
      <c r="B207" s="143"/>
      <c r="C207" s="144"/>
      <c r="D207" s="144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"/>
    </row>
    <row r="208" spans="1:26" ht="14.25" customHeight="1" x14ac:dyDescent="0.25">
      <c r="A208" s="1"/>
      <c r="B208" s="143"/>
      <c r="C208" s="144"/>
      <c r="D208" s="144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"/>
    </row>
    <row r="209" spans="1:26" ht="14.25" customHeight="1" x14ac:dyDescent="0.25">
      <c r="A209" s="1"/>
      <c r="B209" s="143"/>
      <c r="C209" s="144"/>
      <c r="D209" s="144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"/>
    </row>
    <row r="210" spans="1:26" ht="14.25" customHeight="1" x14ac:dyDescent="0.25">
      <c r="A210" s="1"/>
      <c r="B210" s="143"/>
      <c r="C210" s="144"/>
      <c r="D210" s="144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  <c r="Z210" s="1"/>
    </row>
    <row r="211" spans="1:26" ht="14.25" customHeight="1" x14ac:dyDescent="0.25">
      <c r="A211" s="1"/>
      <c r="B211" s="143"/>
      <c r="C211" s="144"/>
      <c r="D211" s="144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"/>
    </row>
    <row r="212" spans="1:26" ht="14.25" customHeight="1" x14ac:dyDescent="0.25">
      <c r="A212" s="1"/>
      <c r="B212" s="143"/>
      <c r="C212" s="144"/>
      <c r="D212" s="144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"/>
    </row>
    <row r="213" spans="1:26" ht="14.25" customHeight="1" x14ac:dyDescent="0.25">
      <c r="A213" s="1"/>
      <c r="B213" s="143"/>
      <c r="C213" s="144"/>
      <c r="D213" s="144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"/>
    </row>
    <row r="214" spans="1:26" ht="14.25" customHeight="1" x14ac:dyDescent="0.25">
      <c r="A214" s="1"/>
      <c r="B214" s="143"/>
      <c r="C214" s="144"/>
      <c r="D214" s="144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"/>
    </row>
    <row r="215" spans="1:26" ht="14.25" customHeight="1" x14ac:dyDescent="0.25">
      <c r="A215" s="1"/>
      <c r="B215" s="143"/>
      <c r="C215" s="144"/>
      <c r="D215" s="144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"/>
    </row>
    <row r="216" spans="1:26" ht="14.25" customHeight="1" x14ac:dyDescent="0.25">
      <c r="A216" s="1"/>
      <c r="B216" s="143"/>
      <c r="C216" s="144"/>
      <c r="D216" s="144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"/>
    </row>
    <row r="217" spans="1:26" ht="14.25" customHeight="1" x14ac:dyDescent="0.25">
      <c r="A217" s="1"/>
      <c r="B217" s="143"/>
      <c r="C217" s="144"/>
      <c r="D217" s="144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"/>
    </row>
    <row r="218" spans="1:26" ht="14.25" customHeight="1" x14ac:dyDescent="0.25">
      <c r="A218" s="1"/>
      <c r="B218" s="143"/>
      <c r="C218" s="144"/>
      <c r="D218" s="144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"/>
    </row>
    <row r="219" spans="1:26" ht="14.25" customHeight="1" x14ac:dyDescent="0.25">
      <c r="A219" s="1"/>
      <c r="B219" s="143"/>
      <c r="C219" s="144"/>
      <c r="D219" s="144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"/>
    </row>
    <row r="220" spans="1:26" ht="14.25" customHeight="1" x14ac:dyDescent="0.25">
      <c r="A220" s="1"/>
      <c r="B220" s="143"/>
      <c r="C220" s="144"/>
      <c r="D220" s="144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"/>
    </row>
    <row r="221" spans="1:26" ht="14.25" customHeight="1" x14ac:dyDescent="0.25">
      <c r="A221" s="1"/>
      <c r="B221" s="143"/>
      <c r="C221" s="144"/>
      <c r="D221" s="144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"/>
    </row>
    <row r="222" spans="1:26" ht="14.25" customHeight="1" x14ac:dyDescent="0.25">
      <c r="A222" s="1"/>
      <c r="B222" s="143"/>
      <c r="C222" s="144"/>
      <c r="D222" s="144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"/>
    </row>
    <row r="223" spans="1:26" ht="14.25" customHeight="1" x14ac:dyDescent="0.25">
      <c r="A223" s="1"/>
      <c r="B223" s="143"/>
      <c r="C223" s="144"/>
      <c r="D223" s="144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"/>
    </row>
    <row r="224" spans="1:26" ht="14.25" customHeight="1" x14ac:dyDescent="0.25">
      <c r="A224" s="1"/>
      <c r="B224" s="143"/>
      <c r="C224" s="144"/>
      <c r="D224" s="144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"/>
    </row>
    <row r="225" spans="1:26" ht="14.25" customHeight="1" x14ac:dyDescent="0.25">
      <c r="A225" s="1"/>
      <c r="B225" s="143"/>
      <c r="C225" s="144"/>
      <c r="D225" s="144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"/>
    </row>
    <row r="226" spans="1:26" ht="14.25" customHeight="1" x14ac:dyDescent="0.25">
      <c r="A226" s="1"/>
      <c r="B226" s="143"/>
      <c r="C226" s="144"/>
      <c r="D226" s="144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  <c r="Z226" s="1"/>
    </row>
    <row r="227" spans="1:26" ht="14.25" customHeight="1" x14ac:dyDescent="0.25">
      <c r="A227" s="1"/>
      <c r="B227" s="143"/>
      <c r="C227" s="144"/>
      <c r="D227" s="144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"/>
    </row>
    <row r="228" spans="1:26" ht="14.25" customHeight="1" x14ac:dyDescent="0.25">
      <c r="A228" s="1"/>
      <c r="B228" s="143"/>
      <c r="C228" s="144"/>
      <c r="D228" s="144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"/>
    </row>
    <row r="229" spans="1:26" ht="14.25" customHeight="1" x14ac:dyDescent="0.25">
      <c r="A229" s="1"/>
      <c r="B229" s="143"/>
      <c r="C229" s="144"/>
      <c r="D229" s="144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"/>
    </row>
    <row r="230" spans="1:26" ht="14.25" customHeight="1" x14ac:dyDescent="0.25">
      <c r="A230" s="1"/>
      <c r="B230" s="143"/>
      <c r="C230" s="144"/>
      <c r="D230" s="144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"/>
    </row>
    <row r="231" spans="1:26" ht="14.25" customHeight="1" x14ac:dyDescent="0.25">
      <c r="A231" s="1"/>
      <c r="B231" s="143"/>
      <c r="C231" s="144"/>
      <c r="D231" s="144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  <c r="Z231" s="1"/>
    </row>
    <row r="232" spans="1:26" ht="14.25" customHeight="1" x14ac:dyDescent="0.25">
      <c r="A232" s="1"/>
      <c r="B232" s="143"/>
      <c r="C232" s="144"/>
      <c r="D232" s="144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"/>
    </row>
    <row r="233" spans="1:26" ht="14.25" customHeight="1" x14ac:dyDescent="0.25">
      <c r="A233" s="1"/>
      <c r="B233" s="143"/>
      <c r="C233" s="144"/>
      <c r="D233" s="144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"/>
    </row>
    <row r="234" spans="1:26" ht="14.25" customHeight="1" x14ac:dyDescent="0.25">
      <c r="A234" s="1"/>
      <c r="B234" s="143"/>
      <c r="C234" s="144"/>
      <c r="D234" s="144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"/>
    </row>
    <row r="235" spans="1:26" ht="14.25" customHeight="1" x14ac:dyDescent="0.25">
      <c r="A235" s="1"/>
      <c r="B235" s="143"/>
      <c r="C235" s="144"/>
      <c r="D235" s="144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"/>
    </row>
    <row r="236" spans="1:26" ht="14.25" customHeight="1" x14ac:dyDescent="0.25">
      <c r="A236" s="1"/>
      <c r="B236" s="143"/>
      <c r="C236" s="144"/>
      <c r="D236" s="144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"/>
    </row>
    <row r="237" spans="1:26" ht="14.25" customHeight="1" x14ac:dyDescent="0.25">
      <c r="A237" s="1"/>
      <c r="B237" s="143"/>
      <c r="C237" s="144"/>
      <c r="D237" s="144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"/>
    </row>
    <row r="238" spans="1:26" ht="14.25" customHeight="1" x14ac:dyDescent="0.25">
      <c r="A238" s="1"/>
      <c r="B238" s="143"/>
      <c r="C238" s="144"/>
      <c r="D238" s="144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/>
    <row r="261" spans="1:26" ht="15.75" customHeight="1" x14ac:dyDescent="0.25"/>
    <row r="262" spans="1:26" ht="15.75" customHeight="1" x14ac:dyDescent="0.25"/>
    <row r="263" spans="1:26" ht="15.75" customHeight="1" x14ac:dyDescent="0.25"/>
    <row r="264" spans="1:26" ht="15.75" customHeight="1" x14ac:dyDescent="0.25"/>
    <row r="265" spans="1:26" ht="15.75" customHeight="1" x14ac:dyDescent="0.25"/>
    <row r="266" spans="1:26" ht="15.75" customHeight="1" x14ac:dyDescent="0.25"/>
    <row r="267" spans="1:26" ht="15.75" customHeight="1" x14ac:dyDescent="0.25"/>
    <row r="268" spans="1:26" ht="15.75" customHeight="1" x14ac:dyDescent="0.25"/>
    <row r="269" spans="1:26" ht="15.75" customHeight="1" x14ac:dyDescent="0.25"/>
    <row r="270" spans="1:26" ht="15.75" customHeight="1" x14ac:dyDescent="0.25"/>
    <row r="271" spans="1:26" ht="15.75" customHeight="1" x14ac:dyDescent="0.25"/>
    <row r="272" spans="1:26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C3:E3"/>
    <mergeCell ref="C51:C53"/>
    <mergeCell ref="D51:D53"/>
    <mergeCell ref="C55:C56"/>
    <mergeCell ref="D55:D5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Hoja2</vt:lpstr>
      <vt:lpstr>Inactivos</vt:lpstr>
      <vt:lpstr>Datos</vt:lpstr>
      <vt:lpstr>Formato indicadores</vt:lpstr>
      <vt:lpstr>Procesos</vt:lpstr>
      <vt:lpstr>Hoja5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Huertas Tobon</dc:creator>
  <cp:lastModifiedBy>Ana Lucia Florez Galvis</cp:lastModifiedBy>
  <dcterms:created xsi:type="dcterms:W3CDTF">2022-05-04T16:10:48Z</dcterms:created>
  <dcterms:modified xsi:type="dcterms:W3CDTF">2025-02-21T16:12:47Z</dcterms:modified>
</cp:coreProperties>
</file>