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C:\Users\alflorez\Documents\DOCUMENTOS_ANA LU\INDICADORES\INDICADORES_CUARTO TRIMESTRE-2024\"/>
    </mc:Choice>
  </mc:AlternateContent>
  <xr:revisionPtr revIDLastSave="0" documentId="13_ncr:1_{9A3C6203-7113-42F8-AFFF-0D604B5AF8BC}" xr6:coauthVersionLast="47" xr6:coauthVersionMax="47" xr10:uidLastSave="{00000000-0000-0000-0000-000000000000}"/>
  <bookViews>
    <workbookView xWindow="-120" yWindow="-120" windowWidth="29040" windowHeight="15720" firstSheet="3" activeTab="3" xr2:uid="{00000000-000D-0000-FFFF-FFFF00000000}"/>
  </bookViews>
  <sheets>
    <sheet name="Hoja2" sheetId="1" state="hidden" r:id="rId1"/>
    <sheet name="Inactivos" sheetId="2" state="hidden" r:id="rId2"/>
    <sheet name="Datos" sheetId="3" state="hidden" r:id="rId3"/>
    <sheet name="Formato indicadores" sheetId="4" r:id="rId4"/>
    <sheet name="Procesos" sheetId="5" r:id="rId5"/>
    <sheet name="Hoja5" sheetId="10" state="hidden" r:id="rId6"/>
    <sheet name="Control de cambios" sheetId="6" r:id="rId7"/>
  </sheets>
  <externalReferences>
    <externalReference r:id="rId8"/>
    <externalReference r:id="rId9"/>
    <externalReference r:id="rId10"/>
    <externalReference r:id="rId11"/>
    <externalReference r:id="rId12"/>
  </externalReferences>
  <definedNames>
    <definedName name="_xlnm._FilterDatabase" localSheetId="4" hidden="1">Procesos!$A$6:$BL$105</definedName>
    <definedName name="_xlnm_Print_Titles">[1]formato!$1:$1</definedName>
    <definedName name="ACEP">[2]TABLAS!$D$32:$D$34</definedName>
    <definedName name="b.b">[3]TABLAS!$F$3:$F$6</definedName>
    <definedName name="CLA">[2]TABLAS!$D$7:$D$13</definedName>
    <definedName name="cv">[4]TABLAS!$F$9:$G$12</definedName>
    <definedName name="dc">[3]TABLAS!$F$15:$F$18</definedName>
    <definedName name="DEFICI">[5]ADMINISTRACION!$CH$2:$CH$4</definedName>
    <definedName name="EST">[2]TABLAS!$D$24:$D$29</definedName>
    <definedName name="N_D">[2]TABLAS!$F$3:$G$6</definedName>
    <definedName name="N_E">[2]TABLAS!$F$9:$G$12</definedName>
    <definedName name="ND">[2]TABLAS!$F$3:$F$6</definedName>
    <definedName name="NE">[2]TABLAS!$F$9:$F$12</definedName>
    <definedName name="Nivel_de_deficiencia">[5]ADMINISTRACION!#REF!</definedName>
    <definedName name="regrgef">[4]TABLAS!$B$3:$B$17</definedName>
    <definedName name="RESP">[2]TABLAS!$B$3:$B$17</definedName>
    <definedName name="RIESGOS">[2]TABLAS!$B$39:$B$151</definedName>
    <definedName name="S_N">[2]TABLAS!$D$3:$D$4</definedName>
    <definedName name="sc">[3]TABLAS!$F$15:$G$18</definedName>
    <definedName name="SegmentaciónDeDatos_Nombre_Indicador">#N/A</definedName>
  </definedNames>
  <calcPr calcId="191029"/>
  <pivotCaches>
    <pivotCache cacheId="0" r:id="rId13"/>
    <pivotCache cacheId="8"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4" l="1"/>
  <c r="C56" i="4"/>
  <c r="C55" i="4"/>
  <c r="D55" i="4"/>
  <c r="E55" i="4"/>
  <c r="F55" i="4"/>
  <c r="G55" i="4"/>
  <c r="H55" i="4"/>
  <c r="I55" i="4"/>
  <c r="J55" i="4"/>
  <c r="K55" i="4"/>
  <c r="L55" i="4"/>
  <c r="M55" i="4"/>
  <c r="N55" i="4"/>
  <c r="O55" i="4"/>
  <c r="P55" i="4"/>
  <c r="Q55" i="4"/>
  <c r="E56" i="4"/>
  <c r="F56" i="4"/>
  <c r="G56" i="4"/>
  <c r="H56" i="4"/>
  <c r="I56" i="4"/>
  <c r="J56" i="4"/>
  <c r="K56" i="4"/>
  <c r="L56" i="4"/>
  <c r="M56" i="4"/>
  <c r="N56" i="4"/>
  <c r="O56" i="4"/>
  <c r="P56" i="4"/>
  <c r="Q56" i="4"/>
  <c r="C48" i="4"/>
  <c r="D48" i="4"/>
  <c r="E48" i="4"/>
  <c r="F48" i="4"/>
  <c r="G48" i="4"/>
  <c r="H48" i="4"/>
  <c r="I48" i="4"/>
  <c r="J48" i="4"/>
  <c r="K48" i="4"/>
  <c r="L48" i="4"/>
  <c r="M48" i="4"/>
  <c r="N48" i="4"/>
  <c r="O48" i="4"/>
  <c r="P48" i="4"/>
  <c r="Q48" i="4"/>
  <c r="D47" i="4"/>
  <c r="E47" i="4"/>
  <c r="F47" i="4"/>
  <c r="G47" i="4"/>
  <c r="H47" i="4"/>
  <c r="I47" i="4"/>
  <c r="J47" i="4"/>
  <c r="K47" i="4"/>
  <c r="L47" i="4"/>
  <c r="M47" i="4"/>
  <c r="N47" i="4"/>
  <c r="O47" i="4"/>
  <c r="P47" i="4"/>
  <c r="Q47" i="4"/>
  <c r="C47" i="4"/>
  <c r="C39" i="4"/>
  <c r="D39" i="4"/>
  <c r="E39" i="4"/>
  <c r="F39" i="4"/>
  <c r="G39" i="4"/>
  <c r="H39" i="4"/>
  <c r="I39" i="4"/>
  <c r="J39" i="4"/>
  <c r="K39" i="4"/>
  <c r="L39" i="4"/>
  <c r="M39" i="4"/>
  <c r="N39" i="4"/>
  <c r="O39" i="4"/>
  <c r="P39" i="4"/>
  <c r="Q39" i="4"/>
  <c r="K40" i="4"/>
  <c r="B48" i="4" l="1"/>
  <c r="B56" i="4"/>
  <c r="BI15" i="5" l="1"/>
  <c r="BI52" i="5" l="1"/>
  <c r="BI36" i="5"/>
  <c r="BC103" i="5"/>
  <c r="L64" i="4" l="1"/>
  <c r="L65" i="4"/>
  <c r="L66" i="4"/>
  <c r="L67" i="4"/>
  <c r="L68" i="4"/>
  <c r="L69" i="4"/>
  <c r="L63" i="4"/>
  <c r="J64" i="4"/>
  <c r="J65" i="4"/>
  <c r="J66" i="4"/>
  <c r="J67" i="4"/>
  <c r="J68" i="4"/>
  <c r="J69" i="4"/>
  <c r="J63" i="4"/>
  <c r="G31" i="4"/>
  <c r="BC104" i="5"/>
  <c r="BI104" i="5"/>
  <c r="G25" i="4"/>
  <c r="N25" i="4"/>
  <c r="N21" i="4"/>
  <c r="G13" i="4"/>
  <c r="N13" i="4"/>
  <c r="BI14" i="5"/>
  <c r="BI13" i="5"/>
  <c r="AW61" i="5"/>
  <c r="BI60" i="5"/>
  <c r="AZ60" i="5"/>
  <c r="BI58" i="5"/>
  <c r="AZ58" i="5"/>
  <c r="BI57" i="5"/>
  <c r="AZ57" i="5"/>
  <c r="BI103" i="5"/>
  <c r="BI101" i="5"/>
  <c r="BI100" i="5"/>
  <c r="BI97" i="5"/>
  <c r="BI96" i="5"/>
  <c r="BK21" i="5"/>
  <c r="BG90" i="5"/>
  <c r="BI90" i="5" s="1"/>
  <c r="BI91" i="5"/>
  <c r="BG89" i="5"/>
  <c r="BI89" i="5"/>
  <c r="BG88" i="5"/>
  <c r="BI88" i="5" s="1"/>
  <c r="BG87" i="5"/>
  <c r="BI87" i="5" s="1"/>
  <c r="BG86" i="5"/>
  <c r="BI86" i="5"/>
  <c r="BI85" i="5"/>
  <c r="BI84" i="5"/>
  <c r="BI83" i="5"/>
  <c r="BF83" i="5"/>
  <c r="BC83" i="5"/>
  <c r="BI82" i="5"/>
  <c r="BI81" i="5"/>
  <c r="BJ81" i="5" s="1"/>
  <c r="BI80" i="5"/>
  <c r="BJ80" i="5" s="1"/>
  <c r="BI79" i="5"/>
  <c r="BI78" i="5"/>
  <c r="BJ78" i="5" s="1"/>
  <c r="BK78" i="5" s="1"/>
  <c r="BI77" i="5"/>
  <c r="BF77" i="5"/>
  <c r="BC77" i="5"/>
  <c r="BI75" i="5" l="1"/>
  <c r="AB76" i="5"/>
  <c r="BI74" i="5"/>
  <c r="BC73" i="5"/>
  <c r="AZ73" i="5"/>
  <c r="BI72" i="5"/>
  <c r="BI70" i="5"/>
  <c r="BI59" i="5"/>
  <c r="BI69" i="5"/>
  <c r="BI68" i="5"/>
  <c r="BI67" i="5"/>
  <c r="BI66" i="5"/>
  <c r="BI65" i="5"/>
  <c r="BI64" i="5"/>
  <c r="BI63" i="5"/>
  <c r="BI62" i="5"/>
  <c r="BI56" i="5"/>
  <c r="BI55" i="5"/>
  <c r="BI54" i="5"/>
  <c r="AQ53" i="5"/>
  <c r="BI53" i="5"/>
  <c r="BI95" i="5"/>
  <c r="BI94" i="5"/>
  <c r="BI93" i="5"/>
  <c r="BI92" i="5"/>
  <c r="AZ92" i="5"/>
  <c r="AQ92" i="5"/>
  <c r="AH92" i="5"/>
  <c r="AZ52" i="5"/>
  <c r="AQ52" i="5"/>
  <c r="BI51" i="5"/>
  <c r="BI50" i="5"/>
  <c r="BI49" i="5"/>
  <c r="BI48" i="5"/>
  <c r="BI35" i="5"/>
  <c r="AQ35" i="5"/>
  <c r="BJ35" i="5" s="1"/>
  <c r="BI34" i="5"/>
  <c r="AZ34" i="5"/>
  <c r="AQ34" i="5"/>
  <c r="AH34" i="5"/>
  <c r="BI44" i="5"/>
  <c r="BI43" i="5"/>
  <c r="BI42" i="5"/>
  <c r="AW42" i="5"/>
  <c r="AQ41" i="5"/>
  <c r="AQ40" i="5"/>
  <c r="BI40" i="5"/>
  <c r="BI39" i="5"/>
  <c r="BI38" i="5"/>
  <c r="BI37" i="5"/>
  <c r="BI33" i="5"/>
  <c r="BI32" i="5"/>
  <c r="BI31" i="5"/>
  <c r="BI30" i="5"/>
  <c r="BI24" i="5"/>
  <c r="BI22" i="5"/>
  <c r="BI20" i="5"/>
  <c r="BI9" i="5"/>
  <c r="BJ34" i="5" l="1"/>
  <c r="BK34" i="5" s="1"/>
  <c r="BL35" i="5"/>
  <c r="BK35" i="5"/>
  <c r="N11" i="4"/>
  <c r="BI102" i="5"/>
  <c r="BF102" i="5"/>
  <c r="AZ102" i="5"/>
  <c r="AW102" i="5"/>
  <c r="AT102" i="5"/>
  <c r="AQ102" i="5"/>
  <c r="AN102" i="5"/>
  <c r="BF91" i="5"/>
  <c r="BD90" i="5"/>
  <c r="BF90" i="5" s="1"/>
  <c r="BD89" i="5"/>
  <c r="BF89" i="5"/>
  <c r="BD88" i="5"/>
  <c r="BF88" i="5" s="1"/>
  <c r="BD87" i="5"/>
  <c r="BF87" i="5" s="1"/>
  <c r="BD86" i="5"/>
  <c r="BF86" i="5" s="1"/>
  <c r="BF51" i="5"/>
  <c r="BF50" i="5"/>
  <c r="BC50" i="5"/>
  <c r="BF49" i="5"/>
  <c r="BC49" i="5"/>
  <c r="BF48" i="5"/>
  <c r="BC48" i="5"/>
  <c r="BF13" i="5"/>
  <c r="BF25" i="5"/>
  <c r="BJ25" i="5" s="1"/>
  <c r="BK25" i="5" s="1"/>
  <c r="BK27" i="5"/>
  <c r="AZ14" i="5"/>
  <c r="AQ14" i="5"/>
  <c r="AH14" i="5"/>
  <c r="BJ14" i="5" s="1"/>
  <c r="BK14" i="5" s="1"/>
  <c r="AZ15" i="5"/>
  <c r="AQ15" i="5"/>
  <c r="BC102" i="5"/>
  <c r="BC91" i="5"/>
  <c r="BC90" i="5"/>
  <c r="BC89" i="5"/>
  <c r="BC88" i="5"/>
  <c r="BC87" i="5"/>
  <c r="BC86" i="5"/>
  <c r="BC51" i="5"/>
  <c r="BC13" i="5"/>
  <c r="C109" i="5"/>
  <c r="AZ85" i="5"/>
  <c r="AZ84" i="5"/>
  <c r="AZ51" i="5"/>
  <c r="AW51" i="5"/>
  <c r="AT51" i="5"/>
  <c r="AZ44" i="5"/>
  <c r="AZ39" i="5"/>
  <c r="AQ39" i="5"/>
  <c r="AZ33" i="5"/>
  <c r="AQ33" i="5"/>
  <c r="AH33" i="5"/>
  <c r="AZ32" i="5"/>
  <c r="AQ32" i="5"/>
  <c r="AH32" i="5"/>
  <c r="AZ31" i="5"/>
  <c r="AZ30" i="5"/>
  <c r="AZ13" i="5"/>
  <c r="AW13" i="5"/>
  <c r="AT13" i="5"/>
  <c r="AH15" i="5"/>
  <c r="D40" i="4"/>
  <c r="BJ22" i="5"/>
  <c r="BK22" i="5" s="1"/>
  <c r="C40" i="4"/>
  <c r="Q40" i="4"/>
  <c r="P40" i="4"/>
  <c r="O40" i="4"/>
  <c r="N40" i="4"/>
  <c r="M40" i="4"/>
  <c r="L40" i="4"/>
  <c r="J40" i="4"/>
  <c r="I40" i="4"/>
  <c r="H40" i="4"/>
  <c r="G40" i="4"/>
  <c r="F40" i="4"/>
  <c r="E40" i="4"/>
  <c r="G23" i="4"/>
  <c r="G11" i="4"/>
  <c r="BL34" i="5" l="1"/>
  <c r="BL25" i="5"/>
  <c r="BJ15" i="5"/>
  <c r="BK15" i="5" s="1"/>
  <c r="B40" i="4"/>
  <c r="BK105" i="5"/>
  <c r="BJ97" i="5"/>
  <c r="BK97" i="5" s="1"/>
  <c r="BJ96" i="5"/>
  <c r="BK96" i="5" s="1"/>
  <c r="BJ94" i="5"/>
  <c r="BK94" i="5" s="1"/>
  <c r="BJ93" i="5"/>
  <c r="BK93" i="5" s="1"/>
  <c r="BJ92" i="5"/>
  <c r="BK92" i="5" s="1"/>
  <c r="BJ20" i="5"/>
  <c r="BK20" i="5" s="1"/>
  <c r="BK23" i="5"/>
  <c r="BJ24" i="5"/>
  <c r="BK24" i="5" s="1"/>
  <c r="BK26" i="5"/>
  <c r="BJ82" i="5"/>
  <c r="BK82" i="5" s="1"/>
  <c r="BJ76" i="5"/>
  <c r="BK76" i="5" s="1"/>
  <c r="BJ73" i="5"/>
  <c r="BK73" i="5" s="1"/>
  <c r="BJ69" i="5"/>
  <c r="BK69" i="5" s="1"/>
  <c r="BJ68" i="5"/>
  <c r="BK68" i="5" s="1"/>
  <c r="BJ67" i="5"/>
  <c r="BK67" i="5" s="1"/>
  <c r="BJ61" i="5"/>
  <c r="BK61" i="5" s="1"/>
  <c r="AK102" i="5"/>
  <c r="AH101" i="5"/>
  <c r="BJ101" i="5" s="1"/>
  <c r="BK101" i="5" s="1"/>
  <c r="AQ19" i="5" l="1"/>
  <c r="AQ18" i="5"/>
  <c r="AQ17" i="5"/>
  <c r="AQ16" i="5"/>
  <c r="AQ12" i="5"/>
  <c r="AQ11" i="5"/>
  <c r="J110" i="5"/>
  <c r="BJ12" i="2"/>
  <c r="BK12" i="2" s="1"/>
  <c r="BJ13" i="2"/>
  <c r="BK13" i="2" s="1"/>
  <c r="BJ14" i="2"/>
  <c r="BK14" i="2" s="1"/>
  <c r="BJ15" i="2"/>
  <c r="BK15" i="2" s="1"/>
  <c r="AH104" i="5"/>
  <c r="AH102" i="5"/>
  <c r="BJ102" i="5" s="1"/>
  <c r="BK102" i="5" s="1"/>
  <c r="BK91" i="5"/>
  <c r="AZ91" i="5"/>
  <c r="AW91" i="5"/>
  <c r="AT91" i="5"/>
  <c r="AQ91" i="5"/>
  <c r="AN91" i="5"/>
  <c r="AK91" i="5"/>
  <c r="AH91" i="5"/>
  <c r="AE91" i="5"/>
  <c r="AB91" i="5"/>
  <c r="AZ90" i="5"/>
  <c r="AW90" i="5"/>
  <c r="AT90" i="5"/>
  <c r="AQ90" i="5"/>
  <c r="AN90" i="5"/>
  <c r="AK90" i="5"/>
  <c r="AH90" i="5"/>
  <c r="AE90" i="5"/>
  <c r="AB90" i="5"/>
  <c r="AZ89" i="5"/>
  <c r="AW89" i="5"/>
  <c r="AT89" i="5"/>
  <c r="AQ89" i="5"/>
  <c r="AN89" i="5"/>
  <c r="AK89" i="5"/>
  <c r="AH89" i="5"/>
  <c r="AE89" i="5"/>
  <c r="AB89" i="5"/>
  <c r="AZ88" i="5"/>
  <c r="AW88" i="5"/>
  <c r="AT88" i="5"/>
  <c r="AQ88" i="5"/>
  <c r="AN88" i="5"/>
  <c r="AK88" i="5"/>
  <c r="AH88" i="5"/>
  <c r="AE88" i="5"/>
  <c r="AB88" i="5"/>
  <c r="AZ87" i="5"/>
  <c r="AW87" i="5"/>
  <c r="AT87" i="5"/>
  <c r="AQ87" i="5"/>
  <c r="AN87" i="5"/>
  <c r="AK87" i="5"/>
  <c r="AH87" i="5"/>
  <c r="AE87" i="5"/>
  <c r="AB87" i="5"/>
  <c r="AZ86" i="5"/>
  <c r="AW86" i="5"/>
  <c r="AT86" i="5"/>
  <c r="AQ86" i="5"/>
  <c r="AN86" i="5"/>
  <c r="AK86" i="5"/>
  <c r="AH86" i="5"/>
  <c r="AE86" i="5"/>
  <c r="AB86" i="5"/>
  <c r="AQ85" i="5"/>
  <c r="AQ84" i="5"/>
  <c r="AH84" i="5"/>
  <c r="AZ83" i="5"/>
  <c r="AW83" i="5"/>
  <c r="AT83" i="5"/>
  <c r="AZ75" i="5"/>
  <c r="AQ75" i="5"/>
  <c r="AH75" i="5"/>
  <c r="AQ44" i="5"/>
  <c r="AH44" i="5"/>
  <c r="AK42" i="5"/>
  <c r="AQ30" i="5"/>
  <c r="AH30" i="5"/>
  <c r="AZ77" i="5"/>
  <c r="AW77" i="5"/>
  <c r="AT77" i="5"/>
  <c r="AZ74" i="5"/>
  <c r="AZ70" i="5"/>
  <c r="AZ66" i="5"/>
  <c r="AQ66" i="5"/>
  <c r="AH66" i="5"/>
  <c r="AZ64" i="5"/>
  <c r="AW64" i="5"/>
  <c r="AT64" i="5"/>
  <c r="AQ63" i="5"/>
  <c r="AZ62" i="5"/>
  <c r="AQ62" i="5"/>
  <c r="AH62" i="5"/>
  <c r="AZ53" i="5"/>
  <c r="AQ56" i="5"/>
  <c r="AQ55" i="5"/>
  <c r="AQ54" i="5"/>
  <c r="AH53" i="5"/>
  <c r="AZ95" i="5"/>
  <c r="AQ95" i="5"/>
  <c r="AH95" i="5"/>
  <c r="AQ59" i="5"/>
  <c r="BL102" i="5" l="1"/>
  <c r="AQ57" i="5"/>
  <c r="AH57" i="5"/>
  <c r="BJ57" i="5" l="1"/>
  <c r="AQ58" i="5"/>
  <c r="AH58" i="5"/>
  <c r="BJ60" i="5"/>
  <c r="BJ59" i="5"/>
  <c r="BK59" i="5" l="1"/>
  <c r="BK57" i="5"/>
  <c r="BK60" i="5"/>
  <c r="BJ58" i="5"/>
  <c r="AQ51" i="5"/>
  <c r="AN51" i="5"/>
  <c r="AK51" i="5"/>
  <c r="AH51" i="5"/>
  <c r="AE51" i="5"/>
  <c r="AB51" i="5"/>
  <c r="AZ50" i="5"/>
  <c r="AW50" i="5"/>
  <c r="AT50" i="5"/>
  <c r="AQ50" i="5"/>
  <c r="AN50" i="5"/>
  <c r="AK50" i="5"/>
  <c r="AH50" i="5"/>
  <c r="AE50" i="5"/>
  <c r="AB50" i="5"/>
  <c r="AZ49" i="5"/>
  <c r="BJ49" i="5" s="1"/>
  <c r="BK49" i="5" l="1"/>
  <c r="BL49" i="5"/>
  <c r="BK58" i="5"/>
  <c r="AW49" i="5"/>
  <c r="AT49" i="5"/>
  <c r="AQ49" i="5"/>
  <c r="AN49" i="5"/>
  <c r="AK49" i="5"/>
  <c r="AH49" i="5"/>
  <c r="AE49" i="5"/>
  <c r="AB49" i="5"/>
  <c r="AZ48" i="5"/>
  <c r="AW48" i="5"/>
  <c r="AT48" i="5"/>
  <c r="AQ48" i="5"/>
  <c r="AN48" i="5"/>
  <c r="AK48" i="5"/>
  <c r="AH48" i="5"/>
  <c r="AE48" i="5"/>
  <c r="AB48" i="5"/>
  <c r="AW9" i="5"/>
  <c r="AK9" i="5"/>
  <c r="C123" i="5"/>
  <c r="C122" i="5"/>
  <c r="C121" i="5"/>
  <c r="C120" i="5"/>
  <c r="C119" i="5"/>
  <c r="C118" i="5"/>
  <c r="C117" i="5"/>
  <c r="C116" i="5"/>
  <c r="C115" i="5"/>
  <c r="C114" i="5"/>
  <c r="C113" i="5"/>
  <c r="C112" i="5"/>
  <c r="C111" i="5"/>
  <c r="C110" i="5"/>
  <c r="AQ104" i="5"/>
  <c r="BJ104" i="5" s="1"/>
  <c r="AQ103" i="5"/>
  <c r="AH103" i="5"/>
  <c r="AQ100" i="5"/>
  <c r="BJ100" i="5" s="1"/>
  <c r="BL101" i="5" s="1"/>
  <c r="BJ95" i="5"/>
  <c r="BJ91" i="5"/>
  <c r="BJ90" i="5"/>
  <c r="BK90" i="5" s="1"/>
  <c r="BJ89" i="5"/>
  <c r="BK89" i="5" s="1"/>
  <c r="BJ88" i="5"/>
  <c r="BJ87" i="5"/>
  <c r="BJ86" i="5"/>
  <c r="AH85" i="5"/>
  <c r="BJ85" i="5" s="1"/>
  <c r="BJ84" i="5"/>
  <c r="AQ83" i="5"/>
  <c r="AN83" i="5"/>
  <c r="AK83" i="5"/>
  <c r="AH83" i="5"/>
  <c r="AE83" i="5"/>
  <c r="AB83" i="5"/>
  <c r="AQ79" i="5"/>
  <c r="BJ79" i="5" s="1"/>
  <c r="AQ77" i="5"/>
  <c r="AN77" i="5"/>
  <c r="AK77" i="5"/>
  <c r="AH77" i="5"/>
  <c r="AE77" i="5"/>
  <c r="AB77" i="5"/>
  <c r="BJ75" i="5"/>
  <c r="BK75" i="5" s="1"/>
  <c r="AQ74" i="5"/>
  <c r="AH74" i="5"/>
  <c r="AQ72" i="5"/>
  <c r="BJ72" i="5" s="1"/>
  <c r="AQ71" i="5"/>
  <c r="BJ71" i="5" s="1"/>
  <c r="AQ70" i="5"/>
  <c r="AH70" i="5"/>
  <c r="BJ66" i="5"/>
  <c r="AQ65" i="5"/>
  <c r="BJ65" i="5" s="1"/>
  <c r="AQ64" i="5"/>
  <c r="AN64" i="5"/>
  <c r="AK64" i="5"/>
  <c r="AH64" i="5"/>
  <c r="AE64" i="5"/>
  <c r="AB64" i="5"/>
  <c r="BJ63" i="5"/>
  <c r="BJ62" i="5"/>
  <c r="BK62" i="5" s="1"/>
  <c r="BJ56" i="5"/>
  <c r="BJ55" i="5"/>
  <c r="BL60" i="5" s="1"/>
  <c r="BJ54" i="5"/>
  <c r="BL59" i="5" s="1"/>
  <c r="BJ53" i="5"/>
  <c r="BK53" i="5" s="1"/>
  <c r="BJ52" i="5"/>
  <c r="BJ51" i="5"/>
  <c r="BK51" i="5" s="1"/>
  <c r="BJ50" i="5"/>
  <c r="BK50" i="5" s="1"/>
  <c r="BK45" i="5"/>
  <c r="AQ45" i="5"/>
  <c r="BJ44" i="5"/>
  <c r="BJ43" i="5"/>
  <c r="BJ42" i="5"/>
  <c r="BJ41" i="5"/>
  <c r="BK40" i="5"/>
  <c r="BJ40" i="5"/>
  <c r="BL40" i="5" s="1"/>
  <c r="BJ39" i="5"/>
  <c r="BJ38" i="5"/>
  <c r="BJ37" i="5"/>
  <c r="BJ36" i="5"/>
  <c r="BK36" i="5" s="1"/>
  <c r="BJ33" i="5"/>
  <c r="BJ32" i="5"/>
  <c r="BJ31" i="5"/>
  <c r="BJ30" i="5"/>
  <c r="BJ19" i="5"/>
  <c r="BJ18" i="5"/>
  <c r="BJ17" i="5"/>
  <c r="BJ16" i="5"/>
  <c r="AQ13" i="5"/>
  <c r="AN13" i="5"/>
  <c r="AK13" i="5"/>
  <c r="AH13" i="5"/>
  <c r="AE13" i="5"/>
  <c r="BJ12" i="5"/>
  <c r="BK12" i="5" s="1"/>
  <c r="BJ11" i="5"/>
  <c r="BK11" i="5" s="1"/>
  <c r="BJ10" i="5"/>
  <c r="K33" i="4"/>
  <c r="N31" i="4"/>
  <c r="L27" i="4"/>
  <c r="N23" i="4"/>
  <c r="G21" i="4"/>
  <c r="I17" i="4"/>
  <c r="BJ11" i="2"/>
  <c r="BK11" i="2" s="1"/>
  <c r="BJ7" i="2"/>
  <c r="BK7" i="2" s="1"/>
  <c r="BJ6" i="2"/>
  <c r="BK6" i="2" s="1"/>
  <c r="BJ5" i="2"/>
  <c r="BK5" i="2" s="1"/>
  <c r="BJ13" i="5" l="1"/>
  <c r="BK13" i="5" s="1"/>
  <c r="C124" i="5"/>
  <c r="BL58" i="5"/>
  <c r="BK52" i="5"/>
  <c r="BL57" i="5"/>
  <c r="BL91" i="5"/>
  <c r="B55" i="4"/>
  <c r="B39" i="4"/>
  <c r="BL61" i="5"/>
  <c r="BL68" i="5"/>
  <c r="BK71" i="5"/>
  <c r="BL71" i="5"/>
  <c r="BL81" i="5"/>
  <c r="BK84" i="5"/>
  <c r="BK88" i="5"/>
  <c r="BL88" i="5"/>
  <c r="BL92" i="5"/>
  <c r="BL96" i="5"/>
  <c r="BK54" i="5"/>
  <c r="BL62" i="5"/>
  <c r="BK65" i="5"/>
  <c r="BL69" i="5"/>
  <c r="BK72" i="5"/>
  <c r="BL72" i="5"/>
  <c r="BL78" i="5"/>
  <c r="BL82" i="5"/>
  <c r="BK85" i="5"/>
  <c r="BL85" i="5"/>
  <c r="BL89" i="5"/>
  <c r="BL93" i="5"/>
  <c r="BL97" i="5"/>
  <c r="BK56" i="5"/>
  <c r="BL56" i="5"/>
  <c r="BL67" i="5"/>
  <c r="BL80" i="5"/>
  <c r="BK87" i="5"/>
  <c r="BL87" i="5"/>
  <c r="BK95" i="5"/>
  <c r="BL95" i="5"/>
  <c r="BK55" i="5"/>
  <c r="BL55" i="5"/>
  <c r="BK63" i="5"/>
  <c r="BL63" i="5"/>
  <c r="BK66" i="5"/>
  <c r="BL66" i="5"/>
  <c r="BL73" i="5"/>
  <c r="BL76" i="5"/>
  <c r="BK79" i="5"/>
  <c r="BK86" i="5"/>
  <c r="BL86" i="5"/>
  <c r="BL90" i="5"/>
  <c r="BL94" i="5"/>
  <c r="BK100" i="5"/>
  <c r="BL100" i="5"/>
  <c r="BL105" i="5"/>
  <c r="BK104" i="5"/>
  <c r="BL104" i="5"/>
  <c r="BK10" i="5"/>
  <c r="BL10" i="5"/>
  <c r="BL14" i="5"/>
  <c r="BK18" i="5"/>
  <c r="BL18" i="5"/>
  <c r="BL22" i="5"/>
  <c r="BK31" i="5"/>
  <c r="BL31" i="5"/>
  <c r="BK37" i="5"/>
  <c r="BL37" i="5"/>
  <c r="BK43" i="5"/>
  <c r="BL43" i="5"/>
  <c r="BL11" i="5"/>
  <c r="BL15" i="5"/>
  <c r="BK19" i="5"/>
  <c r="BL19" i="5"/>
  <c r="BL23" i="5"/>
  <c r="BL26" i="5"/>
  <c r="BK32" i="5"/>
  <c r="BL32" i="5"/>
  <c r="BK38" i="5"/>
  <c r="BL38" i="5"/>
  <c r="BK41" i="5"/>
  <c r="BL41" i="5"/>
  <c r="BK44" i="5"/>
  <c r="BL44" i="5"/>
  <c r="BL12" i="5"/>
  <c r="BK16" i="5"/>
  <c r="BL16" i="5"/>
  <c r="BL20" i="5"/>
  <c r="BL24" i="5"/>
  <c r="BK33" i="5"/>
  <c r="BL33" i="5"/>
  <c r="BK39" i="5"/>
  <c r="BL39" i="5"/>
  <c r="BK42" i="5"/>
  <c r="BL42" i="5"/>
  <c r="BK17" i="5"/>
  <c r="BL17" i="5"/>
  <c r="BL21" i="5"/>
  <c r="BK30" i="5"/>
  <c r="BL30" i="5"/>
  <c r="BL36" i="5"/>
  <c r="B47" i="4"/>
  <c r="J70" i="4"/>
  <c r="L70" i="4"/>
  <c r="BJ48" i="5"/>
  <c r="BL48" i="5" s="1"/>
  <c r="BJ103" i="5"/>
  <c r="BL52" i="5"/>
  <c r="BL50" i="5"/>
  <c r="BJ70" i="5"/>
  <c r="BJ9" i="5"/>
  <c r="BJ45" i="5"/>
  <c r="BL45" i="5" s="1"/>
  <c r="BJ74" i="5"/>
  <c r="BL75" i="5" s="1"/>
  <c r="BJ64" i="5"/>
  <c r="BK64" i="5" s="1"/>
  <c r="BJ77" i="5"/>
  <c r="BK77" i="5" s="1"/>
  <c r="BJ83" i="5"/>
  <c r="BK83" i="5" s="1"/>
  <c r="BL27" i="5" l="1"/>
  <c r="BK103" i="5"/>
  <c r="BL53" i="5"/>
  <c r="BL84" i="5"/>
  <c r="BL79" i="5"/>
  <c r="BL65" i="5"/>
  <c r="BL51" i="5"/>
  <c r="BL54" i="5"/>
  <c r="BL64" i="5"/>
  <c r="BK70" i="5"/>
  <c r="BL70" i="5"/>
  <c r="BL103" i="5"/>
  <c r="BK74" i="5"/>
  <c r="BL74" i="5"/>
  <c r="BL83" i="5"/>
  <c r="BL77" i="5"/>
  <c r="BK9" i="5"/>
  <c r="BL9" i="5"/>
  <c r="BL13" i="5"/>
  <c r="BK48" i="5"/>
</calcChain>
</file>

<file path=xl/sharedStrings.xml><?xml version="1.0" encoding="utf-8"?>
<sst xmlns="http://schemas.openxmlformats.org/spreadsheetml/2006/main" count="2798" uniqueCount="940">
  <si>
    <t>Si</t>
  </si>
  <si>
    <t xml:space="preserve">Actualizado </t>
  </si>
  <si>
    <t>1. Modelo de gestión
Definir e implementar un modelo de supervisión basado en la gestión de riesgos, prospectivo, participativo y efectivo, que redunde en la sostenibilidad y avance de la economía solidaria.</t>
  </si>
  <si>
    <t>Efectividad</t>
  </si>
  <si>
    <t>No</t>
  </si>
  <si>
    <t>Desactualizado</t>
  </si>
  <si>
    <t>2. Gestión por procesos y proyectos
Fortalecer la gestión por procesos, estandarizados e interdependientes, y por proyectos, para una prestación ágil, flexible y segura de servicios, mediante la mejora continua y la apropiación de las TIC.</t>
  </si>
  <si>
    <t>Eficacia</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</si>
  <si>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</si>
  <si>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Eficiencia</t>
  </si>
  <si>
    <t>4. Gobernanza del dato
Fomentar el uso co-creador de los datos para la producción continua de información y conocimiento, que faciliten la toma de decisiones y el liderazgo sectorial.</t>
  </si>
  <si>
    <t>Estructura</t>
  </si>
  <si>
    <t>5. Política pública y regulación
Diseñar e impulsar iniciativas de política pública y generar regulación y doctrina unificadora para apoyar la gestión de la supervisión integral y el desarrollo del sector.</t>
  </si>
  <si>
    <t>Gestión</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</si>
  <si>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</si>
  <si>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Proceso</t>
  </si>
  <si>
    <t xml:space="preserve">7. Transformación digital
Optimizar la gestión y operación a través del uso de las TIC y su continua evolución, para satisfacer las necesidades y expectativas de las organizaciones, sus asociados, las demás entidades del sector y los ciudadanos en general.
 </t>
  </si>
  <si>
    <t>Resultado</t>
  </si>
  <si>
    <t>8. Implementación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</si>
  <si>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Producto</t>
  </si>
  <si>
    <t>OBSOLETOS</t>
  </si>
  <si>
    <t>Número</t>
  </si>
  <si>
    <t xml:space="preserve">Proceso </t>
  </si>
  <si>
    <t>Objetivo Estratégico</t>
  </si>
  <si>
    <t>Estratégia</t>
  </si>
  <si>
    <t>Politica MIPG</t>
  </si>
  <si>
    <t>Nombre Indicador</t>
  </si>
  <si>
    <t>Principal / Secundario</t>
  </si>
  <si>
    <t>Tipo</t>
  </si>
  <si>
    <t xml:space="preserve">Descripción </t>
  </si>
  <si>
    <t>Área</t>
  </si>
  <si>
    <t>Responsable</t>
  </si>
  <si>
    <t>Cargo responsable</t>
  </si>
  <si>
    <t>Formula matemática</t>
  </si>
  <si>
    <t>Unidad de medida</t>
  </si>
  <si>
    <t>Fuente de la información</t>
  </si>
  <si>
    <t>Frecuencia de medición</t>
  </si>
  <si>
    <t>Meta</t>
  </si>
  <si>
    <t>Linea Base</t>
  </si>
  <si>
    <t>Tendencia</t>
  </si>
  <si>
    <t>Tolerancia Inferior</t>
  </si>
  <si>
    <t>Tolerancia Superior</t>
  </si>
  <si>
    <t>Documento SIG asociado</t>
  </si>
  <si>
    <t>MEDICIONES</t>
  </si>
  <si>
    <t>CUMPLIMIENTO PROMEDIO</t>
  </si>
  <si>
    <t>EFICACIA</t>
  </si>
  <si>
    <t>Enero</t>
  </si>
  <si>
    <t>Febrero</t>
  </si>
  <si>
    <t>Marzo</t>
  </si>
  <si>
    <t>Abril</t>
  </si>
  <si>
    <t>Mayo</t>
  </si>
  <si>
    <t>Junio</t>
  </si>
  <si>
    <t>Julio</t>
  </si>
  <si>
    <t>Agosto</t>
  </si>
  <si>
    <t>Septiembre</t>
  </si>
  <si>
    <t>Octubre</t>
  </si>
  <si>
    <t>Noviembre</t>
  </si>
  <si>
    <t>Diciembre</t>
  </si>
  <si>
    <t>TB</t>
  </si>
  <si>
    <t>ISO</t>
  </si>
  <si>
    <t>Numerador</t>
  </si>
  <si>
    <t>Denominador</t>
  </si>
  <si>
    <t>Cumplimiento</t>
  </si>
  <si>
    <t>Planificación Estratégica</t>
  </si>
  <si>
    <t>1.2</t>
  </si>
  <si>
    <t>PLES</t>
  </si>
  <si>
    <t>Gestión por procesos y proyectos
Fortalecer la gestión por procesos, estandarizados e interdependientes, y por proyectos, para una prestación ágil, flexible y segura de servicios, mediante la mejora continua y la apropiación de las TIC.</t>
  </si>
  <si>
    <t>Definir, adoptar e implementar  herramientas de seguimiento y evaluación por resultados, respecto de los procesos y proyectos desarrollados por la entidad</t>
  </si>
  <si>
    <t xml:space="preserve">Política Gestión Presupuestal y eficiencia del gasto público </t>
  </si>
  <si>
    <t>Consumo de Agua Percapita</t>
  </si>
  <si>
    <t>Secundario</t>
  </si>
  <si>
    <t>Medir el consumo de agua percapita (m3/servidores) presentado en las instalaciones de la SuperSolidaria con una periodicidad mensual (Incluye edificio Patria y Torre Bancolombia)</t>
  </si>
  <si>
    <t>Oficina Asesora de Planeación y Sistemas</t>
  </si>
  <si>
    <t>Carlos Ballesteros</t>
  </si>
  <si>
    <t>Coordinador del Grupo de Gestion Documental y Administrativa
Profesional Universitario</t>
  </si>
  <si>
    <t>Metros cubicos de consumo de agua /Promedio de numero de servidores de la entidad en el bimestre</t>
  </si>
  <si>
    <t>Numero</t>
  </si>
  <si>
    <t>Factura de la empresa del Acueducto y Relacion de la Cantidad de personal mensual, la cual incluye personal de planta y contratistas vinculados en el periodo de medición.</t>
  </si>
  <si>
    <r>
      <rPr>
        <sz val="11"/>
        <color theme="1"/>
        <rFont val="Calibri"/>
        <family val="2"/>
      </rPr>
      <t xml:space="preserve">Bimensual </t>
    </r>
    <r>
      <rPr>
        <b/>
        <sz val="11"/>
        <color rgb="FFFF0000"/>
        <rFont val="Calibri"/>
        <family val="2"/>
      </rPr>
      <t>(SE REPORTA EN LA TERCERA SEMANA SIGUIENTE A LA FECHA DE CORTE)</t>
    </r>
  </si>
  <si>
    <t>0,99 m3</t>
  </si>
  <si>
    <t>Negativa - Decreciente</t>
  </si>
  <si>
    <t>0,2 m3</t>
  </si>
  <si>
    <t>0,4 m3</t>
  </si>
  <si>
    <t>PROGRAMA AHORRO Y USO EFICIENTE DEL AGUA</t>
  </si>
  <si>
    <t>Consumo de Energia Percapita (sede Nueva)</t>
  </si>
  <si>
    <t>Medir el consumo de energia percapita ((Kw/h)/servidores) presentado en las instalaciones de la SuperSolidaria con una periodicidad mensual (Incluye edificio Patria y Torre Bancolombia)</t>
  </si>
  <si>
    <t xml:space="preserve">Carlos Ballesteros; </t>
  </si>
  <si>
    <t>Kw/h de consumo de energia mensual / Promedio DIARIO de funcionarios y contratistas que ingresan EN DÍAS HÁBILES a la planta física de la entidad en el mes.</t>
  </si>
  <si>
    <t>Factura de la empresa de la energia  y Relacion de la Cantidad de personal mensual, la cual incluye personal de planta y contratistas vinculados en el periodo de medicion.</t>
  </si>
  <si>
    <r>
      <rPr>
        <sz val="11"/>
        <color theme="1"/>
        <rFont val="Calibri"/>
        <family val="2"/>
      </rPr>
      <t xml:space="preserve">Mensual </t>
    </r>
    <r>
      <rPr>
        <b/>
        <sz val="11"/>
        <color rgb="FFFF0000"/>
        <rFont val="Calibri"/>
        <family val="2"/>
      </rPr>
      <t>(SE REPORTA EN LA TERCERA SEMANA SIGUIENTE A LA FECHA DE CORTE)</t>
    </r>
  </si>
  <si>
    <t>PROGRAMA AHORRO Y USO EFICIENTE DE ENERGÍA</t>
  </si>
  <si>
    <t>Definir, adoptar implementar herramientas de seguimiento y evaluación de resultados respecto a los procesos y proyectos desarrollados por la entidad.</t>
  </si>
  <si>
    <t>Política Seguimiento y evaluación del desempeño institucional</t>
  </si>
  <si>
    <r>
      <rPr>
        <b/>
        <i/>
        <sz val="11"/>
        <color rgb="FFC27BA0"/>
        <rFont val="Calibri"/>
        <family val="2"/>
      </rPr>
      <t xml:space="preserve">Consumo </t>
    </r>
    <r>
      <rPr>
        <b/>
        <i/>
        <sz val="11"/>
        <color rgb="FFFF0000"/>
        <rFont val="Calibri"/>
        <family val="2"/>
      </rPr>
      <t>de resmas</t>
    </r>
    <r>
      <rPr>
        <b/>
        <i/>
        <sz val="11"/>
        <color rgb="FFC27BA0"/>
        <rFont val="Calibri"/>
        <family val="2"/>
      </rPr>
      <t xml:space="preserve"> de papel</t>
    </r>
    <r>
      <rPr>
        <b/>
        <i/>
        <sz val="11"/>
        <color rgb="FFFF0000"/>
        <rFont val="Calibri"/>
        <family val="2"/>
      </rPr>
      <t xml:space="preserve"> Sede Nueva</t>
    </r>
  </si>
  <si>
    <t xml:space="preserve">Medir el porcentaje de consumo de papel utilizado en fotocopias e impresiones </t>
  </si>
  <si>
    <t>(Cantidad de resmas entregadas por el almacen/ Cantidad de resmas compradas) *100</t>
  </si>
  <si>
    <t>Porcentaje</t>
  </si>
  <si>
    <t>Inventario de Almacen</t>
  </si>
  <si>
    <t>Semestral</t>
  </si>
  <si>
    <t>0.8%</t>
  </si>
  <si>
    <t>PROGRAMA AHORRO Y USO EFICIENTE DE PAPEL</t>
  </si>
  <si>
    <t>Gestión de Grupos de Interes</t>
  </si>
  <si>
    <t>2.2</t>
  </si>
  <si>
    <t>GEGI</t>
  </si>
  <si>
    <t>Cumplimiento Plan de Acción Política Institucional de Servicio al Ciudadano 2020 - 2023</t>
  </si>
  <si>
    <t>Quitar de Caracterzación</t>
  </si>
  <si>
    <t>Peticiones, quejas, reclamos, sugerencias y denuncias atendidos dentro del término legal (Principal)</t>
  </si>
  <si>
    <t>Tiempo promedio de respuesta a PQRSD</t>
  </si>
  <si>
    <t>Supervisión</t>
  </si>
  <si>
    <t>5.1</t>
  </si>
  <si>
    <t>SUPE</t>
  </si>
  <si>
    <t>Modelo de gestión
Definir e implementar un modelo de supervisión basado en la gestión de riesgos, prospectivo, participativo y efectivo, que redunde en la sostenibilidad y avance de la economía solidaria.</t>
  </si>
  <si>
    <t>Desarrollar o adaptar herramientas de analítica para la generación de alertas tempranas o preventivas.
1.4 Verificar la gestión de riesgos de las organizaciones del sector, acorde con el modelo de supervisión regulado.</t>
  </si>
  <si>
    <t>Calificación de riesgos</t>
  </si>
  <si>
    <t>Principal</t>
  </si>
  <si>
    <t>Impacto</t>
  </si>
  <si>
    <t>Realizar seguimiento a la evolución de los riesgos financieros que se califican en la matriz de riesgos SISBRE de acuerdo con la informacion reportada a traves del sistema integral  de captura de la Superintendencia  de  la economia solidaria, para identificar las que mejoraron la calificacion del riesgo.</t>
  </si>
  <si>
    <t>Delegatura Asociativa</t>
  </si>
  <si>
    <t>Profesional Especializado Delegatura Asociativa</t>
  </si>
  <si>
    <t>(Número de organizaciones que en el periodo anterior estaban en riesgo extremo, importante, alto y lo redujeron en este periodo/ Número de organizaciones identificadas en riesgo extremo, importante, alto en el periodo anterior)*100</t>
  </si>
  <si>
    <t>SISBRE</t>
  </si>
  <si>
    <t>Anual
(abril)</t>
  </si>
  <si>
    <t>Positiva - Creciente</t>
  </si>
  <si>
    <t>#1</t>
  </si>
  <si>
    <t>Cuenta de Número</t>
  </si>
  <si>
    <t>Promedio de EFICACIA</t>
  </si>
  <si>
    <t>a</t>
  </si>
  <si>
    <t>Planificación Estratégica - PLES</t>
  </si>
  <si>
    <t>1.1</t>
  </si>
  <si>
    <t>Gestión Administrativa - GEAD</t>
  </si>
  <si>
    <t>10.1</t>
  </si>
  <si>
    <t>Gestión Administrativa</t>
  </si>
  <si>
    <t>GEAD</t>
  </si>
  <si>
    <t>Gestión de Grupos de Interés</t>
  </si>
  <si>
    <t>2.1</t>
  </si>
  <si>
    <t>Gestión de Grupos de Interés - GEGI</t>
  </si>
  <si>
    <t>Gestión Jurídica - GEJU</t>
  </si>
  <si>
    <t>11.1</t>
  </si>
  <si>
    <t>Gestión Jurídica</t>
  </si>
  <si>
    <t>GEJU</t>
  </si>
  <si>
    <t>Gestión de Tecnologías de la Información</t>
  </si>
  <si>
    <t>GETI</t>
  </si>
  <si>
    <t>3.1</t>
  </si>
  <si>
    <t>Gestión de Tecnologías de la Información - GETI</t>
  </si>
  <si>
    <t>Gestión de Recursos Financieros - GREF</t>
  </si>
  <si>
    <t>12.1</t>
  </si>
  <si>
    <t>Gestión de Recursos Financieros</t>
  </si>
  <si>
    <t>GREF</t>
  </si>
  <si>
    <t>Gestión del Conocimiento y la Innovación</t>
  </si>
  <si>
    <t>GECI</t>
  </si>
  <si>
    <t>4.1</t>
  </si>
  <si>
    <t>Gestión del Conocimiento y la Innovación - GECI</t>
  </si>
  <si>
    <t>Control Disciplinario - CODI</t>
  </si>
  <si>
    <t>13.1</t>
  </si>
  <si>
    <t>Control Disciplinario</t>
  </si>
  <si>
    <t>CODI</t>
  </si>
  <si>
    <t>Supervisión - SUPE</t>
  </si>
  <si>
    <t>Control Interno - COIN</t>
  </si>
  <si>
    <t>14.1</t>
  </si>
  <si>
    <t>Control Interno</t>
  </si>
  <si>
    <t>COIN</t>
  </si>
  <si>
    <t>Gestión Documental</t>
  </si>
  <si>
    <t>GEDO</t>
  </si>
  <si>
    <t>6.1</t>
  </si>
  <si>
    <t>Gestión Documental - GEDO</t>
  </si>
  <si>
    <t>Evaluación de Sistemas de Gestión - EVSG</t>
  </si>
  <si>
    <t>15.1</t>
  </si>
  <si>
    <t>Evaluación de Sistemas de Gestión</t>
  </si>
  <si>
    <t>EVSG</t>
  </si>
  <si>
    <t>Gestión de Contratación</t>
  </si>
  <si>
    <t>GECO</t>
  </si>
  <si>
    <t>7.1</t>
  </si>
  <si>
    <t>Gestión de Contratación - GECO</t>
  </si>
  <si>
    <t>Gestión de Servicios de Tecnologías de la Información</t>
  </si>
  <si>
    <t>GSTI</t>
  </si>
  <si>
    <t>8.1</t>
  </si>
  <si>
    <t>Gestión de Servicios de Tecnologías de la Información - GSTI</t>
  </si>
  <si>
    <t>Gestión Integral de Talento Humano</t>
  </si>
  <si>
    <t>GITH</t>
  </si>
  <si>
    <t>9.1</t>
  </si>
  <si>
    <t>Gestión Integral de Talento Humano - GITH</t>
  </si>
  <si>
    <t>EVGD</t>
  </si>
  <si>
    <t>Evaluación de Sistemas de Gestión - EVGD</t>
  </si>
  <si>
    <t>9.2</t>
  </si>
  <si>
    <t>10.2</t>
  </si>
  <si>
    <t>11.2</t>
  </si>
  <si>
    <t>15.2</t>
  </si>
  <si>
    <t>4.2</t>
  </si>
  <si>
    <t>5.2</t>
  </si>
  <si>
    <t>6.2</t>
  </si>
  <si>
    <t>7.2</t>
  </si>
  <si>
    <t>8.2</t>
  </si>
  <si>
    <t>Delegatura Financiera</t>
  </si>
  <si>
    <t>Despacho</t>
  </si>
  <si>
    <t>Oficina Asesora Jurídica</t>
  </si>
  <si>
    <t>Oficina de Control Interno</t>
  </si>
  <si>
    <t>Secretaría General</t>
  </si>
  <si>
    <t xml:space="preserve">DESEMPEÑO CONSOLIDADO DE LOS INDICADORES DE GESTIÓN </t>
  </si>
  <si>
    <t>ESCALA</t>
  </si>
  <si>
    <t>Sin medición porque No Aplica o porque la medición es anual</t>
  </si>
  <si>
    <t>Promedio entre 0 y 60%</t>
  </si>
  <si>
    <t>Promedio entre 60,01% y 80% 
Superior a 110%</t>
  </si>
  <si>
    <t>Promedio superior al 80,01%</t>
  </si>
  <si>
    <t>TABLERO DE INDICADORES DE GESTIÓN DE PROCESOS</t>
  </si>
  <si>
    <t>PROCESOS ESTRATÉGICOS</t>
  </si>
  <si>
    <t>PROCESOS MISIONALES</t>
  </si>
  <si>
    <t>PROCESOS DE APOYO</t>
  </si>
  <si>
    <t>PROCESOS DE EVALUACIÓN</t>
  </si>
  <si>
    <t>PRINCIPALES   (Indicadores que miden el cumplimiento del objetivo del proceso)</t>
  </si>
  <si>
    <t>PROCESO</t>
  </si>
  <si>
    <t>TOTAL</t>
  </si>
  <si>
    <t># INDICADORES</t>
  </si>
  <si>
    <t>GRÁFICA</t>
  </si>
  <si>
    <t>SECUNDARIOS (Indicadores que miden el cumplimiento de productos del proceso)</t>
  </si>
  <si>
    <t>DESEMPEÑO CONSOLIDADO DE LOS INDICADORES DE GESTIÓN POR DEPENDENCIA</t>
  </si>
  <si>
    <t>DEPENDENCIA</t>
  </si>
  <si>
    <t>INDICADORES</t>
  </si>
  <si>
    <t>DELEGATURA ASOCIATIVA</t>
  </si>
  <si>
    <t>DELEGATURA FINANCIERA</t>
  </si>
  <si>
    <t>DESPACHO</t>
  </si>
  <si>
    <t>OFICINA ASESORA DE PLANEACIÓN Y SISTEMAS</t>
  </si>
  <si>
    <t>OFICINA ASESORA JURÍDICA</t>
  </si>
  <si>
    <t>OFICINA DE CONTROL INTERNO</t>
  </si>
  <si>
    <t>SECRETARÍA GENERAL</t>
  </si>
  <si>
    <r>
      <rPr>
        <b/>
        <sz val="10"/>
        <color theme="1"/>
        <rFont val="Arial"/>
        <family val="2"/>
      </rPr>
      <t>Proceso(s) Relacionado(s):</t>
    </r>
    <r>
      <rPr>
        <sz val="8"/>
        <color theme="1"/>
        <rFont val="Arial"/>
        <family val="2"/>
      </rPr>
      <t xml:space="preserve">
</t>
    </r>
    <r>
      <rPr>
        <sz val="14"/>
        <color theme="1"/>
        <rFont val="Arial"/>
        <family val="2"/>
      </rPr>
      <t xml:space="preserve">
</t>
    </r>
    <r>
      <rPr>
        <sz val="12"/>
        <color theme="1"/>
        <rFont val="Arial"/>
        <family val="2"/>
      </rPr>
      <t>Evaluación de Sistemas de Gestión</t>
    </r>
    <r>
      <rPr>
        <sz val="8"/>
        <color theme="1"/>
        <rFont val="Arial"/>
        <family val="2"/>
      </rPr>
      <t xml:space="preserve">
</t>
    </r>
  </si>
  <si>
    <r>
      <rPr>
        <b/>
        <sz val="10"/>
        <color theme="1"/>
        <rFont val="Arial"/>
        <family val="2"/>
      </rPr>
      <t>Elaboró:</t>
    </r>
    <r>
      <rPr>
        <sz val="10"/>
        <color theme="1"/>
        <rFont val="Arial"/>
        <family val="2"/>
      </rPr>
      <t xml:space="preserve"> Ruben Dario Rodriguez - Fabian Mauricio Rodriguez (Contratista PLES - Contratista EVSG)</t>
    </r>
  </si>
  <si>
    <r>
      <rPr>
        <b/>
        <sz val="10"/>
        <color theme="1"/>
        <rFont val="Arial"/>
        <family val="2"/>
      </rPr>
      <t>Revisó:</t>
    </r>
    <r>
      <rPr>
        <sz val="10"/>
        <color theme="1"/>
        <rFont val="Arial"/>
        <family val="2"/>
      </rPr>
      <t xml:space="preserve"> Sonia Paola Velandia (Contratista EVSG)</t>
    </r>
  </si>
  <si>
    <r>
      <rPr>
        <b/>
        <sz val="10"/>
        <color theme="1"/>
        <rFont val="Arial"/>
        <family val="2"/>
      </rPr>
      <t>Aprobó:</t>
    </r>
    <r>
      <rPr>
        <sz val="10"/>
        <color theme="1"/>
        <rFont val="Arial"/>
        <family val="2"/>
      </rPr>
      <t xml:space="preserve"> Angelica Maria Zamora (Jefe de la Oficina de Asesora de Planeación y Sistemas)</t>
    </r>
  </si>
  <si>
    <r>
      <rPr>
        <b/>
        <sz val="10"/>
        <color theme="1"/>
        <rFont val="Arial"/>
        <family val="2"/>
      </rPr>
      <t xml:space="preserve">Fecha de creación: </t>
    </r>
    <r>
      <rPr>
        <sz val="10"/>
        <color theme="1"/>
        <rFont val="Arial"/>
        <family val="2"/>
      </rPr>
      <t>Julio - 2024</t>
    </r>
  </si>
  <si>
    <t>TABLERO DE INDICADORES</t>
  </si>
  <si>
    <t xml:space="preserve"> </t>
  </si>
  <si>
    <t>No se realiza medición</t>
  </si>
  <si>
    <t>Medición entre la tolerancia inferior y la meta</t>
  </si>
  <si>
    <t>Incumplimiento o sin medición</t>
  </si>
  <si>
    <t>#</t>
  </si>
  <si>
    <t xml:space="preserve">Política Control Interno </t>
  </si>
  <si>
    <t>Monitoreo a ejecución de controles a riesgos</t>
  </si>
  <si>
    <t>Medir el grado de ejecución de los controles definidos para la mitigación de los riesgos en los procesos.</t>
  </si>
  <si>
    <t>Claudia Licinia Sánchez Rivas,Laura Nathalia Cardenas Jimenez</t>
  </si>
  <si>
    <t>Profesional Especializado OAPS</t>
  </si>
  <si>
    <t xml:space="preserve">(# de controles ejecutados efectivamente / # de controles monitoreados dentro del periodo)*100 </t>
  </si>
  <si>
    <t>FT-PLES-018 Matriz de Evaluación de Riesgos
FT-PLES-021 Mapa de Riesgos Institucionales
FT-PLES-020 Mapa de Riesgos de Corrupción
FT-PLES-019 Seguimiento Mapa de Riesgos de Corrupción
FT-PLES-022 Seguimiento de Mapa de Riesgos Institucionales</t>
  </si>
  <si>
    <t>Cuatrimestral</t>
  </si>
  <si>
    <t>No aplica</t>
  </si>
  <si>
    <t>PR-PLES-005 Implementación lineamientos para la gestión de Riesgos v1</t>
  </si>
  <si>
    <t>Capital humano competente
Fomentar y desarrollar capacidades y competencias para contar con un capital humano, altamente calificado y motivado, que aporte a la transformación institucional y a la materialización de las líneas de acción que consoliden los cambios.</t>
  </si>
  <si>
    <t>Diseñar e implementar las estrategias definidas para la gestión del cambio y del conocimiento, actualizándolas en función de las dinámicas internas y externas que incidan en la entidad.</t>
  </si>
  <si>
    <t xml:space="preserve">Política Planeación Institucional </t>
  </si>
  <si>
    <t>Incumplimiento Legal Ambiental</t>
  </si>
  <si>
    <t>El indicador permite identificar el nivel de incumplimiento Legal Ambiental</t>
  </si>
  <si>
    <t>Profesional Universitario  Oficina Asesora de Planeación y Sistemas</t>
  </si>
  <si>
    <t>(Requisitos legales con un cumplimiento ≥80% / Requisitos legales identificados)*100</t>
  </si>
  <si>
    <t>Matriz de Requisitos legales</t>
  </si>
  <si>
    <t xml:space="preserve">PR-PLES-013 Identificación de aspectos e impactos ambientales </t>
  </si>
  <si>
    <t>Implementacion de actividades para mitigar el Cambio Climatico</t>
  </si>
  <si>
    <t>El indicador permite obtener el porcentaje de implementación de actividades para mitigar el Cambio Climatico</t>
  </si>
  <si>
    <t>Claudia Sanchez, Sonia Paola Velandia Buitrago</t>
  </si>
  <si>
    <t>(N° de Actividades realizadas/N° de Actividades programadas) * 100</t>
  </si>
  <si>
    <t>Programas de Gestión Ambiental ubicados en modulo  Ambiental en  Isolucion</t>
  </si>
  <si>
    <t>Objetivos de Desarrollo Sostenible y Politicas Públicas Supersolidaria 2019-2020</t>
  </si>
  <si>
    <t>Sensibilización en Temas Ambientales</t>
  </si>
  <si>
    <t>El indicador permite obtener el porcentaje de actividades de sensibilización ambiental ejecutadas en el periodo.</t>
  </si>
  <si>
    <t>(Actividades de sensibilización ambiental adelantadas en el periodo/ Actividades de sensibilización ambiental programadas para el periodo) *100%</t>
  </si>
  <si>
    <t xml:space="preserve">Correos electrónicos masivos, videos, podcast, transferencias de conocimiento presenciales y vituales, Moodle. </t>
  </si>
  <si>
    <t>N/A</t>
  </si>
  <si>
    <t xml:space="preserve">PL-GEAD-001 Plan de Gestión Integral de Residuos
PR-GITH-011 Inducción, reinducción, capacitación y entrenamiento.
</t>
  </si>
  <si>
    <t>Medir el grado de avance y cumplimiento de las actividades de los proyectos de inversión d ela entidad</t>
  </si>
  <si>
    <t>Ruben Dario Rodriguez Paez - Henry Andres Naranjo</t>
  </si>
  <si>
    <t>Profesional a cargo de los proyectos de inversión de la OAPS</t>
  </si>
  <si>
    <t>(No. seguimientos realizados a los proyectos de inversión/No. Seguimientos programados a los proyectos de inversión)*100</t>
  </si>
  <si>
    <t>porcentaje</t>
  </si>
  <si>
    <t>Control técnico seguimiento de proyectos de inversión</t>
  </si>
  <si>
    <t>Mensual</t>
  </si>
  <si>
    <t>PR-PLES-012 Seguimiento a proyectos de inversión</t>
  </si>
  <si>
    <t>Sumatoria de los porcentaje de cumplimiento de los ejes temáticos /# de ejes temáticos</t>
  </si>
  <si>
    <t>Trimestral</t>
  </si>
  <si>
    <t>El resultado de este indicador es aprobado por el comité directivo, razón por la cual el resultado debe registrarse finalizando el mes de abril.</t>
  </si>
  <si>
    <t>(Sumatoria de los porcentaje de cumplimiento de los ejes temáticos /# de ejes temáticos)*100</t>
  </si>
  <si>
    <t>Cumplimiento del Programa de Ahorro y uso Eficiente de la Energía</t>
  </si>
  <si>
    <t>El indicador permite obtener el porcentaje de cumplimiento del programa de ahorro y uso eficiente de la energía</t>
  </si>
  <si>
    <t>Actividades ejecutadas ENERGIA / Actividades programadas ENERGIA) *100%</t>
  </si>
  <si>
    <t>Programa de ahorro y uso eficiente de la energía cargado en ISOlucion - Modulo Sistema de Gestion Ambiental</t>
  </si>
  <si>
    <t>Cumplimiento del Programa de Ahorro y uso Eficiente del Agua</t>
  </si>
  <si>
    <t>El indicador permite obtener el porcentaje de cumplimiento del programa de ahorro y uso eficiente del agua</t>
  </si>
  <si>
    <t>(Actividades ejecutadas AGUA / Actividades programadas AGUA) *100%</t>
  </si>
  <si>
    <t>Programa de ahorro y uso eficiente del agua  cargado en ISOlucion -  Modulo Sistema de Gestion Ambiental</t>
  </si>
  <si>
    <t xml:space="preserve">Política Fortalecimiento organizacional y simplificación de procesos </t>
  </si>
  <si>
    <t>Cumplimiento del Programa de Gestion Integral de Residuos</t>
  </si>
  <si>
    <t>El indicador permite obtener el porcentaje de cumplimiento del programa Gestion Integral de Residuos</t>
  </si>
  <si>
    <t>(Actividades ejecutadas Programa de Residuos  / Actividades programadas del  Programa de Residuos) *100%</t>
  </si>
  <si>
    <t>Programa de Gestion Integral de Residuos cargado en ISOlucion - Modulo Sistema de Gestion Ambiental</t>
  </si>
  <si>
    <t>PR-GEAD-002 Gestión integral residuos peligrosos y especiales</t>
  </si>
  <si>
    <t>Cumplimiento del Programa de Ahorro y uso Eficiente del Papel</t>
  </si>
  <si>
    <t>El indicador permite obtener el porcentaje de cumplimiento del Programa de Ahorro y uso Eficiente del Papel</t>
  </si>
  <si>
    <t>(Actividades ejecutadas del Programa de Ahorro y uso Eficiente del Papel / Actividades programadas del Programa de Ahorro y uso Eficiente del Papel) *100%</t>
  </si>
  <si>
    <t>Programa de ahorro y uso eficiente de papel  cargado en ISOlucion -  Modulo Sistema de Gestion Ambiental</t>
  </si>
  <si>
    <t>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</si>
  <si>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t>
  </si>
  <si>
    <t xml:space="preserve">Política Transparencia, acceso a la información pública y lucha contra la corrupción </t>
  </si>
  <si>
    <t xml:space="preserve">Actividades de Comunicación Realizadas </t>
  </si>
  <si>
    <t>Laura Alejandra Bruzon Rada,Luis Eduardo Mejia Sandoval</t>
  </si>
  <si>
    <t>Profesional de Comunicaciones</t>
  </si>
  <si>
    <t>Plan de Comunicaciones</t>
  </si>
  <si>
    <t>Anual
(ENERO)</t>
  </si>
  <si>
    <t>PR-GEGI-002 Definir y aplicar estrategias de comunicación</t>
  </si>
  <si>
    <t xml:space="preserve">Política Participación ciudadana en la gestión pública </t>
  </si>
  <si>
    <t>Profesional Especializado (Jefe de Comunicaciones)</t>
  </si>
  <si>
    <t>PR-GEGI-003 Definiri y aplciar Estrategias de Participación</t>
  </si>
  <si>
    <t>Política Transparencia, acceso a la información pública y lucha contra la corrupción</t>
  </si>
  <si>
    <t>Actualizacion de medios electrónicos</t>
  </si>
  <si>
    <t>Medir el cumplimiento de actualización de Medios Electrónicos</t>
  </si>
  <si>
    <t>(No. de actualizaciones realizadas/No. de actualizaciones de medios electrónicos solicitadas)*100</t>
  </si>
  <si>
    <t>PO-GEGI-002 POLITICA DE COMUNICACIONES</t>
  </si>
  <si>
    <t>Evaluar la percepción de satisfacción de los asistentes al evento de participación ciudadana organizado por la Supersolidaria</t>
  </si>
  <si>
    <t xml:space="preserve">*Plan de participación de los grupos de interés y presencia institucional publicado 
*Encuestas de satisfacción </t>
  </si>
  <si>
    <t>Consolidado de  resultado por encuesta de satisfacción aplicadas por evento.</t>
  </si>
  <si>
    <t>Satisfacción Público Externo frente a los medios de comunicación</t>
  </si>
  <si>
    <t>PO-GEGI-002 POLITICA DE COMUNICACIONES
PR-GEGI-002 Definir y aplicar estrategias de comunicación</t>
  </si>
  <si>
    <t>Satisfacción Público Interno frente a los medios de comunicación</t>
  </si>
  <si>
    <t xml:space="preserve">Transformación Digital
Optimizar la gestión y operación a través del uso de las TIC y su continua evolución, para satisfacer las necesidades y expectativas de las organizaciones, sus asociados, las demás entidades del sector y los ciudadanos en general.     </t>
  </si>
  <si>
    <t>Política de Transparencia, acceso a la información pública y lucha contra la Corrupción</t>
  </si>
  <si>
    <t>Ejecución del  PETI</t>
  </si>
  <si>
    <t>Cesar Augusto Macias Mesa</t>
  </si>
  <si>
    <t>Profesional Universitario OAPS</t>
  </si>
  <si>
    <t>Diseñar e implementar las estrategias definidas oara la gestión del cambio y del conocimiento, actualizándolas en función de las dinámicas internas y externas que indicen en la entidad</t>
  </si>
  <si>
    <t xml:space="preserve">Política Gestión del conocimiento y la innovación </t>
  </si>
  <si>
    <t>Gestión institucional mejorada</t>
  </si>
  <si>
    <t>Establece el mejoramiento de las capacidades de gestión institucional a través de la implementación de acciones para la gestión de conocimiento con el uso de metodologías, herramientas, marcos de referencia para el mejoramiento e innovación.</t>
  </si>
  <si>
    <t>Maria Victoria Ballesteros Orjuela</t>
  </si>
  <si>
    <t>Coordinadora del Grupo de Talento Humano
Profesional Especializada OAPS</t>
  </si>
  <si>
    <t>Puntuación FURAG</t>
  </si>
  <si>
    <t>Informe preliminar del avance de cierre de brechas del FURAG</t>
  </si>
  <si>
    <r>
      <rPr>
        <sz val="12"/>
        <color theme="1"/>
        <rFont val="Calibri"/>
        <family val="2"/>
      </rPr>
      <t>Anual</t>
    </r>
    <r>
      <rPr>
        <sz val="12"/>
        <color rgb="FFFF0000"/>
        <rFont val="Calibri"/>
        <family val="2"/>
      </rPr>
      <t xml:space="preserve">
(junio o cuando se reciban los resultados del FURAG)</t>
    </r>
  </si>
  <si>
    <t>PR-GECI-002 Definición y ejecución del plan de acción cierre de brechas</t>
  </si>
  <si>
    <t xml:space="preserve">Definir, adoptar e implementar herramientas de seguimiento y evaluación por resultados, respecto de los procesos y proyectos desarrollados por la entidad. </t>
  </si>
  <si>
    <t>Cumplimiento del plan de acción del proceso</t>
  </si>
  <si>
    <t>Establecer el cumplimiento del plan de accion del proceso.</t>
  </si>
  <si>
    <t>Coordinadora del Grupo de Talento Humano</t>
  </si>
  <si>
    <t>(Acciones ejecutadas / Acciones planeadas) * 100</t>
  </si>
  <si>
    <t>Isolución + PMO</t>
  </si>
  <si>
    <t>PR-PLES-015 Formulación, seguimiento y evaluación del Plan de Acción de Proceso (VF)</t>
  </si>
  <si>
    <t xml:space="preserve"> 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</si>
  <si>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 xml:space="preserve">Autorizaciones a organizaciones solidarias que no ejercen actividad financiera </t>
  </si>
  <si>
    <t>Medir el cumplimiento del trámite dentro de los términos a las autorizaciones solicitadas por las organizaciones solidarias supervisadas.</t>
  </si>
  <si>
    <t>Katherin Johanna Beltran Pico - Luis Carlos  Gualdron - Yudith Peña Duran</t>
  </si>
  <si>
    <t>(Número de autorizaciones tramitadas en término / Número de autorizaciones solicitadas)*100</t>
  </si>
  <si>
    <t>Sistema de Gestión Documental, FPDA (Formato Producción Delegatura Asociativa)</t>
  </si>
  <si>
    <t xml:space="preserve">PR-SUPE-008 Autorizaciones a Organizaciones Solidarias
PR-SUPE-009 Autorizaciones Previas </t>
  </si>
  <si>
    <t xml:space="preserve">Cobertura de visitas de inspección </t>
  </si>
  <si>
    <t xml:space="preserve">Medir el cumplimiento de las visitas de inspección realizadas durante el periodo a evaluar conforme con la planeación definida. </t>
  </si>
  <si>
    <t>Jenny Andrea Narváez - Yudith Peña Duran</t>
  </si>
  <si>
    <t>(Número de visitas de inspeccion realizadas / Número de visitas de inspección programadas)*100</t>
  </si>
  <si>
    <t>Programa anual de inspección (planeación), Tablero de Control (ejecución)</t>
  </si>
  <si>
    <t>PR-SUPE-001 Visita de Inspeccion</t>
  </si>
  <si>
    <t xml:space="preserve"> Desarrollar o adaptar herramientas de analítica para la generación de alertas tempranas o preventivas.
1.4 Verificar la gestión de riesgos de las organizaciones del sector, acorde con el modelo de supervisión regulado.</t>
  </si>
  <si>
    <t>Control de Legalidad Liquidaciones Voluntarias</t>
  </si>
  <si>
    <t>Medir el cumplimiento del trámite dentro de los términos definidos de los controles de legalidad de las liquidaciones voluntarias solicitadas por las organizaciones solidarias vigiladas.</t>
  </si>
  <si>
    <t>Jean Paul Ortiz - Yudith Peña Duran</t>
  </si>
  <si>
    <t>(Número Controles de legalidad de liquidación voluntaria tramitados en término / Número de liquidación voluntaria solicitadas)*100</t>
  </si>
  <si>
    <t>PR-SUPE-013 Control de legalidad</t>
  </si>
  <si>
    <t>Controles de legalidad de reformas estatutarias</t>
  </si>
  <si>
    <t>Medir el cumplimiento de los controles de legalidad  de asambleas en las que se aprueben  reformas estatutarias, para organizaciones solidarias de nivel  1 y 2 de supervisión, dentro del termino previsto en la CBJ.</t>
  </si>
  <si>
    <t>(Número Controles de legalidad de reforma estaturía tramitados en término / Número de Controles de legalidad de reforma estatutaría solicitados)*100</t>
  </si>
  <si>
    <t>Cumplimiento actividades de análisis financiero y de riesgo</t>
  </si>
  <si>
    <t>Verificar el cumplimiento de la ejecución de actividades de análisis financiero (extra situs, indicadores financieros, planes de mejoramiento, contraglosas y seguimientos) y de análisis de riesgos conforme con la programación acordada.</t>
  </si>
  <si>
    <t>Quenia Janeth Villamil - Martha Nury Beltran - Yudith Peña Duran</t>
  </si>
  <si>
    <t>(Número de actividades de análisis financiero y de riesgos realizados a las organizaciones solidarias / Total actividades de análisis financiero y de riesgos programadas en el periodo)*100</t>
  </si>
  <si>
    <t xml:space="preserve"> SISBRE, Sistema de Gestión Documental - eSigna, FPDA (Formato Producción Delegatura Asociativa)</t>
  </si>
  <si>
    <t xml:space="preserve">PR-SUPE-014 Elaboración informes de monitoreo de riesgos y señales de alerta </t>
  </si>
  <si>
    <t>Oportunidad en la evaluación de las respuestas a los informes de visitas de inspección a las organizaciones vigiladas visitadas</t>
  </si>
  <si>
    <t xml:space="preserve">Medir el cumplimiento en la entrega oportuna de la evaluación a las respuestas de los informes de visitas de inspección a las organizaciones solidarias vigiladas </t>
  </si>
  <si>
    <t>(Número de respuestas evaluadas dentro del término / Número de respuestas a informes recibidas de las organizaciones solidarias visitadas)*100</t>
  </si>
  <si>
    <t>Tablero de control</t>
  </si>
  <si>
    <t>Desarrollar o adaptar herramientas de analítica para la generación de alertas tempranas o preventivas.
1.4 Verificar la gestión de riesgos de las organizaciones del sector, acorde con el modelo de supervisión regulado..</t>
  </si>
  <si>
    <t>Traslado de informes a organizaciones solidarias visitadas</t>
  </si>
  <si>
    <t>Seguimiento al traslado efectivo y oportuno de los informes de visitas de inspección a las organizaciones solidarias vigiladas que fueron objeto de visita en el periodo</t>
  </si>
  <si>
    <t>(Número de informes de visitas trasladados dentro del término / Total informes de visitas a trasladar dentro del término)*100</t>
  </si>
  <si>
    <t>Diseñar un modelo de supervisión de la economía solidaria prospectivo, basada en la gestión de riesgos.
1.2 Regular el modelo de supervisión diseñado para las organizaciones del sector e implementarlos.
1.3 Desarrollar o adaptar herramientas de analítica para la generación de alertas tempranas o preventivas.
1.4 Verificar la gestión de riesgos de las organizaciones del sector, acorde con el modelo de supervisión regulado.</t>
  </si>
  <si>
    <t>Visita Insitu</t>
  </si>
  <si>
    <t>Medir el porcentaje de cumplimiento de las visitas de inspeccion realizadas.</t>
  </si>
  <si>
    <t>Claudia Liliana Infante - Heidy Vanessa Lopez Rondon</t>
  </si>
  <si>
    <t>Coordinador  del grupo de Inspeccion</t>
  </si>
  <si>
    <t>( No. Entidades visitadas/Total de visitas programadas ) * 100</t>
  </si>
  <si>
    <t>Programación elaborada para la vigencia presentada al despacho de la Superintendente, Carta de presentación visitas ejecutadas.</t>
  </si>
  <si>
    <t>Promedio de dias hábiles del traslado de los informes de visita</t>
  </si>
  <si>
    <t>Cumplir con los dias establecidos para trasladar el informe de visita a las organizaciones vigiladas</t>
  </si>
  <si>
    <t>Coordinador del  grupo de Inspeccion.</t>
  </si>
  <si>
    <t xml:space="preserve"> Sumatoria No. de días hábiles utilizados para trasladar los  informes de visita/ No. de Informes trasladados</t>
  </si>
  <si>
    <t>Dias</t>
  </si>
  <si>
    <t xml:space="preserve"> Sistemas de gestión documental</t>
  </si>
  <si>
    <t xml:space="preserve">Revisión información de cierres de ejercicio - Documentos asamblea </t>
  </si>
  <si>
    <t>Medir el cumplimiento por parte de las Cooperativas de ahorro y credito de los requisitos legales para realizar el cierre de ejercicio.</t>
  </si>
  <si>
    <t>Coordinacion grupo anualisis</t>
  </si>
  <si>
    <t>(No. revisiones efectuadas/No. entidades que remitieron información de Asamblea)*100</t>
  </si>
  <si>
    <t>PR-SUPE-007 Autorización Presentación de Estados Financieros de Cierre de Ejercicio
• PR-SUPE-008 Autorizaciones a Organizaciones Solidarias</t>
  </si>
  <si>
    <t>Cumplimiento analisis extrasitu</t>
  </si>
  <si>
    <t>Coordinadores  de los grupos de analisis</t>
  </si>
  <si>
    <t>PR-SUPE-002 Análisis Extra Situ</t>
  </si>
  <si>
    <t>Porcentaje de entidades que disminuyeron el nivel de riesgo por seguimiento extrasitu</t>
  </si>
  <si>
    <t>Expedición actos administrativos</t>
  </si>
  <si>
    <t>Medir el cumplimiento de en la expedición de actos administrativos durante el período a evaluar, respecto a la programación establecida.</t>
  </si>
  <si>
    <t>Jhaniela Jimenez Gutierrez  - Yudith Peña Duran</t>
  </si>
  <si>
    <t>(No. Actos Administrativos Expedidos en el Periodo/ Total de Actos Administrativos para expedir en el periodo)*100%</t>
  </si>
  <si>
    <t xml:space="preserve"> PR-SUPE-011 Elaboración de constancias de vigilancia</t>
  </si>
  <si>
    <t>Seguimiento a los procesos de toma de posesión</t>
  </si>
  <si>
    <t>Calidad</t>
  </si>
  <si>
    <t>Medir el cumplimiento del seguimiento para controlar los actos propios del liquidador y de los agentes especiales con relación a sus funciones dentro de las intervenciones ordenadas por la Superintendencia.</t>
  </si>
  <si>
    <t>(No. de informes del liquidador y agentes especiales revisados/número de informes enviados por el liquidador y los agentes especiales en el periodo)*100</t>
  </si>
  <si>
    <t xml:space="preserve"> PR-SUPE-020 Toma de Posesión
</t>
  </si>
  <si>
    <t>Promedio dias de tramites de posesiones</t>
  </si>
  <si>
    <t>Medir los dias promedio de las posesiones de directivos, Revisor Fiscal y Oficiales  de cumplimiento.</t>
  </si>
  <si>
    <t>Coordinacion grupo juridico Delegatura Financiera</t>
  </si>
  <si>
    <t xml:space="preserve">
(Sumatoria de No. de dias hábiles  utilizados para tramitar posesiones con el cumplimiento de requisitos/ No. De posesiones tramitadas con el cumplimiento de requisitos)</t>
  </si>
  <si>
    <t xml:space="preserve"> Sistemas de gestión documental y matriz de posesiones </t>
  </si>
  <si>
    <t>41 dias</t>
  </si>
  <si>
    <t>Recursos de reposicion y de revocatoria directa</t>
  </si>
  <si>
    <t>Cierres de Quejas Efectuados</t>
  </si>
  <si>
    <t>Diseñar, formular e implementar una política interna y un sistema integrado para asegurar la gobernanza del dato y la información, su suficiencia, consistencia e integridad.</t>
  </si>
  <si>
    <t xml:space="preserve">Política Gestión documental </t>
  </si>
  <si>
    <t>Mejorar la gestión de la información y documentos de archivo para la atención de las consultas recibidas.</t>
  </si>
  <si>
    <t>Carlos Enrique Ballesteros Amaya,Mery Alexandra Cáceres Arias</t>
  </si>
  <si>
    <t>Profesional Especializado</t>
  </si>
  <si>
    <t xml:space="preserve"> (Número de direccionamientos erróneos en el mes/Número de radicados recibidos en el mes)*100</t>
  </si>
  <si>
    <t>Números de radicados recibidos: Base generada por eSigna + Base manual que se genera diariamente sobre direccionamientos de la sede electronica. Número de direccionamientos erroneos: Radicados rechazados y devueltos por la oficina virtual</t>
  </si>
  <si>
    <t>PR-GEDO-003 Recepción digitalización reparto comunicaciones
GU-GEDO-001 Guía para la aplicación del protocolo de contingencia para la recepción, digitalización y envío de comunicaciones oficiales
PR-GEDO-004 Gestión, trámite de comunicaciones oficiales y envío por correo certificado y urbano</t>
  </si>
  <si>
    <t>Base de datos "Solicitudes Servicios Archivisticos"</t>
  </si>
  <si>
    <t>PR-GEDO-007 Atención de servicios archivísticos de información</t>
  </si>
  <si>
    <t>Desarrolar o adaptar herramienta de analítica para la generación de alertas tempranas o preventivas.</t>
  </si>
  <si>
    <t>Gestionar las situaciones de desviación identificadas en las inspecciones al Archivo Central, como elemento integral del Programa de Gestión Documental, el Plan Institucional de Archivos y el Sistema Integrado de Conservación.</t>
  </si>
  <si>
    <t>Número de hallazgos cerrados / número de hallazgos identificados*100</t>
  </si>
  <si>
    <t>Cronograma de Visitas.
Informe de Seguimiento y Control a Depósitos de Archivos Físico.</t>
  </si>
  <si>
    <t>PR-GEDO-006 Administración del archivo central</t>
  </si>
  <si>
    <t>Gobernanza del dato
Fomentar el uso co-creador de los datos para la producción continua de información y conocimiento, que faciliten la toma de decisiones y el liderazgo sectorial.</t>
  </si>
  <si>
    <t>4.2 Revisar y reestructurar los procesos de gestión del dato y la información, para facilitar la producción de conocimiento e información de valor agregado de uso de interno y del sector.</t>
  </si>
  <si>
    <t>Medir el porcentaje de cumplimiento de resoluciones notificadas en el mes.</t>
  </si>
  <si>
    <t>Uriel Alirio Quintero Vento</t>
  </si>
  <si>
    <t>(No. notificaciones realizadas/No. resoluciones recibidas mes anterior)*100</t>
  </si>
  <si>
    <t>Base de datos resoluciones</t>
  </si>
  <si>
    <t>PR-GEDO-018 Notificación de actos administrativos</t>
  </si>
  <si>
    <t>Actos administrativos recurridos por indebida notificación</t>
  </si>
  <si>
    <t>Identificar la cantidad de actos administrativos recurridos por indebida notificación, con el fin de prevenir posibles demandas.</t>
  </si>
  <si>
    <t>#Número de Actos Administrativos recurridos por indebida notificación / #Número total de Actos Administrativos notificados*100</t>
  </si>
  <si>
    <t>FORMATO DE SEGUIMIENTO PROCESOS ADMINISTRATIVOS RECURRIDOS POR INDEBIDA NOTIFICACIÓN F-GEJU-009</t>
  </si>
  <si>
    <t>semestral</t>
  </si>
  <si>
    <t>Definir, adoptar e implementar herramientas de seguimiento y evaluacion por resultados, respecto de los procesos y proyectos desarrollados por la entidad</t>
  </si>
  <si>
    <t>Trámites contractuales atendidos</t>
  </si>
  <si>
    <t xml:space="preserve">Conocer los trámites contractuales que se atendieron en el periodo </t>
  </si>
  <si>
    <t>Eliana Magaly Garzón</t>
  </si>
  <si>
    <t>Coordinador del Grupo de Contratos</t>
  </si>
  <si>
    <t>(No. de solicitudes contractuales recibidas / No. de  trámites contractuales generadas) * 100</t>
  </si>
  <si>
    <t>Plataforma SECOP y Colombia Compra Eficiente</t>
  </si>
  <si>
    <t>PR-GECO-001 Licitación Pública
• PR-GECO-002 Menor cuantía
• PR-GECO-003 Mínima Cuantía
• PR-GECO-004 Contratación directa a través de SECOP I y SECOP II
• PR-GECO-005 Verificación de requisitos en SST para la adquisición de Bienes y servicios
• PR-GECO-006 Acuerdo marco de precios
• PR-GECO-007 Subasta inversa
• PR-GECO-008 Concurso méritos
• PR-GECO-009 Celebración de convenios y acuerdos
• PR-GECO-010 Tramite de novedades de contratación
• PR-GECO-013 Liquidación de contratos y convenios</t>
  </si>
  <si>
    <t>2 Gestión por procesos y proyectos: Fortalecer la gestión por procesos, estandarizados e interdependientes, y por proyectos, para una prestación ágil, flexible y segura de servicios, mediante la mejora continua y la apropiación de las TIC.</t>
  </si>
  <si>
    <t>2.2 Definir, adoptar e implementar herramientas de seguimiento y evaluación por resultados, respecto de los procesos y proyectos desarrollados por la entidad.</t>
  </si>
  <si>
    <t>Eficiencia liquidaciones</t>
  </si>
  <si>
    <t>GESTIONAR DE MANERA EFICAZ LAS SOLICITUDES DE LIQUIDACION RADICADAS  POR LOS SUPEVISORES AL GRUPO DE CONTRATOS</t>
  </si>
  <si>
    <t>(Número de solicitudes de liquidaciones radicados por supervisores al Grupo de Gestión Contractual*100) /(Número de liquidaciones revisadas por el Grupo de Gestion Contractual)</t>
  </si>
  <si>
    <t>Informe final de supervision - Informes del contratista - Reporte de pagos - Proyecto acta de liquidaciuón- Secop Ii-Carpeta compartida</t>
  </si>
  <si>
    <t>Eficacia en certificaciones</t>
  </si>
  <si>
    <t>TRAMITAR DE MANERA EFICAZ LAS SOLICITUDES DE CERTIFICACION RADICADAS POR LOS USUARIOS INTERNOS Y EXTERNOS DE LA ENTIDAD AL GRUPO DE GESTION CONTRACTUAL</t>
  </si>
  <si>
    <t>(Numero de solicitudes de certificaciones tramitadas por el grupo de gestion contractual*100) /(Numero de solicitudes de certificaciones recibidas en el grupo de gestion contractual)</t>
  </si>
  <si>
    <t>SECOP II Y/O DRIVE CONTRATACION</t>
  </si>
  <si>
    <t>Transferencias de conocimientos del Manual de supervisión de contratos y/o convenios</t>
  </si>
  <si>
    <t>Fortalecer las competencias de los supervisores de contratos y/o convenios, para disminuir el riesgo de una inadecuada supervisión de la contratación</t>
  </si>
  <si>
    <t>Actividades de transferencia de conocimiento dirigidas a supervisores de contratos ejecutadas en el periodo / Actividades de transferencia de conocimiento dirigidas a supervisores de contratos planeadas para el periodo * 100</t>
  </si>
  <si>
    <t>DRIVE CONTRATACION</t>
  </si>
  <si>
    <t>disponer de servicios digitales confiables y expeditos, alineados con el marco estrategico y los requerimientos de los usuarios internos y externos.</t>
  </si>
  <si>
    <t xml:space="preserve">Política Gobierno Digital </t>
  </si>
  <si>
    <t>Avance en la mejora de los (2) sistemas en la SES</t>
  </si>
  <si>
    <t>Medir el avance en la mejora de los sistemas existentes y definidos en el presente indicador</t>
  </si>
  <si>
    <t>Profesional Universitario</t>
  </si>
  <si>
    <t>Sumatoria del porcentaje de avance de los 3 sistemas de información / %total de sistemas de información planeados * 100%</t>
  </si>
  <si>
    <t>"Ficha de indicador interna según plan de trabajo por cada sistema de información Porcentaje de avance en plan de trabajo KLICK (50%) Porcentaje de avance en plan de trabajo en modulo de auditoria Balance Social y Usuarios (50%)</t>
  </si>
  <si>
    <t>• GU-GSTI-001 Guia para la apropiación y uso de los Servicios de TI
• IN-GSTI-001 Uso mesa de servicio
• IN-GSTI-002 Mantenimiento a la infraestructura tecnológica
• PR-GSTI-001 Gestionar la confidencialidad, integridad y disponibilidad de los servicios TI
• PR-GSTI-002 Captura, validación y procesamiento de información
• PR-GSTI-003 Gestión de aplicaciones</t>
  </si>
  <si>
    <t>Capacidades y estado del almacenamiento</t>
  </si>
  <si>
    <t xml:space="preserve">Medir la  capacidad de almacenamiento , memoria y procesamiento </t>
  </si>
  <si>
    <t xml:space="preserve"> Almacenamiento utilizado / capacidad total de almacenamiento disponible *100%</t>
  </si>
  <si>
    <t>Reporte de servidores con relación a la capacidad de almacenamiento teniendo en cuenta los recursos requeridos por cada sistema de información soportado por infraestructura / capacidad total</t>
  </si>
  <si>
    <t>• PR-GSTI-001 Gestionar la confidencialidad, integridad y disponibilidad de los servicios TI</t>
  </si>
  <si>
    <t>Cumplimiento en la entrega de requerimientos de TI demandados por las areas de la SES</t>
  </si>
  <si>
    <t>Medir el cumplimiento en la entrega de requerimientos de TI solicitados por las areas de la SES en cuanto a alcance, tiempo y calidad</t>
  </si>
  <si>
    <t>Cesar Augusto Macias Mesa, Erika Ladino</t>
  </si>
  <si>
    <t>Numero de requerimientos terminados entregados a Aplicaciones a tiempo/ Numero de requerimientos recibidos de las areas de las entidad *100%</t>
  </si>
  <si>
    <t>FFicha de indicador interna según plan de trabajo por cada sistema de información
Porcentaje de avance en plan de trabajo KLICK (40%) *
Porcentaje de avance en plan de trabajo en Sistema para la medición de la Implementación (SARO y SAR) (40%) *
Porcentaje de avance en plan de trabajo en modulo de auditoria Balance Social y Usuarios (20%)*</t>
  </si>
  <si>
    <t>• PR-GSTI-003 Gestión de aplicaciones</t>
  </si>
  <si>
    <t xml:space="preserve">Apropiar la gestión de procesos y proyectos, como modelo de operación ordinario en la entidad. </t>
  </si>
  <si>
    <t xml:space="preserve">Política Talento Humano </t>
  </si>
  <si>
    <t>Cumplimiento a la politica gestión estrategica de talento humano</t>
  </si>
  <si>
    <t>Cumplimiento a politica gestión estrategica de talento humano</t>
  </si>
  <si>
    <t>Claudia Rodriguez Nolazco - Luisa Fernanda Molina</t>
  </si>
  <si>
    <t>N° de Actividades del plan realizadas / N° de actividades programadas x 100</t>
  </si>
  <si>
    <t xml:space="preserve">Matriz de seguimiento al plan estrategico de Talento Humano </t>
  </si>
  <si>
    <t>PL-GITH-001 Plan Estratégico Talento Humano 2019-2022</t>
  </si>
  <si>
    <t xml:space="preserve">Diseñar e implementar las estrategias definidas para la gestión del cambioy del conocimiento, actualizándolas en función de las dinámicas internas y externas que incidan en la entidad.   </t>
  </si>
  <si>
    <t>Actividades del Sistema de Estímulos BS</t>
  </si>
  <si>
    <t>Medir la ejecución del Plan de Bienestar Social durante la vigencia</t>
  </si>
  <si>
    <t xml:space="preserve">Profesional Universitario </t>
  </si>
  <si>
    <t>No. de actividades de estímulos del plan realizadas / No. de actividades de estímulos programadas * 100</t>
  </si>
  <si>
    <t>Plan de Bienestar social</t>
  </si>
  <si>
    <t>PR-GITH-008 Formulación, seguimiento y evaluación del programa de bienestar social e incentivos</t>
  </si>
  <si>
    <t>Diseñar e implementar las estrategias definidas para la gestión del cambioy del conocimiento, actualizándolas en función de las dinámicas internas y externas que incidan en la entidad.</t>
  </si>
  <si>
    <t>Cumplir las Actividades programadas en el Plan de Capacitación</t>
  </si>
  <si>
    <t>Medir la ejecución del Plan Institucional de Capacitación durante la vigencia</t>
  </si>
  <si>
    <t>No. de capacitaciones del plan realizadas / No. de capacitaciones programadas x 100</t>
  </si>
  <si>
    <t>Plan Institucional de Capacitación</t>
  </si>
  <si>
    <t>PR-GITH-011 Inducción, reinducción, capacitación y entrenamiento</t>
  </si>
  <si>
    <t>Diseñar e implementar las estrategias definidas para la gestion del cambio y del conocimiento, actualizandolas en funcion de las dinamicas internas y externas que incidan en la entidad</t>
  </si>
  <si>
    <t>Ausentismo</t>
  </si>
  <si>
    <t>conocer los dias de ausentismo generados por la no asistencia al trabajo.</t>
  </si>
  <si>
    <t>Paula Combita - Maria Victoria Ballesteros</t>
  </si>
  <si>
    <t>Profesional Universitaria de Secretaria General
Contratistas</t>
  </si>
  <si>
    <t>(Número de días de ausencia laboral  en el mes / Número de días de trabajo programados en el mes ) * 100</t>
  </si>
  <si>
    <t>Reportes de permisos por causas medicas o personales e incapacidades laborales ocomunes - Bases de datos de los funcionarios de la entidad.</t>
  </si>
  <si>
    <t>PR-GITH-009 Tramite de  lineamientos laborales y situaciones administrativas</t>
  </si>
  <si>
    <t>Condiciones de salud de los trabajadores</t>
  </si>
  <si>
    <t>Porcentaje de trabajadores a quienes se les realizaron evaluaciones medicas laborales</t>
  </si>
  <si>
    <t>(Numero de trabajadores que realizaron evaluaciones medicas laborales de ingreso, periodicos y retiro / Numero de evaluaciones medicas programadas) *100</t>
  </si>
  <si>
    <t>Programacion de examenes medicos laborales, Informacion del personal de la entidad, bases de datos con ingresos y retiros de funcionarios en el ultimo año.</t>
  </si>
  <si>
    <t>PR-GITH-015 Evaluaciones médicas ocupacionales y diagnostico de salud</t>
  </si>
  <si>
    <t>Politica de talento humano</t>
  </si>
  <si>
    <t>Cumplimiento de los objetivos en seguridad y salud en el trabajo - SST</t>
  </si>
  <si>
    <t>eficiencia</t>
  </si>
  <si>
    <t>Porcentaje de cumplimiento de los objetivos en seguridad y salud en el trabajo - SST</t>
  </si>
  <si>
    <t>profesional especializado</t>
  </si>
  <si>
    <t>(N° de actividades realizadas / sumatoria de actividades de los objetivos de SST * 100</t>
  </si>
  <si>
    <t>Plan Anual de Trabajo de SST</t>
  </si>
  <si>
    <t>Cumplimiento de requisitos de estructura del SG-SST</t>
  </si>
  <si>
    <t>Calcular el porcentaje de cumplimiento de criterios de estructura para el Sistema de gestión de Seguridad y Salud en el Trabajo</t>
  </si>
  <si>
    <t>(No. de criterios legales de estructura del SG SST cumplidos / No. total de criterios legales de estructura del SG SST) *100</t>
  </si>
  <si>
    <t xml:space="preserve">Lista de verificación para cumplimiento de requisitos normativos de estructura del SG SST </t>
  </si>
  <si>
    <t>PR-EVSG-002 Auditorias Internas al Sistema Integrado de Gestión
IN-EVSG-002 Revisión por la dirección de SG-SST
PR-GITH-020 Rendición de cuentas del SG-SST</t>
  </si>
  <si>
    <t>Política Mejora Normativa</t>
  </si>
  <si>
    <t>Cumplimiento de requisitos legales</t>
  </si>
  <si>
    <t>Porcentaje de cumplimiento de requisitos legales aplicables</t>
  </si>
  <si>
    <t>(Numero de requisitos normativos aplicables cumplidos / Numero total de requisitos normativos aplicables) *100</t>
  </si>
  <si>
    <t>Matriz de requisitos legales</t>
  </si>
  <si>
    <t>PR-GEJU-004 Identificación, análisis y recopilación de requisitos legales y normativos</t>
  </si>
  <si>
    <t>Cumplimiento realización de simulacros de SST</t>
  </si>
  <si>
    <t xml:space="preserve">Medir el porcentaje en el cumplimiento de simulacros realizados. </t>
  </si>
  <si>
    <t>(Numero de simulacros de SST realizados / Numero de simulacros de SST programados)</t>
  </si>
  <si>
    <t>Plan anual de trabajo, informe del simulacro realizado.</t>
  </si>
  <si>
    <t xml:space="preserve">MA-PLES-003 Manual de Seguridad y Salud en el Trabajo </t>
  </si>
  <si>
    <t>Desarrollo de los programas de vigilancia epidemiológica de acuerdo con el análisis de las condiciones de salud y de trabajo y a los riesgos priorizados</t>
  </si>
  <si>
    <t>secundario</t>
  </si>
  <si>
    <t>Porcentaje de cumplimiento en la ejecución, del cronograma de Programas de Vigilancia Epidemiológica</t>
  </si>
  <si>
    <t>No. De Actividades ejecutadas/ No. De actividades programadas*100</t>
  </si>
  <si>
    <t>Cronograma de ejecucion de PVE</t>
  </si>
  <si>
    <t>Ejecución de las acciones preventivas, correctivas y de mejora para SST</t>
  </si>
  <si>
    <t xml:space="preserve">Porcentaje de cumplimiento en ejecucion de AC, AP y OM SST. </t>
  </si>
  <si>
    <t xml:space="preserve">(Numero de total de acciones preventivas, correctivas y/o de mejora de SST ejecutadas) / (Numero de acciones preventivas, correctivas y/o de mejora de SST programadas) *100   </t>
  </si>
  <si>
    <t xml:space="preserve">Reporte Isolucion </t>
  </si>
  <si>
    <t>Ejecución del Plan de Capacitación en Seguridad y Salud en el Trabajo</t>
  </si>
  <si>
    <t xml:space="preserve">Porcentaje de cumplimiento en la ejecución  del plan de capacitación de sst </t>
  </si>
  <si>
    <t>( Número de Actividades del Plan de capacitación del SGSST Ejecutadas en el periodo / Número de Actividades del Plan de capacitación del SGSST Programadas en el periodo ) *100</t>
  </si>
  <si>
    <t xml:space="preserve">Conograma del Plan de Capacitación </t>
  </si>
  <si>
    <t>Ejecución del cronograma de las mediciones ambientales ocupacionales y sus resultados</t>
  </si>
  <si>
    <t>Porcentaje de cumplimiento en la ejecución, del cronograma de mediciones ambientales.</t>
  </si>
  <si>
    <t>Plan Anual de Trabajo SST</t>
  </si>
  <si>
    <t>por demanda</t>
  </si>
  <si>
    <t>n/a</t>
  </si>
  <si>
    <t>Ejecución del plan de trabajo anual</t>
  </si>
  <si>
    <t>conocer el porcentaje de cumplimiento en la ejecucion de plan anual de trabajo en SST.</t>
  </si>
  <si>
    <t>( Numero de Número de Actividades del Plan de Trabajo del SGSST Ejecutadas en el periodo / Número de Actividades del Plan de Trabajo del SGSST Programadas en el periodo ) *100</t>
  </si>
  <si>
    <t>Plan anual de trabajo con evidencias (registros) de la ejecución de las actividades programadas en el periodo.</t>
  </si>
  <si>
    <t xml:space="preserve">PR-GITH-025 Construcción del Plan Anual de Trabajo SST
</t>
  </si>
  <si>
    <t>Porcentaje de No conformidades cerradas</t>
  </si>
  <si>
    <t>(N° de No conformidades de SST cerradas)/ N° de No Conformidades de SST abiertas detectadas en el seguimiento del plan anual de trabajo * 100</t>
  </si>
  <si>
    <t>No conformidades detectadas en el seguimiento al plan anual de trabajo de SST</t>
  </si>
  <si>
    <t>Evaluación inicial del SG-SST</t>
  </si>
  <si>
    <t>Calcular el porcentaje de cumplimiento de los requisitos minimos de acuerdo al decreto 1072 de 2015 Art. 2.2.4.6.16</t>
  </si>
  <si>
    <t>(Numero de requisitos que presentan cumplimiento / Numero total de requisitos ) * 100</t>
  </si>
  <si>
    <r>
      <rPr>
        <sz val="11"/>
        <color theme="1"/>
        <rFont val="Calibri"/>
        <family val="2"/>
      </rPr>
      <t>Anual</t>
    </r>
    <r>
      <rPr>
        <sz val="11"/>
        <color rgb="FFFF0000"/>
        <rFont val="Calibri"/>
        <family val="2"/>
      </rPr>
      <t xml:space="preserve">
(En el mes en el que se lleve a cabo la medición de la evaluación)</t>
    </r>
  </si>
  <si>
    <t xml:space="preserve">PR-EVSG-002 Auditorias Internas al Sistema Integrado de Gestión
IN-EVSG-002 Revisión por la dirección de SG-SST
PR-GITH-020 Rendición de cuentas del SG-SST
</t>
  </si>
  <si>
    <t>Frecuencia de Accidentalidad</t>
  </si>
  <si>
    <t>Calcular el número de veces que ocurre un accidente de trabajo en el mes</t>
  </si>
  <si>
    <t xml:space="preserve">(Numero de accidentes de trabajo que se presentaron en el mes / Numero de trabajadores en el mes) *100 </t>
  </si>
  <si>
    <t>Reportes de incidentes y accidentes de trabajo en la entidad y consolidado de incidentes y accidentes de trabajo en la entidad (incluye a todo el personal propio, contratista, subcontratista y en misión)</t>
  </si>
  <si>
    <t>PR-GITH-013 Procedimiento para investigación de incidentes y accidente</t>
  </si>
  <si>
    <t>Calcular el número de casos nuevos de enfermedad laboral en una población determinada en un período de tiempo.</t>
  </si>
  <si>
    <t>(Número de casos nuevos de enfermedad laboral en el periodo “Z” / Promedio de trabajadores en el periodo “Z”) * 100.000</t>
  </si>
  <si>
    <t>Documento de la junta de calificación</t>
  </si>
  <si>
    <t>Intervención de los peligros identificados y los riesgos priorizados</t>
  </si>
  <si>
    <t>orcentaje de acciones implementadas de acuerdo a los peligros asociados en la FT-GITH-027 Matriz identificación peligros, valoración riesgos y controles</t>
  </si>
  <si>
    <t>(Cantidad total de medidas de intervencion implementadas por la matriz de peligros) / (Cantidad total medidas de intervención emitidas por la matriz de peligros) *100</t>
  </si>
  <si>
    <t>FT-GITH-027 Matriz identificación peligros, valoración riesgos y controles</t>
  </si>
  <si>
    <t>Calcular el número de casos de enfermedad laboral presentes en una población en un periodo de tiempo</t>
  </si>
  <si>
    <t>(Número de casos nuevos y antiguos de enfermedad laboral en el periodo «Z» / Promedio de trabajadores en el periodo «Z») * 100.000</t>
  </si>
  <si>
    <t>Documento de calificación de la junta</t>
  </si>
  <si>
    <t>Proporción de accidentes de trabajo mortales</t>
  </si>
  <si>
    <t>Calcular el número de accidentes de trabajo mortales en el año.</t>
  </si>
  <si>
    <t>(Número de accidentes de trabajo mortales que se presentaron en el año / Total de accidentes de trabajo que se presentaron en el año ) * 100</t>
  </si>
  <si>
    <t>Consolidado de reportes de Accidentalidad del SG SST (incluye a todo el personal propio, contratista, subcontratista y en misión)</t>
  </si>
  <si>
    <t>Reporte e investigacion de accidentes de trabajo y enfermedades laborales (Secundario)</t>
  </si>
  <si>
    <t>Porcentaje de cumplimiento en la investigación de los incidentes, accidentes de trabajo y enfermedades laborales reportados.</t>
  </si>
  <si>
    <t>N° de incidentes, accidentes de trabajo y enfermedades laborales investigados / N° de incidentes, accidentes de trabajo y enfermedades laborales reportados *100</t>
  </si>
  <si>
    <t>F-TAHU-040  investigaciones de accidentes de trabajo y enfermedad laboral, y registros generados por ARL y EPS.</t>
  </si>
  <si>
    <t>Severidad accidentalidad</t>
  </si>
  <si>
    <t>Calcular el número de días perdidos por accidentes de trabajo en el mes.</t>
  </si>
  <si>
    <t>(Número de días de incapacidad por accidente de trabajo en el mes + número de días cargados en el mes / Número de trabajadores en el mes) * 100</t>
  </si>
  <si>
    <t>Reportes de incidentes y accidentes de trabajo en la entidad (incluye a todo el personal propio, contratista, subcontratista y en misión), incapacidades generadas por los accidentes de trabajo y Calificacion de origen del AT.</t>
  </si>
  <si>
    <t>Fortalecer la gestión por procesos, estandarizados e interdependientes, y por proyectos, para una prestación ágil, flexible y segura de servicios, mediante la mejora continua y la apropiación de las TIC.</t>
  </si>
  <si>
    <t>Cumplimiento a la programación del Mantenimiento Preventivo</t>
  </si>
  <si>
    <t>Hacer seguimiento al cronograma de Mantenimiento Preventivo</t>
  </si>
  <si>
    <t>Alexandra Gonzalez Rojas - Gelma Maritza Orejuela Hernandez</t>
  </si>
  <si>
    <t>(Mantenimientos correctivos ejecutados a las instalaciones / mantenimientos correctivos programados a las instalaciones)  *100</t>
  </si>
  <si>
    <t>Mantenimientos correctivos ejecutados: Informes de ejecucion por parte del proveedor.
Mantenimientos Correctivos Programados: Cronograma de Mantenimiento Correctivo mensual.</t>
  </si>
  <si>
    <t>PR-GEAD-004 Mantenimiento Preventivo y Correctivo</t>
  </si>
  <si>
    <t>Apropiar la gestión por procesos y proyectos, como modelo de operación en la entidad.</t>
  </si>
  <si>
    <t>Mantenimientos Correctivos Realizados</t>
  </si>
  <si>
    <t>Controlar los Mantenimeinto Correctivos Programados, solicitados e indentificados (A traves de la ejecucuión de Inspecciones)</t>
  </si>
  <si>
    <t>Carlos Enrique Ballesteros Amaya - Blanca Lucia García Avellaneda</t>
  </si>
  <si>
    <t>1. Aumentar la efectividad del talento humano y su modelo de gestión.
Fortalecer la gestión por procesos, estandarizados e interdependientes, y por proyectos, para una prestación ágil, flexible y segura de servicios, mediante la mejora continua y la apropiación de las TIC.</t>
  </si>
  <si>
    <t>1.8 Mejorar la efectividad en la toma de decisiones, asignación de recursos y ejecución de planes, programas y proyectos.</t>
  </si>
  <si>
    <t>Política Gestión Presupuestal y eficiencia del gasto público</t>
  </si>
  <si>
    <t>Consumo de agua costado oriental</t>
  </si>
  <si>
    <t xml:space="preserve">Reducir el 5% del consumo de agua en el costado occidental, con el fin de minimizar el consumo asociadoa la linea base </t>
  </si>
  <si>
    <t>Carlos Enrique Ballesteros Amaya - Alexandra Gonzalez</t>
  </si>
  <si>
    <t>Coordinador del Grupo de Gestion Documental y Contratista Secretaria general</t>
  </si>
  <si>
    <t xml:space="preserve">((Consumo  de agua mes anterior (m3) - consumo mes actual)/Consumo mes anterior ) * 100
</t>
  </si>
  <si>
    <t>Consumo de agua registrado en la Factura de servicios públicos emitida por la empresa del Acueducto 
Mantenimientos Correctivos Programados: Cronograma de Mantenimiento Correctivo mensual.</t>
  </si>
  <si>
    <t xml:space="preserve">Reducir el 5% del consumo de agua en el costado occidental, con el fin de minimizar el consumo asociado a la linea base </t>
  </si>
  <si>
    <r>
      <rPr>
        <sz val="11"/>
        <color theme="1"/>
        <rFont val="Calibri"/>
        <family val="2"/>
      </rPr>
      <t>93 m</t>
    </r>
    <r>
      <rPr>
        <vertAlign val="superscript"/>
        <sz val="11"/>
        <color theme="1"/>
        <rFont val="Calibri"/>
        <family val="2"/>
      </rPr>
      <t>3</t>
    </r>
  </si>
  <si>
    <t>Reducir el 5% del consumo de energia en el costado occidental con el fin de minimizar el consumo asociado a la linea base</t>
  </si>
  <si>
    <t xml:space="preserve">((Consumo  de energia mes anterior (Kw) - consumo mes actual) /Consumo mes anterior ) * 100
</t>
  </si>
  <si>
    <t xml:space="preserve">Factura de servicio de energía eléctrica emitida por empresa de la energia teniendo en cuenta período facturado.
</t>
  </si>
  <si>
    <t>22,078kw/mes</t>
  </si>
  <si>
    <t xml:space="preserve">Disminuir el consumo de resmas de papel en un 10% en comparacion con el año anterior  ,con el fin de mantener o minimizar el consumo asociado a la linea base </t>
  </si>
  <si>
    <t xml:space="preserve">((Consumo  de papel mes anterior  - consumo mes actual) / Consumo mes anterior)  * 100
</t>
  </si>
  <si>
    <t xml:space="preserve">Relación del área de Almacen con entradas y salidas de inventario de resmas de papel al mes
</t>
  </si>
  <si>
    <t xml:space="preserve">28 resmas </t>
  </si>
  <si>
    <t>Generación de residuos sólidos (secundario)</t>
  </si>
  <si>
    <t>Medir la cantidad de residuos sólidos aprovechables (Kg) por tipo (plástico, vidrio, papel, cartón, metal) generados al interior de la entidad con periodicidad mensual</t>
  </si>
  <si>
    <t>Carlos Enrique Ballesteros Amaya - Sonia Velandia</t>
  </si>
  <si>
    <t>Cantidad de residuos sólidos aprovechables (Kg) por tipo (plástico, vidrio, papel, cartón, metal) generados al interior de la entidad</t>
  </si>
  <si>
    <t xml:space="preserve">Formato de seguimiento al pesaje de residuos sólidos aprovechables generados en la entidad mensualmente
</t>
  </si>
  <si>
    <t>95 kg</t>
  </si>
  <si>
    <t xml:space="preserve"> Desarrollar o adoptar herramientas de analitica para la generacion de alerts tempranas o preventivas.</t>
  </si>
  <si>
    <t xml:space="preserve">Política Defensa jurídica </t>
  </si>
  <si>
    <t>Respuesta oportuna a las demandas radicadas</t>
  </si>
  <si>
    <t>el indicador busca medir la oportuna respuesta a las demandas recibidas.</t>
  </si>
  <si>
    <t>Juan Sebastian Betancourt Medina</t>
  </si>
  <si>
    <t>(numero de respuesta de demandas en el tiempo establecido / numero total de demandas notificadas)*100</t>
  </si>
  <si>
    <t xml:space="preserve"> Base de datos de procesos judiciales</t>
  </si>
  <si>
    <t>PR-GEJU-002 Representación en procesos judiciales en calidad de demandante y demandado</t>
  </si>
  <si>
    <t>Política Pública y Regulación
Diseñar e impulsar iniciativas de política pública y generar regulación y doctrina unificadora para apoyar la gestión de la supervisión integral y el desarrollo del sector.</t>
  </si>
  <si>
    <t>Promover y cogestionar mecanismos a través de los cuales se materialicen iniciativas regulatorias y doctrina unificada para la Superintendencia y el sector.</t>
  </si>
  <si>
    <t>Control a proyectos normativos o regulatorios y doctrina unificada</t>
  </si>
  <si>
    <t xml:space="preserve">Control a la gestión de producción normativa o regulatoria y doctrina unificada para el ejercicio misional de la Superintendencia y el desenvolvimiento del sector </t>
  </si>
  <si>
    <t>Proyectos normativos o regulatorios y doctrina unificada contruidos en la vigencia / proyectos normativos o regulatorios y doctrina unificada agendados para la vigencia*100</t>
  </si>
  <si>
    <t>Formato matriz de agenda regulatoria y doctrinal superintendencia de la economia solidaria Código: FT-GEJU-004</t>
  </si>
  <si>
    <t>PR-GEJU-009 Producción regulatoria y doctrinal en red de gobernanza</t>
  </si>
  <si>
    <t>Desarrollar o adoptar herramientas de analitica para la generacion de alerts tempranas o preventivas.</t>
  </si>
  <si>
    <t>Política Defensa jurídica</t>
  </si>
  <si>
    <t>(numero de respuesta de acciones de tutela en el tiempo establecido / numero total de respuesta de acciones de tutela recibidas)*100</t>
  </si>
  <si>
    <t>F-GEJU-007 Seguimiento acciones de tutela</t>
  </si>
  <si>
    <t>PR-GEJU-003 Representación en acciones de Tutela</t>
  </si>
  <si>
    <t>Cumplimiento a los productos fijados en los planes de acción de la politica de prevencion del daño antijurídico 2024-2025</t>
  </si>
  <si>
    <t>Angie Daniela Rivera Gomez, Juan Sebastian Betancourt Medina</t>
  </si>
  <si>
    <t>Definir, adoptar e implementar herramientas de seguimiento y evaluacion por resultados, respecto de los procesos y proyectos desarrollados por la entidad.</t>
  </si>
  <si>
    <t>Ejecucion del Presupuesto de Gastos de Funcionamiento</t>
  </si>
  <si>
    <t>Evaluar la ejecucion de gastos de funcionamiento aprobados para la vigencia, ejerciendo un control en el registro de los gastos y compromisos con cargo a gastos de funcionamiento</t>
  </si>
  <si>
    <t>Ana Patricia Mendoza</t>
  </si>
  <si>
    <t>Coordinador grupo financiero</t>
  </si>
  <si>
    <t>(Presupuesto gastos funcionamiento comprometido/Presupuesto gastos funcionamiento aprobado)*100</t>
  </si>
  <si>
    <t xml:space="preserve">Presupuesto gastos de funcionamiento comprometido informes de ejecucion presupuestal agregado, presupuesto gastos de funcionamiento aprobado circular de aprobacion del presupuesto nacional. </t>
  </si>
  <si>
    <t xml:space="preserve"> PR-GREF-001 Proyección, elaboración, aprobación y desagregación del presupuesto
 PR-GREF-002 Ejecución y control del presupuesto
 PR-GREF-003 Modificaciones presupuestales por traslados</t>
  </si>
  <si>
    <t xml:space="preserve"> Definir, adoptar e implementar herramientas de seguimiento y evaluacion por resultados, respecto de los procesos y proyectos desarrollados por la entidad.</t>
  </si>
  <si>
    <t>Ejecucion del presupuesto de gastos inversion</t>
  </si>
  <si>
    <t>Evaluar la ejecucion presupuestal de gastos de inversion aprobados para la vigencia, ejerciendo un control en el registro de los gastos y compromisos con cargo a estos proyectos.</t>
  </si>
  <si>
    <t>(Presupuesto inversión comprometido/Presupuesto inversión aprobado)*100</t>
  </si>
  <si>
    <t xml:space="preserve">Presupuesto de inversion comprometido informes de ejecucion presupuestal agregado, presupuesto de inversion aprobado circular de aprobacion del presupuesto nacional. </t>
  </si>
  <si>
    <t>PR-GREF-001 Proyección, elaboración, aprobación y desagregación del presupuesto
 PR-GREF-002 Ejecución y control del presupuesto
 PR-GREF-003 Modificaciones presupuestales por traslados</t>
  </si>
  <si>
    <t>Desarrollar o adaptar herramientas de analítica para la generación de alertas tempranas o preventivas.</t>
  </si>
  <si>
    <t xml:space="preserve">Política Integridad </t>
  </si>
  <si>
    <t>Gestión de procesos disciplinarios</t>
  </si>
  <si>
    <t xml:space="preserve">conocer el porcentaje de procesos disciplinarios gestionados durante el periodo evaluable </t>
  </si>
  <si>
    <t>Liliana Paola Negrete Narvaez</t>
  </si>
  <si>
    <t xml:space="preserve">total de número de procesos disciplinarios evaluados, remitidos por competencia y/o cerrados / Número de procesos disciplinarios aperturados multiplicado x 100   </t>
  </si>
  <si>
    <t xml:space="preserve">cuadros de control de los procesos disciplinarios </t>
  </si>
  <si>
    <t>Ninguna</t>
  </si>
  <si>
    <t xml:space="preserve"> PR-CODI-001 Desarrollo del proceso disciplinario ordinario
PR-CODI-002 Desarrollo del proceso disciplinario verbal</t>
  </si>
  <si>
    <t>Gestión por procesos y proyectos: Fortalecer la gestión por procesos, estandarizados e interdependientes, y por proyectos, para una prestación ágil, flexible y segura de servicios, mediante la mejora continua y la apropiación de las TIC.</t>
  </si>
  <si>
    <t>Definir, adoptar e implementar herramietas de seguimiento y evaluación por resultados, respeccto de los procesos y proyectos desarrollados por la entidad.</t>
  </si>
  <si>
    <t>Avance en la ejecución programa anual de auditoría</t>
  </si>
  <si>
    <t xml:space="preserve">Medir el avance del programa anual de auditoría </t>
  </si>
  <si>
    <t>Martha Nohemy Arevalo Martinez,Sandra Milena Moreno Marín</t>
  </si>
  <si>
    <t>jefe oficina de control interno</t>
  </si>
  <si>
    <t>(# de auditorías realizadas / # de auditorías programadas) * 100</t>
  </si>
  <si>
    <t>Programa anual de auditorías FT-COIN-001 de la vigencia 2024, que consolida noventa (90) auditorías 
Nota: el segmento de otras actividades recurrentes de seguimiento, de comitésque se participa y de Ley cuando apliquen, no hacen parte de las 90 audtorías</t>
  </si>
  <si>
    <t>PR-COIN-001 Ejecutar el Programa de Auditoría
GU-COIN-001 Guía de auditoria de la Oficina de Control Interno</t>
  </si>
  <si>
    <t xml:space="preserve"> Definir, adoptar o implementar herramientas de seguimiento y evaluación de resultados, respecto de los procesos y proyectos desarrollados por la entidad.</t>
  </si>
  <si>
    <t>Acciones de mejora cerradas</t>
  </si>
  <si>
    <t>Indicador que mide las acciones de mejora (acciones correctivas, acciones preventivas, notas de mejora, planes de mejoramiento, acciones para abordar riesgos) cerradas en un periodo</t>
  </si>
  <si>
    <t>(Número de acciones de mejora cerradas en el período de acuerdo con las fechas de cierre proyectadas/  Número de acciones de mejora definidas para cierre en el periodo)*100</t>
  </si>
  <si>
    <t xml:space="preserve">IN-EVSG-003 Instructivo acciones de mejora
PR-EVSG-001  Tratamiento de acciones correctivas, preventivas y de mejora </t>
  </si>
  <si>
    <t>Apropiar la gestión por procesos y proyectos, como módelo de operación ordinario en la entidad.</t>
  </si>
  <si>
    <t>Cumplimiento en el reporte de indicadores</t>
  </si>
  <si>
    <t>Medir el cumplimiento del reporte de inidicadores de gestión de acuerdo a la frecuencia definida</t>
  </si>
  <si>
    <t>(Indicadores que  se reportan oportunamente / indicadores que deben ser reportados)*100</t>
  </si>
  <si>
    <t>Opcción mediciones y reportes del módulo medicion en ISOlución</t>
  </si>
  <si>
    <t>MA-PLES-005  Manual para el diseño e interpretación de indicadores</t>
  </si>
  <si>
    <t>Defnir, adoptar e implementar herramientas de seguimiento y evaluación por resultados, respeccto de los procesos y proyectos desarrollados por la entidad.</t>
  </si>
  <si>
    <t>Cumplimiento del programa de Auditorias internas</t>
  </si>
  <si>
    <t>Medir el cumplimiento del cronograma de auditorias internas</t>
  </si>
  <si>
    <t xml:space="preserve">Profesional Universitaria de la OAPS </t>
  </si>
  <si>
    <t>(No. De Auditorias internas realizadas / No. De Auditorias internas  programadas para la vigencia)*100</t>
  </si>
  <si>
    <t>FT-EVSG-003 Programa anual de auditorias al SIG</t>
  </si>
  <si>
    <t>PR-EVSG-002 Auditorias Internas al Sistema Integrado de Gestión</t>
  </si>
  <si>
    <t>Total de indicadores con monitoreo</t>
  </si>
  <si>
    <t>Total</t>
  </si>
  <si>
    <t>HISTORIAL DE CAMBIOS</t>
  </si>
  <si>
    <t>VERSIÓN</t>
  </si>
  <si>
    <t>FECHA</t>
  </si>
  <si>
    <t>DESCRIPCIÓN DE LOS CAMBIOS</t>
  </si>
  <si>
    <t>Creación de la matriz con los indicadores nuevos de los procesos</t>
  </si>
  <si>
    <t>Actualización de la matriz con información reportada del segundo trimestre del año</t>
  </si>
  <si>
    <t>Se incluyen los indicadores: 
*Cobertura de los proyectos de inversión
*Cobertura Plan de acción sectorial</t>
  </si>
  <si>
    <t>Se ajusta tablero resumen de desempeño de los indicadores, se divide en indicadores principales y secundarios</t>
  </si>
  <si>
    <t>Se actualiza el formato incluyendo una hoja de presentación con hipervínculos y la división de los indicadores por nivel de proceso.</t>
  </si>
  <si>
    <t>Se eliminan los indicadores del proceso GETI: 
* Implementación de actividades del Plan Estratégico de Tecnologías de la Información. 
*Uso de recursos pala el  Plan Estratégico de Tecnologías de la Información 
Se eliminan los siguientes indicadores del porceso GSTI:
*Disponibilidad de aplicativos para prestacion de servicios misionales
*Disponibilidad de servicio esigna
*Oportunidad a la respuesta a las solicitudes de soporte técnico
*solicitudes solucionadas
* Cumplimiento del plan de mantenimiento preventivo.
Se incluyen los  siguientes indicadores al proceso GETI:
*Ejecución PETI
Se incluyen los siguientes indicadores de GSTI:
*Avance en la documentación técnica y funcional de  3 sistemas de información
 *Avance en la mejora de los (3) sistemas en la SES
*Capacidades y estado del almacenamiento
 *Cumplimiento en la entrega de requerimientos de TI demandados por las areas de la SES</t>
  </si>
  <si>
    <t>Ajuste a la frecuencia del indicador 908 "Reporte e investigacion de accidentes de trabajo y enfermedades laborales (Secundario)" pasando de "bimestral" a "Por demanda"</t>
  </si>
  <si>
    <t xml:space="preserve">Se elimino la medicion del indicador 908 ya que en el segundo trimestre del año no se presentaron reportes de accidentes de trabajo y enfermedad laborales. </t>
  </si>
  <si>
    <t>Se activo el Indicador 1011, tasa de solicitudes de conciliación prejudicial y judicial en las que el comité decide conciliar en la vigencia fiscal.</t>
  </si>
  <si>
    <t>Se activó el Indicador 919 peticiones, quejas y reclamos, sugerencias y denuncias atendidos dentro del término legal.</t>
  </si>
  <si>
    <t>Se activo el Indicador 920, tiempo promedio de respuesta a PQRSD (Secundario)</t>
  </si>
  <si>
    <t>Se modifico el Indicador 986, cumplimiento e integración del plan de acción anual para reportar en porcentajes uno a uno y no de diez en diez.</t>
  </si>
  <si>
    <t>Se modifico el Indicador 961, cumplimiento e integración del plan de acción anual para reportar en porcentajes uno a uno y no de diez en diez.</t>
  </si>
  <si>
    <t>Indicador No. 936: Consumo de agua percapita - Se incluye a Liliana Paola Torres para hacer una pruebas.</t>
  </si>
  <si>
    <t>Indicador No. 936: Consumo de agua percapita -  1. Se actualizan los responsables de la medición. 
2. Se actualiza la formula y la fuente de información.</t>
  </si>
  <si>
    <t>Indicador No. 937: Consumo de energia percapita -  1. Se actualizan los responsables de la medición. 
2. Se actualiza la formula y la fuente de información.</t>
  </si>
  <si>
    <t>Indicador No. 936: Consumo de agua percapita -  Cambio te tolerancias y meta</t>
  </si>
  <si>
    <t>Indicador No. 883: Notificación de actos administrativos - Se incluye a Johanna Muñoz Salinas como responsable de reportar el indicador.</t>
  </si>
  <si>
    <t xml:space="preserve">Indicador No. 912: Cumplimiento del programa de Auditorias (Principal) - Se eliminaron las mediciones realizadas por Control Interno dado a que el sistema no estaba corriendo bien y hubo necesidad de cargar nuevamente el reporte de los indicadores. </t>
  </si>
  <si>
    <t>Indicador No. 916:  Cumplimiento en el reporte de indicadores (Principal) - Se modifica la medición por encontrase mal reportada / quedando la redacción de la siguiente manera: Al corte del 31 de diciembre de 2021 se reportaron 59 indicadores oportunamente de los 85 que debían ser reportados. Para este cierre aún cuando son 88 indicadores en total, 3 de ellos tienen fecha final de reporte en la última semana de enero</t>
  </si>
  <si>
    <t>Indicador No. 970:  Control de Legalidad Liquidaciones Voluntarias (Principal) - De acuerdo al correo electrónico del 24 ene 2022 a las 8:56 a.m., se cambia a Sandra Liliana Fuentes como responsable de la medición por Edgar Hernando Rincón.</t>
  </si>
  <si>
    <t>Indicador No. 977: Terminación liquidaciones forzosas administrativas (Principal) - De acuerdo al correo electrónico del 24 ene 2022 a las 8:56 a.m., se cambia a Sandra Liliana Fuentes como responsable de la medición por Edgar Hernando Rincón.</t>
  </si>
  <si>
    <t>Indicador No. 973: Efectividad de la decisión de las medidas a emprender (Secundario) - De acuerdo al correo electrónico del 24 ene 2022 a las 8:56 a.m., se cambia a Sandra Liliana Fuentes como responsable de la medición por Edgar Hernando Rincón.</t>
  </si>
  <si>
    <t>Indicador No. 976: Seguimiento a los procesos de toma de posesión (secundario) - De acuerdo al correo electrónico del 24 ene 2022 a las 8:56 a.m., se cambia a Sandra Liliana Fuentes como responsable de la medición por Edgar Hernando Rincón.</t>
  </si>
  <si>
    <t>Indicador No. 975: Expedición actos administrativos (secundario) - De acuerdo al correo electrónico del 24 ene 2022 a las 8:56 a.m., se cambia a Sandra Liliana Fuentes como responsable de la medición por Edgar Hernando Rincón.</t>
  </si>
  <si>
    <t>Indicador No. 898: Condiciones de salud de los trabajadores (Secundario) - De acuerdo con ell correo electrónico del 
lun, 24 ene, 8:39, Se cambia la formula por Numero de trabajadores que realizaron las evaluaciones medicas sobre el numero de trabajadores programados para realizar evaluaciones medicas.</t>
  </si>
  <si>
    <t>Indicador No. 897: Indicador Ausentismo (Secundario) - De acuerdo con ell correo electrónico del 
lun, 24 ene, 8:39, Se cambia la descripción para que sea más coherente con unidad de medida que es en porcentaje.</t>
  </si>
  <si>
    <t>Indicador No. 901: Cumplimiento realización de simulacros de SST. (Secundario) -  De acuerdo con ell correo electrónico del 
lun, 24 ene, 8:39, Se revisa la formula para que tenga coherencia con la unidad de medida en porcentaje.</t>
  </si>
  <si>
    <t>Indicador No. 905: Incidencia enfermedad laboral (Secundario) - De acuerdo con ell correo electrónico del 
lun, 24 ene, 8:39, Se mejora la descripción del indicador agregando una interpretación que permite mayor entendimiento.</t>
  </si>
  <si>
    <t>Indicador No. 906: Prevalencia enfermedad laboral (Secundario) - De acuerdo con ell correo electrónico del lun, 24 ene, 8:39, Se mejora la descripción del indicador agregando una interpretación que permita aclarar el propósito de la medición.</t>
  </si>
  <si>
    <t>Indicador No. 907: Proporción de accidentes de trabajo mortales - (Secundario) - De acuerdo con ell correo electrónico del 
lun, 24 ene, 8:39,  Se cambia la descripción del indicador teniendo en cuenta que la unidad de medida es en porcentaje.</t>
  </si>
  <si>
    <t>Indicador No. 904: Frecuencia de Accidentalidad (Secundario) - De acuerdo con ell correo electrónico del lun, 24 ene, 8:39, Se cambia la descripción del indicador agregando una interpretación que permita mayor claridad en lo que se quiere medir.</t>
  </si>
  <si>
    <t xml:space="preserve">Indicador No. 966: Monitoreo a ejecución de controles a riesgos (Principal) - De acuerdo con el correo del 24-02-2022, se cambia la formula en el denominador. </t>
  </si>
  <si>
    <r>
      <rPr>
        <sz val="10"/>
        <color theme="1"/>
        <rFont val="Arial"/>
        <family val="2"/>
      </rPr>
      <t xml:space="preserve">En las hojas </t>
    </r>
    <r>
      <rPr>
        <i/>
        <sz val="10"/>
        <color theme="1"/>
        <rFont val="Arial"/>
        <family val="2"/>
      </rPr>
      <t xml:space="preserve">Estratégicos, Misionales, De apoyo </t>
    </r>
    <r>
      <rPr>
        <sz val="10"/>
        <color theme="1"/>
        <rFont val="Arial"/>
        <family val="2"/>
      </rPr>
      <t xml:space="preserve">y </t>
    </r>
    <r>
      <rPr>
        <i/>
        <sz val="10"/>
        <color theme="1"/>
        <rFont val="Arial"/>
        <family val="2"/>
      </rPr>
      <t xml:space="preserve">De evaluación, </t>
    </r>
    <r>
      <rPr>
        <sz val="10"/>
        <color theme="1"/>
        <rFont val="Arial"/>
        <family val="2"/>
      </rPr>
      <t>se incluye la columna DOCUMENTO SIG ASOCIADO, en el que se relaciona el documento (procedimiento, manual, código, reglamento, instructivo, guía, etc) vigente en el Sistema Integrado de Gestión de la Supersolidaria y que está asociado al indicador.</t>
    </r>
  </si>
  <si>
    <t xml:space="preserve">Se actualiza información de los siguientes indicadores:
"Cumplimiento del programa de Auditorias"la frecuencia de medición de anual a mensual
* Cumplimiento  Gestion Ambiental: Se ajusta tipo de indicador: Efectividad. Formula nueva: Total de actividades de los programas ambientales ejecutadas / Total de actividades planeadas de los programas ambientales *100
* Cumplimiento del programa de Auditorias internas: Ajuste meta de 95%  a 100%
*Incumplimiento Legal Ambiental: Se ajusta nombre, descripcción, meta, tolerancia S, tolerancia I, linea base y tendencia.(ver ficha tecnica en ISOlución).
*Sensibilización en temas ambientales: Se ajusta meta: 50%, Se ajusta Tolerancia inferior: 60%. Tolerancia Superior: 40%. </t>
  </si>
  <si>
    <t>Se actualiza la ficha tecnica de los siguientes indicadores: 
*Cumplimiento en la entrega de requerimientos de TI demandados por las areas de la SES: Se cambia la frecuencia de mensual a trimestral. Se incluye linea base 95%
*Capacidades y estado del almacenamiento: Se ajusta meta, TI, TS y tendencia.
* Avance en la mejora de los (3) sistemas en la SES: Se ajusta fuente de información y se cambia frecuencia de mensual a trimestral
* Avance en la documentación técnica y funcional de  3 sistemas de información: Se actualiza fuente de información, descripción, frecuencia de mensual a trimestral y linea base 95%
*Ejecución del  PETI (Principal): Se ajusta el campo toma de decisiones y descripción del indicador</t>
  </si>
  <si>
    <r>
      <rPr>
        <sz val="10"/>
        <color theme="1"/>
        <rFont val="Arial"/>
        <family val="2"/>
      </rPr>
      <t xml:space="preserve">Se incluyen los indicadores del proceso de Gestión de Contratación: 
No. 1021  Eficacia en certificaciones
No. 1022  EFICIENCIA LIQUIDACIONES
No. 1023  COBERTURA EN CAPACITACION DE FUNCIONES DE SUPERVISION A CONTRATOS Y/O CONVENIOS
</t>
    </r>
    <r>
      <rPr>
        <b/>
        <sz val="10"/>
        <color theme="1"/>
        <rFont val="Arial"/>
        <family val="2"/>
      </rPr>
      <t xml:space="preserve">
Total indicadores: 92</t>
    </r>
  </si>
  <si>
    <r>
      <rPr>
        <b/>
        <sz val="10"/>
        <color theme="1"/>
        <rFont val="Arial"/>
        <family val="2"/>
      </rPr>
      <t>Actualización de indicadores del proceso de Supervisión Delegatura Asociativa:</t>
    </r>
    <r>
      <rPr>
        <sz val="10"/>
        <color theme="1"/>
        <rFont val="Arial"/>
        <family val="2"/>
      </rPr>
      <t xml:space="preserve">
* Calificación de riesgos (Principal)
*Cumplimiento actividades de análisis financiero y de riesgo
*Evaluación a las respuestas a los informes de visitas de inspección a las organizaciones vigiladas visitadas
*Traslado de informes a organizaciones solidarias visitadas
*Expedición actos administrativos
</t>
    </r>
    <r>
      <rPr>
        <b/>
        <sz val="10"/>
        <color theme="1"/>
        <rFont val="Arial"/>
        <family val="2"/>
      </rPr>
      <t xml:space="preserve">Inactivación de los indicadores: </t>
    </r>
    <r>
      <rPr>
        <sz val="10"/>
        <color theme="1"/>
        <rFont val="Arial"/>
        <family val="2"/>
      </rPr>
      <t xml:space="preserve">
*Terminación liquidaciones forzosas administrativas (Principal)
* Efectividad de la decisión de las mediadas a emprender 
</t>
    </r>
    <r>
      <rPr>
        <b/>
        <sz val="10"/>
        <color theme="1"/>
        <rFont val="Arial"/>
        <family val="2"/>
      </rPr>
      <t>Total indicadores: 90</t>
    </r>
    <r>
      <rPr>
        <sz val="10"/>
        <color theme="1"/>
        <rFont val="Arial"/>
        <family val="2"/>
      </rPr>
      <t xml:space="preserve">
</t>
    </r>
  </si>
  <si>
    <r>
      <rPr>
        <b/>
        <sz val="10"/>
        <color theme="1"/>
        <rFont val="Arial"/>
        <family val="2"/>
      </rPr>
      <t>Actualización de indicadores del proceso de Evaluación de Sistemas de Gestión - SST</t>
    </r>
    <r>
      <rPr>
        <sz val="10"/>
        <color theme="1"/>
        <rFont val="Arial"/>
        <family val="2"/>
      </rPr>
      <t xml:space="preserve">
* Cumplimiento realización de simulacros de SST. (Secundario)
*Ejecución del plan de trabajo anual (Secundario) 
</t>
    </r>
    <r>
      <rPr>
        <b/>
        <sz val="10"/>
        <color theme="1"/>
        <rFont val="Arial"/>
        <family val="2"/>
      </rPr>
      <t>Se incluyen los siguientes indicadores del proceso de EVSG:</t>
    </r>
    <r>
      <rPr>
        <sz val="10"/>
        <color theme="1"/>
        <rFont val="Arial"/>
        <family val="2"/>
      </rPr>
      <t xml:space="preserve">
*1024 Intervención de los peligros identificados y los riesgos priorizados
*1025 Ejecución de las acciones preventivas, correctivas y de mejora para SST
*1026 Investigación de incidentes, accidentes de trabajo y enfermedades laborales
*1027 Ejecución del cronograma de las mediciones ambientales ocupacionales y sus resultados
*1028 Evaluacion de las No Conformidades encontradas en el plan anual de trabajo de SST
*1029 Cumplimiento de los objetivos en seguridad y salud en el trabajo - SST
*1030 Ejecución del Plan de Capacitación en Seguridad y Salud en el Trabajo
*1031 Desarrollo de los programas de vigilancia epidemiológica de acuerdo con el análisis de las condiciones de salud y de trabajo y a los riesgos priorizados
*1032 Reporte de incidentes
</t>
    </r>
    <r>
      <rPr>
        <b/>
        <sz val="10"/>
        <color theme="1"/>
        <rFont val="Arial"/>
        <family val="2"/>
      </rPr>
      <t>Total indicadores: 99</t>
    </r>
  </si>
  <si>
    <r>
      <rPr>
        <b/>
        <sz val="10"/>
        <color theme="1"/>
        <rFont val="Arial"/>
        <family val="2"/>
      </rPr>
      <t>Actualización de indicadores del proceso de Supervisión Delegatura Financiera:</t>
    </r>
    <r>
      <rPr>
        <sz val="10"/>
        <color theme="1"/>
        <rFont val="Arial"/>
        <family val="2"/>
      </rPr>
      <t xml:space="preserve">
*Visita In situ: Fuente de información
*Promedio de días hábiles del traslado de los informes de visita Cumplimiento analisis extrasitu: Frecuencia, meta y tolerancia Inferior.Nombre, Descripción indicador, 
*Revisión información de cierres de ejercicio - Documentos asamblea: Meta, tolerancias.
*Porcentaje de entidades que disminuyeron el nivel de riesgo por seguimiento extrasitu: Frecuencia, meta y tolerancia inferior
*Promedio dias de tramites de posesiones: Formula, tolerancia inferior y fuente de información.</t>
    </r>
  </si>
  <si>
    <r>
      <rPr>
        <sz val="10"/>
        <color theme="1"/>
        <rFont val="Arial"/>
        <family val="2"/>
      </rPr>
      <t xml:space="preserve">Se elimina el inidcador Cumplimiento al plan anual de adquisiciones del proceso de contratación.
</t>
    </r>
    <r>
      <rPr>
        <b/>
        <sz val="10"/>
        <color theme="1"/>
        <rFont val="Arial"/>
        <family val="2"/>
      </rPr>
      <t>Total Indicadores: 98</t>
    </r>
  </si>
  <si>
    <t>Se actualiza el indicador Trámites contractuales atendidos: cambio de nombre, ajuste descripcción, fuente de información, meta y tolerancia inferior.</t>
  </si>
  <si>
    <r>
      <rPr>
        <sz val="11"/>
        <color theme="1"/>
        <rFont val="Arial"/>
        <family val="2"/>
      </rPr>
      <t xml:space="preserve">Se incluye al proceso de Gestión Documental el indicador Actos administrativos recurridos por indebida notificación (anteriormente estaba en Gestión Jurídica)
</t>
    </r>
    <r>
      <rPr>
        <b/>
        <sz val="11"/>
        <color theme="1"/>
        <rFont val="Arial"/>
        <family val="2"/>
      </rPr>
      <t>Total indicadores:</t>
    </r>
    <r>
      <rPr>
        <sz val="11"/>
        <color theme="1"/>
        <rFont val="Arial"/>
        <family val="2"/>
      </rPr>
      <t xml:space="preserve"> 98</t>
    </r>
  </si>
  <si>
    <t>Actualización información indicador Sesnsibilización en temas ambientales</t>
  </si>
  <si>
    <t>Actualización ficha tecnica del indicador: COBERTURA EN TRANSFERENCIA DE CONOCIMIENTOS DEL MANUAL DE SUPERVISION DE CONTRATOS Y/O CONVENIOS ( Nombre, formula, descripcción, tolerancias y meta)</t>
  </si>
  <si>
    <r>
      <rPr>
        <sz val="11"/>
        <color theme="1"/>
        <rFont val="Arial"/>
        <family val="2"/>
      </rPr>
      <t xml:space="preserve">Se actualizan eliminan los siguientes indicadores por solicitud  de Lorena Cardenas el dia 3 de octubre:Demandas ilegalidad del acto administrativo, Demandas por omisión en las labores de supervisión.
</t>
    </r>
    <r>
      <rPr>
        <b/>
        <sz val="11"/>
        <color theme="1"/>
        <rFont val="Arial"/>
        <family val="2"/>
      </rPr>
      <t>Total indicadores: 96</t>
    </r>
  </si>
  <si>
    <t>Por solicitud de la Profesional Especializada Sonia Díaz, debido a la actualización del proceso Gestión de Grupos de Interés, se inactivan los indicadores:
9.  Peticiones, quejas, reclamos, sugerencias y denuncias atendidos dentro del término legal
11. Cumplimiento Plan de Acción Política Institucional de Servicio al Ciudadano 2020 - 2023
12. Tiempo promedio de respuesta a PQRSD</t>
  </si>
  <si>
    <t>Por solicitud de la Profesional Especializada Martha Arévalo, se ajustan las metas y tolerancias de los indicadores:
* Cumplimiento del plan estratégico:
   Meta: 80
   Tolerancia inferior: 75
   Tolerancia superior: 85
* Cumplimiento del plan de acción anual: 
    Meta: 65
   Tolerancia inferior: 60
   Tolerancia superior: 70
Este ajuste se realiza para la medición del tercer periodo de la vigencia 2022</t>
  </si>
  <si>
    <t>Por solicitud de la Profesional Especializada Martha Arévalo, se ajustan las metas y tolerancias de los indicadores:
* Cumplimiento del plan estratégico:
   Meta: 90
   Tolerancia inferior: 85
   Tolerancia superior: 100
* Cumplimiento del plan de acción anual: 
   Meta: 90
   Tolerancia inferior: 85
   Tolerancia superior: 100
Este ajuste se realiza para la medición del cuarto periodo de la vigencia 2022</t>
  </si>
  <si>
    <t>Por solicitud del Ing Cesar Macías, Profesional Universitario de Sistemas, se cambian las frecuencias de medición de dos indicadores:
GETI: EJECUCIÓN PETI - pasa de semestral a anual.
GSTI: CAPACIDAD Y ESTADO DEL ALMACENAMIENTO - pasa de mensual a Trimestral.</t>
  </si>
  <si>
    <t>Ajuste a la frecuencia del indicador Gestión institucional mejorada pasando de "trimestral" a "anual" debido a que se toma el resultado de la medición del FURAG</t>
  </si>
  <si>
    <t>Se inactiva el indicador Ahorro Presupuestal del proceso Gestión de Recursos Financieros, por solicitud de la Profesional Especializada, Magda Ramirez, Coordinadora del Grupo Financiero.</t>
  </si>
  <si>
    <t xml:space="preserve">Por solicitud del Coordinador Administrativo, se inactiva el indicador "Cumplimiento al cronograma de Mantenimiento Preventivo de instalaciones" debido a que hasta esta vigencia 2023 se va a crear el cronograma de mantenimiento preventivo. </t>
  </si>
  <si>
    <t>Por solicitud de la Profesional Especializada a cargo del plan de acción anual de la SES, se inactivan los indicadores principales del nivel Estratégico, proceso Planificación Estratégica:
- Cumplimiento del plan estratégico 
- Cumplimiento e integración del Plan de Acción Anual
Debido a que "nos encontramos en la etapa de diseño y desarrollo de la herramienta de seguimiento del Plan Estratégico 2023-2026 y Plan de acción anual 2023 denominada "Strategic plan", la cual reemplazará al módulo de planificación estratégica (ISolución) en la cadena registro de evidencias, porcentajes de avance, roles y cálculo de indicadores de gestión."</t>
  </si>
  <si>
    <t>Se elimina la palabra "Cobertura" del nombre del indicador 9 del proceso Gestión de Contratación, porque éste no mide cobertura, quedando como nuevo nombre:Transferencias de conocimientos del Manual de supervisión de contratos y/o convenios</t>
  </si>
  <si>
    <t>Se mejora la forma de presentación del Tablero de Indicadores, actualizando la portada de presentación, las gráficas y actualización de la busqueda con filtros, este documento contiene 3 hojas informativas (Formato indicadores; Procesos; Control de Cambios).</t>
  </si>
  <si>
    <t/>
  </si>
  <si>
    <t>proceso 2</t>
  </si>
  <si>
    <t>Total general</t>
  </si>
  <si>
    <t>(Varios elementos)</t>
  </si>
  <si>
    <t>Cobertura de Proyectos de Inversión Acumulativo</t>
  </si>
  <si>
    <t>Ejecución del Plan de Acción Anual Acumulado</t>
  </si>
  <si>
    <t>Ejecución Del Plan Estratégico Institucional acumulado</t>
  </si>
  <si>
    <t>Percepción consolidada de la satisfacción de los asistentes a eventos de participación ciudadana organizados por la Supersolidaria</t>
  </si>
  <si>
    <t>Cumplimiento del plan de participación y presencia institucional</t>
  </si>
  <si>
    <t>CUMPLE</t>
  </si>
  <si>
    <t>Gestión de hallazgos producto de inspecciones al archivo central</t>
  </si>
  <si>
    <t>Notificaciones Gestionadas</t>
  </si>
  <si>
    <t>Aumentar la efectividad del talento humano y su modelo de gestión</t>
  </si>
  <si>
    <t>Uriel Alirio Quintero Vento, Johanna Muñoz Salinas</t>
  </si>
  <si>
    <t>Direccionamientos erróneos en comunicaciones oficiales recibidas</t>
  </si>
  <si>
    <t>Oportunidad en consultas atendidas al archivo central</t>
  </si>
  <si>
    <t xml:space="preserve"> (Promedio de dias empleados para dar respuesta efectiva / No. dias maximo para dar respuesta)</t>
  </si>
  <si>
    <t>Avance en la documentación técnica y funcional de 2 sistemas de información</t>
  </si>
  <si>
    <t>Número de sistemas de información documentados / Total de sistemas de información priorizados (2) *100%</t>
  </si>
  <si>
    <t>Respuesta oportuna a las demandas radicadas (principal)</t>
  </si>
  <si>
    <t>KATHERIN JOHANNA BELTRAN PICO</t>
  </si>
  <si>
    <t>* Base de datos de procesos judiciales</t>
  </si>
  <si>
    <t>Incidencia enfermedad laboral</t>
  </si>
  <si>
    <t>Prevalencia enfermedad laboral</t>
  </si>
  <si>
    <r>
      <t>71 m</t>
    </r>
    <r>
      <rPr>
        <vertAlign val="superscript"/>
        <sz val="11"/>
        <color theme="1"/>
        <rFont val="Calibri"/>
        <family val="2"/>
      </rPr>
      <t>3</t>
    </r>
  </si>
  <si>
    <t>Consumo de agua costado occidental</t>
  </si>
  <si>
    <t>Consumo de energia Costado Occidental</t>
  </si>
  <si>
    <t>Consumo de Energia costado oriental</t>
  </si>
  <si>
    <t>20,076kw/mes</t>
  </si>
  <si>
    <t>Consumo de papel</t>
  </si>
  <si>
    <t>Fabian Rodriguez</t>
  </si>
  <si>
    <t>Laura Cardenas</t>
  </si>
  <si>
    <t>Cumplimiento del programa de auditorias</t>
  </si>
  <si>
    <t>(en blanco)</t>
  </si>
  <si>
    <t>Etiquetas de fila</t>
  </si>
  <si>
    <t>Evaluacion de las No Conformidades encontradas en el plan anual de trabajo de SST
(ESTA EN CERO PORQUE NO SE DETECTARON NO CONFORMIDADES)</t>
  </si>
  <si>
    <t>NO CUMPLE</t>
  </si>
  <si>
    <t>Cuenta de C - NC</t>
  </si>
  <si>
    <t>NO MEDIDO</t>
  </si>
  <si>
    <t>Indicadores, pendiente por reporte a tiempo.</t>
  </si>
  <si>
    <t>Cumplimiento Del Plan De Acción De La Política De Relacionamiento Con La Ciudadanía</t>
  </si>
  <si>
    <t>Cumplimiento Del Plan De Acción De La Política De Comunicaciones</t>
  </si>
  <si>
    <t>Satisfacción Ciudadana En Escenarios De Interacción Con La Supersolidaria</t>
  </si>
  <si>
    <t>Satisfacción De Atención A La Ciudadanía.</t>
  </si>
  <si>
    <t>El indicador se diseñó con el fin de medir la eficacia alcanzada por la ejecución de las diferentes actividades desarrolladas en la superintendencia de la economía solidaria, para dar cumplimiento a los componentes estratégicos que conforman la política institucional de servicio al ciudadano.</t>
  </si>
  <si>
    <t>Fabian Enrique Gonzales</t>
  </si>
  <si>
    <t>(Número De Actividades Realizadas En La Vigencia / Número De Actividades Programadas En El Plan Institucional) X 100</t>
  </si>
  <si>
    <t>Plan De Trabajo De La Política Institucional De Relacionamiento Con La Ciudadanía</t>
  </si>
  <si>
    <t>Medir El Cumplimiento De Las Actividades De Comunicación Planeadas</t>
  </si>
  <si>
    <t>Laura Alejandra Bruzon Rada</t>
  </si>
  <si>
    <t>(No. De actividades de comunicación realizadas /no. Actividades de comunicación programadas en el plan de comunicaciones)*100</t>
  </si>
  <si>
    <t>Plan De Comunicaciones</t>
  </si>
  <si>
    <t>Medir el cumplimiento de los términos legales de respuesta para la totalidad de las peticiones, quejas, reclamos, sugerencias y denuncias radicadas en la entidad.</t>
  </si>
  <si>
    <t>Sonia Constanza Diaz</t>
  </si>
  <si>
    <t>(No Pqrsdf Respondidas Dentro Del Término / Total De Las Pqrsdf Recibidas En El Periodo) *100</t>
  </si>
  <si>
    <t>Evaluar La Satisfacción De Los Participantes En Los Escenarios De Interacción Con La Supersolidaria Y Definidos En La Estrategia De Particpación Ciudadana En La Vigencia</t>
  </si>
  <si>
    <t>Fabian Enrique Gonzales - Sonia Constanza Diaz</t>
  </si>
  <si>
    <t>(Resultado De Las Encuestas Realizadas Durante La Vigencia / Número De Eventos Realizados Durante La Vigencia) *100</t>
  </si>
  <si>
    <t>Medir la satisfacción de usuarios atendidos de manera presencial en la SES, a través del CAU.</t>
  </si>
  <si>
    <t>(Promedio De Las Calificaciones Realizadas De Manera Presencial /Número De Atención Presencial A Los Ciudadanos Realizadas Durante El Periodo)</t>
  </si>
  <si>
    <t>POLÍTICA DE SERVICIO AL CIUDADANIA SES.</t>
  </si>
  <si>
    <t>DETERMINAR EL PORCENTAJE DE CUMPLIMIENTO Y EJECUCIÓN DE ACTIVIDADES DEL PLAN DE ACCIÓN ANUAL DURANTE UN PERIODO.
METAS ACUMULADAS POR TRIMESTRE 
TRIMESTRE 1, META 26%
TRIMESTRE 2, META 32%
TRIMESTRE 3, META 40%
TRIMESTRE 4, META 47%
TOLERANCIAS INFERIORES ACUMULADAS 
TRIMESTRE 1, DEL 25%
TRIMESTRE 2, DEL 29%
TRIMESTRE 3, DEL 35%
TRIMESTRE 4, DEL 44% 
TOLERANCIAS SUPERIORES ACUMULADAS 
TRIMESTRE 1, DEL 29%
TRIMESTRE 2, DEL 35%
TRIMESTRE 3, DEL 44%
TRIMESTRE 4, DEL 50%</t>
  </si>
  <si>
    <t>Ruben Dario Rodriguez Paez - San</t>
  </si>
  <si>
    <t>Apropiar la TIC necesarias para un modelo de
supervisión y gestión efectiva.</t>
  </si>
  <si>
    <t>7.1  Generar capacidades de TI para facilitar una efectiva gestión de los procesos y proyectos de la entidad</t>
  </si>
  <si>
    <t>Este indicador mide el avance de la actualización del Plan Estratégico de Tecnologías de la Información (PETI) de la Supersolidaria. Está diseñado para reflejar el progreso de actualización del documento PETI donde se identifican las debilidades, fortalezas e identificación de brechas tecnológicas.  Permitirá  a la entidad la identificación y formulación de proyectos de mediano y largo plazo (portafolio de proyectos).</t>
  </si>
  <si>
    <t>(No. de actividades ejecutadas en el periodo / No. de actividades planeadas en el periodo)*100</t>
  </si>
  <si>
    <t>Plan de trabajo Gobierno Digital Componente Plan Estratégico de Tecnologia de la información (PETI) para la Supersolidaria.</t>
  </si>
  <si>
    <t>Cumplir con lo definido en el procedimiento de acciones correctivas, acciones preventivas y notas de mejora. PR-EVSG-001</t>
  </si>
  <si>
    <t>Indicador: CIERRES DE QUEJAS EFECTUADOS se inactiva
De acuerdo con el análisis de causa reflejado en la acción ac00098, elproceso solicita inactivación</t>
  </si>
  <si>
    <t>Indicador: PORCENTAJE DE ENTIDADES QUE DISMINUYERON EL NIVEL DE RIESGO POR SEGUIMIENTO EXTRASITU se inactiva
Obedece a que este indicador no se puede generar hasta tanto el gad genere la calificación de riesgo de las entidades, según los indicadores estructurales definidos en el mapa de riesgos que aunque están aprobados, no tienen umbrales ni ponderaciones aprobadas. correo 2025-02-06 lorena cardenas</t>
  </si>
  <si>
    <t>Indicador: CUMPLIMIENTO EVALUACIONES EXTRASITU DEFINIDAS SEGÚN NIVEL DE PRIORIZACIÓN E INTENSIDAD DE SUPERVISIÓN
Se actualiza nomnre del indicador, fuente de información, formula, meta, tolerancias.</t>
  </si>
  <si>
    <t>Medir el porcentaje de cumplimiento de la evaluación extrasitu de las entidades definidas según nivel de priorización e intensidad de supervisión, establecidos con base en las alertas generadas por parte del grupo gad del ultimo trimestre del año inmediatamente anterior</t>
  </si>
  <si>
    <t>Cindy Lorena Cardenas Gallego - Maria de los Angeles Ledesmas Garcias</t>
  </si>
  <si>
    <t>(No. de evaluaciones extrasitus realizadas en el periodo/ No. evaluaciones extrasitu, de acuerdo a la priorización definida por la delegatura) * 100</t>
  </si>
  <si>
    <t>Plan de trabajo definido según nivel de priorización e intensidad de supervisión, tablero de seguimiento definido por la delegatura, alertas remitidas por el gad.</t>
  </si>
  <si>
    <t>CUATRIMESTRAL</t>
  </si>
  <si>
    <t>medir el porcentaje de cumplimiento en la atención oportuna de los recursos de reposición de controles legalidad y posesiones dentro de los términos establecidos en la ley ( 60 días hábiles) y los recursos de reposición en subsidio de apelación (30 días hábiles)</t>
  </si>
  <si>
    <t>Cindy Lorena Cardenas Gallego</t>
  </si>
  <si>
    <t>( no. de recursos de reposición y/o subsidio de apelación de controles de legalidad controles de legalidad y/o posesiones resueltos en el termino de ley / no. de recursos de reposición y/o subsidio de apelación de controles de legalidad y/o posesiones recibidos) * 100
a: numero de recursos de reposición y/o subsidio de apelación de controles de legalidad controles de legalidad y/o posesiones resueltos en el termino de ley
b: numero de recursos de reposición y/o subsidio de apelación de controles de legalidad y/o posesiones recibidos</t>
  </si>
  <si>
    <t>matriz de seguimiento dispuesto por la delegatura financiera</t>
  </si>
  <si>
    <t>medir el porcentaje de cumplimiento en la atencion oportuna de los recursos de reposición interpuestos en el proceso administartivo sancionatorio dentro de los términos establecidos en la ley (un año) y recursos de reposición en subsidio de apelación (6 meses) 
importante tener en cuenta que los periodos que no se reciban procesos sancionatorios el indicador no se debera reportar. no obstante, se realizará una justificacion en el aplicativo de medición de indicadores</t>
  </si>
  <si>
    <t>( No. de recursos de reposición y/o subsidio de apelación de proceso sancionatorio resueltos en el termino de ley / No. de recursos de reposición y/o subsidio de apelación de proceso sancionatorio recibidos) * 100
a: numero de recursos de reposición y/o subsidio de apelación de proceso sancionatorio resueltos en el termino de ley
b: numero de recursos de reposición y/o subsidio de apelación de proceso sancionatorio recibidos</t>
  </si>
  <si>
    <t>PARA EL TERCER TRIMESTRE 2024, CON UN TOTAL 45 INDICADORES QUE DEBEN SER REPORTADOS A TIEMPO, SE REPORTA QUE 26 INDICADORES FUERON REPORTADOS A TIEMPO. SU MEDICIÓN ARROJA UN 58%.</t>
  </si>
  <si>
    <t>Monitoreo A Ejecución De Controles A Riesgos (Principal)</t>
  </si>
  <si>
    <t>Incumplimiento Legal Ambiental (Secundario)</t>
  </si>
  <si>
    <t>Implementacion De Actividades Para Mitigar El Cambio Climatico (Secundario)</t>
  </si>
  <si>
    <t>Sensibilización En Temas Ambientales (Secundario)</t>
  </si>
  <si>
    <t>Cobertura De Proyectos De Inversión Acumulativo</t>
  </si>
  <si>
    <t>Ejecución Del Plan Estratégico Institucional Acumulado</t>
  </si>
  <si>
    <t>Cumplimiento Ejecución Del Plan De Accion Anual Acumulado</t>
  </si>
  <si>
    <t>Cumplimiento Del Programa De Ahorro Y Uso Eficiente De La Energía (Secundario)</t>
  </si>
  <si>
    <t>Cumplimiento Del Programa De Ahorro Y Uso Eficiente Del Agua (Secundario)</t>
  </si>
  <si>
    <t>Cumplimiento Del Programa De Gestion Integral De Residuos (Secundario)</t>
  </si>
  <si>
    <t>Cumplimiento Del Programa De Ahorro Y Uso Eficiente Del Papel (Secundario)</t>
  </si>
  <si>
    <t>Pqrsdf Gestionadas Dentro Del Término Legal</t>
  </si>
  <si>
    <t>Avance Actualización Del Plan Estratégico De Ti (Peti)</t>
  </si>
  <si>
    <t>Gestión Institucional Mejorada</t>
  </si>
  <si>
    <t>Cumplimiento Del Plan De Acción Del Proceso</t>
  </si>
  <si>
    <t>Autorizaciones A Organizaciones Solidarias Que No Ejercen Actividad Financiera</t>
  </si>
  <si>
    <t>Cobertura De Visitas De Inspección (Principal)</t>
  </si>
  <si>
    <t>Control De Legalidad Liquidaciones Voluntarias</t>
  </si>
  <si>
    <t>Controles De Legalidad De Reformas Estatutarias</t>
  </si>
  <si>
    <t>Cumplimiento Actividades De Análisis Financiero Y De Riesgo (Principal)</t>
  </si>
  <si>
    <t>Cumplimiento De Terminos Para Recursos De Reposicion Y Subsidio De Apelación De Controles De Legalidad Y Posesiones</t>
  </si>
  <si>
    <t>Cumplimiento De Términos Para Recursos De Reposición Y Subsidio De Apelación En Proceso Sancionatorio</t>
  </si>
  <si>
    <t>Oportunidad En La Evaluación De Las Respuestas A Los Informes De Visitas De Inspección A Las Organizaciones Vigiladas Visitadas (Principal)</t>
  </si>
  <si>
    <t>Traslado De Informes A Organizaciones Solidarias Visitadas</t>
  </si>
  <si>
    <t>Visita Insitu (Principal)</t>
  </si>
  <si>
    <t>Promedio De Dias Hábiles Del Traslado De Los Informes De Visita</t>
  </si>
  <si>
    <t>Revisión Información De Cierres De Ejercicio - Documentos Asamblea</t>
  </si>
  <si>
    <t>Cumplimiento Evaluaciones Extrasitu Definidas Según Nivel De Priorización E Intensidad De Supervisión</t>
  </si>
  <si>
    <t>Expedición Actos Administrativos</t>
  </si>
  <si>
    <t>Seguimiento A Los Procesos De Toma De Posesión</t>
  </si>
  <si>
    <t>Promedio Dias De Tramites De Posesiones. (Secundario)</t>
  </si>
  <si>
    <t>Direccionamientos Erróneos En Comunicaciones Oficiales Recibidas</t>
  </si>
  <si>
    <t>Oportunidad En Consultas Atendidas Al Archivo Central</t>
  </si>
  <si>
    <t>Gestión De Hallazgos Producto De Inspecciones Al Archivo Central (Secundario)</t>
  </si>
  <si>
    <t>Actos Administrativos Recurridos Por Indebida Notificación</t>
  </si>
  <si>
    <t>Trámites Contractuales Atendidos</t>
  </si>
  <si>
    <t>Eficiencia Liquidaciones (Secundario)</t>
  </si>
  <si>
    <t>Eficacia En Certificaciones (Secundario)</t>
  </si>
  <si>
    <t>Transferencias De Conocimientos Del Manual De Supervisión De Contratos Y /O Convenios (Secundario)</t>
  </si>
  <si>
    <t>Avance En La Mejora De Los (2) Sistemas En La Ses</t>
  </si>
  <si>
    <t>Avance En La Documentación Técnica Y Funcional De 2 Sistemas De Información (Secundario)</t>
  </si>
  <si>
    <t>Capacidades Y Estado Del Almacenamiento (Principal)</t>
  </si>
  <si>
    <t>Cumplimiento En La Entrega De Requerimientos De Ti Demandados Por Las Áreas De La Ses (Secundario)</t>
  </si>
  <si>
    <t>Cumplimiento A La Política Gestión Estratégica De Talento Humano (Principal)</t>
  </si>
  <si>
    <t>Actividades Del Sistema De Estímulos Bs (Secundario)</t>
  </si>
  <si>
    <t>Cumplir Las Actividades Programadas En El Plan De Capacitación (Secundario)</t>
  </si>
  <si>
    <t>Ausentismo (Secundario)</t>
  </si>
  <si>
    <t>Condiciones De Salud De Los Trabajadores (Secundario)</t>
  </si>
  <si>
    <t>Cumplimiento De Los Objetivos En Seguridad Y Salud En El Trabajo - Sst (Secundario)</t>
  </si>
  <si>
    <t>Cumplimiento De Requisitos De Estructura Del Sg-Sst (Secundario)</t>
  </si>
  <si>
    <t>Cumplimiento De Requisitos Legales (Secundario)</t>
  </si>
  <si>
    <t>Cumplimiento Realización De Simulacros De Sst. (Secundario)</t>
  </si>
  <si>
    <t>Desarrollo De Los Programas De Vigilancia Epidemiológica De Acuerdo Con El Análisis De Las Condiciones De Salud Y De Trabajo Y A Los Riesgos Priorizados (Secundario)</t>
  </si>
  <si>
    <t>Ejecución De Las Acciones Preventivas, Correctivas Y De Mejora Para Sst</t>
  </si>
  <si>
    <t>Ejecución Del Plan De Capacitación En Seguridad Y Salud En El Trabajo (Secundario)</t>
  </si>
  <si>
    <t>Ejecución Del Cronograma De Las Mediciones Ambientales Ocupacionales Y Sus Resultados</t>
  </si>
  <si>
    <t>Ejecución Del Plan De Trabajo Anual (Secundario)</t>
  </si>
  <si>
    <t>Evaluacion De Las No Conformidades Encontradas En El Plan Anual De Trabajo De Sst (Secundario)</t>
  </si>
  <si>
    <t>Evaluación Inicial Del Sg-Sst (Principal)</t>
  </si>
  <si>
    <t>Frecuencia De Accidentalidad (Secundario)</t>
  </si>
  <si>
    <t>Incidencia Enfermedad Laboral (Secundario)</t>
  </si>
  <si>
    <t>Intervención De Los Peligros Identificados Y Los Riesgos Priorizados (Secundario)</t>
  </si>
  <si>
    <t>Prevalencia Enfermedad Laboral (Secundario)</t>
  </si>
  <si>
    <t>Proporción De Accidentes De Trabajo Mortales - Nuevo (Secundario)</t>
  </si>
  <si>
    <t>Reporte E Investigacion De Accidentes De Trabajo Y Enfermedades Laborales (Secundario)</t>
  </si>
  <si>
    <t>Severidad Accidentalidad (Secundario)</t>
  </si>
  <si>
    <t>Cumplimiento A La Programación Del Mantenimiento Preventivo</t>
  </si>
  <si>
    <t>Mantenimientos Correctivos Realizados A Las Instalaciones (Principal)</t>
  </si>
  <si>
    <t>Consumo De Agua Costado Oriental</t>
  </si>
  <si>
    <t>Consumo De Agua Costado Occidental</t>
  </si>
  <si>
    <t>Consumo De Energia Costado Occidental</t>
  </si>
  <si>
    <t>Consumo De Energia Costado Oriental</t>
  </si>
  <si>
    <t>Consumo De Papel</t>
  </si>
  <si>
    <t>Generación De Residuos Sólidos Aprovechables</t>
  </si>
  <si>
    <t>Respuesta Oportuna A Las Demandas Radicadas</t>
  </si>
  <si>
    <t>Control A Proyectos Normativos O Regulatorios Y Doctrina Unificada Construidos (Principal)</t>
  </si>
  <si>
    <t>Cumplimiento A Los Productos Fijados En Planes De Acción De La Ppda 2024-2025</t>
  </si>
  <si>
    <t>Ejecucion Del Presupuesto De Gastos De Funcionamiento (Principal)</t>
  </si>
  <si>
    <t>Ejecucion Del Presupuesto De Gastos Inversión (Principal)</t>
  </si>
  <si>
    <t>Gestión De Procesos Disciplinarios (Principal)</t>
  </si>
  <si>
    <t>Avance En La Ejecución Del Programa Anual De Aditoría</t>
  </si>
  <si>
    <t>Cumplimiento Del Programa De Auditorias</t>
  </si>
  <si>
    <t>Acciones De Mejora Cerradas Con Eficacia</t>
  </si>
  <si>
    <t>Cumplimiento En El Reporte De Indicadores</t>
  </si>
  <si>
    <t>Cumplimiento Del Programa De Auditorias Internas (Principal)</t>
  </si>
  <si>
    <t>PABLO: Modulo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</si>
</sst>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d/m/yyyy"/>
    <numFmt numFmtId="168" formatCode="dd/mm/yyyy"/>
  </numFmts>
  <fonts count="4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4"/>
      <color theme="0"/>
      <name val="Calibri"/>
      <family val="2"/>
    </font>
    <font>
      <sz val="11"/>
      <name val="Calibri"/>
      <family val="2"/>
    </font>
    <font>
      <sz val="12"/>
      <color theme="1"/>
      <name val="Calibri"/>
      <family val="2"/>
    </font>
    <font>
      <sz val="10"/>
      <color theme="1"/>
      <name val="Calibri"/>
      <family val="2"/>
    </font>
    <font>
      <b/>
      <sz val="11"/>
      <color theme="1"/>
      <name val="Calibri"/>
      <family val="2"/>
    </font>
    <font>
      <sz val="12"/>
      <color rgb="FF333333"/>
      <name val="Calibri"/>
      <family val="2"/>
    </font>
    <font>
      <b/>
      <sz val="12"/>
      <color theme="1"/>
      <name val="Calibri"/>
      <family val="2"/>
    </font>
    <font>
      <b/>
      <i/>
      <sz val="11"/>
      <color rgb="FFC27BA0"/>
      <name val="Calibri"/>
      <family val="2"/>
    </font>
    <font>
      <sz val="14"/>
      <color theme="1"/>
      <name val="Calibri"/>
      <family val="2"/>
    </font>
    <font>
      <b/>
      <sz val="18"/>
      <color theme="1"/>
      <name val="Calibri"/>
      <family val="2"/>
    </font>
    <font>
      <b/>
      <sz val="14"/>
      <color theme="1"/>
      <name val="Calibri"/>
      <family val="2"/>
    </font>
    <font>
      <b/>
      <u/>
      <sz val="16"/>
      <color theme="1"/>
      <name val="Calibri"/>
      <family val="2"/>
    </font>
    <font>
      <sz val="20"/>
      <color theme="1"/>
      <name val="Calibri"/>
      <family val="2"/>
    </font>
    <font>
      <sz val="16"/>
      <color theme="1"/>
      <name val="Arial"/>
      <family val="2"/>
    </font>
    <font>
      <b/>
      <sz val="16"/>
      <color theme="1"/>
      <name val="Calibri"/>
      <family val="2"/>
    </font>
    <font>
      <sz val="8"/>
      <color theme="1"/>
      <name val="Arial"/>
      <family val="2"/>
    </font>
    <font>
      <sz val="10"/>
      <color theme="1"/>
      <name val="Arial"/>
      <family val="2"/>
    </font>
    <font>
      <b/>
      <sz val="10"/>
      <color theme="1"/>
      <name val="Arial"/>
      <family val="2"/>
    </font>
    <font>
      <b/>
      <sz val="22"/>
      <color theme="1"/>
      <name val="Calibri"/>
      <family val="2"/>
    </font>
    <font>
      <sz val="16"/>
      <color theme="1"/>
      <name val="Calibri"/>
      <family val="2"/>
    </font>
    <font>
      <b/>
      <sz val="25"/>
      <color theme="1"/>
      <name val="Calibri"/>
      <family val="2"/>
    </font>
    <font>
      <b/>
      <sz val="10"/>
      <color theme="1"/>
      <name val="Calibri"/>
      <family val="2"/>
    </font>
    <font>
      <b/>
      <i/>
      <sz val="12"/>
      <color rgb="FFC27BA0"/>
      <name val="Calibri"/>
      <family val="2"/>
    </font>
    <font>
      <sz val="9"/>
      <color theme="1"/>
      <name val="Calibri"/>
      <family val="2"/>
    </font>
    <font>
      <sz val="11"/>
      <color theme="1"/>
      <name val="Arial"/>
      <family val="2"/>
    </font>
    <font>
      <b/>
      <sz val="14"/>
      <color theme="0"/>
      <name val="Arial"/>
      <family val="2"/>
    </font>
    <font>
      <sz val="9"/>
      <color theme="1"/>
      <name val="Arial"/>
      <family val="2"/>
    </font>
    <font>
      <b/>
      <sz val="9"/>
      <color theme="0"/>
      <name val="Arial"/>
      <family val="2"/>
    </font>
    <font>
      <b/>
      <sz val="11"/>
      <color rgb="FFFF0000"/>
      <name val="Calibri"/>
      <family val="2"/>
    </font>
    <font>
      <b/>
      <i/>
      <sz val="11"/>
      <color rgb="FFFF0000"/>
      <name val="Calibri"/>
      <family val="2"/>
    </font>
    <font>
      <sz val="14"/>
      <color theme="1"/>
      <name val="Arial"/>
      <family val="2"/>
    </font>
    <font>
      <sz val="12"/>
      <color theme="1"/>
      <name val="Arial"/>
      <family val="2"/>
    </font>
    <font>
      <sz val="12"/>
      <color rgb="FFFF0000"/>
      <name val="Calibri"/>
      <family val="2"/>
    </font>
    <font>
      <sz val="11"/>
      <color rgb="FFFF0000"/>
      <name val="Calibri"/>
      <family val="2"/>
    </font>
    <font>
      <vertAlign val="superscript"/>
      <sz val="11"/>
      <color theme="1"/>
      <name val="Calibri"/>
      <family val="2"/>
    </font>
    <font>
      <i/>
      <sz val="10"/>
      <color theme="1"/>
      <name val="Arial"/>
      <family val="2"/>
    </font>
    <font>
      <b/>
      <sz val="11"/>
      <color theme="1"/>
      <name val="Arial"/>
      <family val="2"/>
    </font>
    <font>
      <sz val="11"/>
      <color theme="1"/>
      <name val="Calibri"/>
      <family val="2"/>
    </font>
    <font>
      <sz val="12"/>
      <color theme="1"/>
      <name val="Calibri"/>
      <family val="2"/>
    </font>
    <font>
      <sz val="11"/>
      <color theme="1"/>
      <name val="Calibri"/>
      <family val="2"/>
      <scheme val="minor"/>
    </font>
    <font>
      <sz val="8"/>
      <color rgb="FF676A6C"/>
      <name val="Open Sans"/>
      <family val="2"/>
    </font>
  </fonts>
  <fills count="21">
    <fill>
      <patternFill patternType="none"/>
    </fill>
    <fill>
      <patternFill patternType="gray125"/>
    </fill>
    <fill>
      <patternFill patternType="solid">
        <fgColor rgb="FF002060"/>
        <bgColor rgb="FF002060"/>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C0C0C0"/>
        <bgColor rgb="FFC0C0C0"/>
      </patternFill>
    </fill>
    <fill>
      <patternFill patternType="solid">
        <fgColor rgb="FFFFCC00"/>
        <bgColor rgb="FFFFCC00"/>
      </patternFill>
    </fill>
    <fill>
      <patternFill patternType="solid">
        <fgColor rgb="FF99CC00"/>
        <bgColor rgb="FF99CC00"/>
      </patternFill>
    </fill>
    <fill>
      <patternFill patternType="solid">
        <fgColor rgb="FF8EAADB"/>
        <bgColor rgb="FF8EAADB"/>
      </patternFill>
    </fill>
    <fill>
      <patternFill patternType="solid">
        <fgColor rgb="FFF2F2F2"/>
        <bgColor rgb="FFF2F2F2"/>
      </patternFill>
    </fill>
    <fill>
      <patternFill patternType="solid">
        <fgColor rgb="FF9CC2E5"/>
        <bgColor rgb="FF9CC2E5"/>
      </patternFill>
    </fill>
    <fill>
      <patternFill patternType="solid">
        <fgColor rgb="FFD8D8D8"/>
        <bgColor rgb="FFD8D8D8"/>
      </patternFill>
    </fill>
    <fill>
      <patternFill patternType="solid">
        <fgColor rgb="FFFFE598"/>
        <bgColor rgb="FFFFE598"/>
      </patternFill>
    </fill>
    <fill>
      <patternFill patternType="solid">
        <fgColor rgb="FFFBE4D5"/>
        <bgColor rgb="FFFBE4D5"/>
      </patternFill>
    </fill>
    <fill>
      <patternFill patternType="solid">
        <fgColor rgb="FFC5E0B3"/>
        <bgColor rgb="FFC5E0B3"/>
      </patternFill>
    </fill>
    <fill>
      <patternFill patternType="solid">
        <fgColor rgb="FF92D050"/>
        <bgColor rgb="FF92D050"/>
      </patternFill>
    </fill>
    <fill>
      <patternFill patternType="solid">
        <fgColor rgb="FFD9D9D9"/>
        <bgColor rgb="FFD9D9D9"/>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95">
    <border>
      <left/>
      <right/>
      <top/>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808080"/>
      </bottom>
      <diagonal/>
    </border>
    <border>
      <left style="thin">
        <color rgb="FF808080"/>
      </left>
      <right/>
      <top style="thin">
        <color rgb="FF808080"/>
      </top>
      <bottom style="thin">
        <color rgb="FF80808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rgb="FF000000"/>
      </left>
      <right/>
      <top style="medium">
        <color rgb="FF000000"/>
      </top>
      <bottom style="thin">
        <color rgb="FF808080"/>
      </bottom>
      <diagonal/>
    </border>
    <border>
      <left/>
      <right/>
      <top style="medium">
        <color rgb="FF000000"/>
      </top>
      <bottom style="thin">
        <color rgb="FF808080"/>
      </bottom>
      <diagonal/>
    </border>
    <border>
      <left/>
      <right style="medium">
        <color rgb="FF000000"/>
      </right>
      <top style="medium">
        <color rgb="FF000000"/>
      </top>
      <bottom style="thin">
        <color rgb="FF808080"/>
      </bottom>
      <diagonal/>
    </border>
    <border>
      <left style="medium">
        <color rgb="FF000000"/>
      </left>
      <right style="thin">
        <color rgb="FF808080"/>
      </right>
      <top style="thin">
        <color rgb="FF808080"/>
      </top>
      <bottom style="thin">
        <color rgb="FF808080"/>
      </bottom>
      <diagonal/>
    </border>
    <border>
      <left style="thin">
        <color rgb="FF808080"/>
      </left>
      <right style="medium">
        <color rgb="FF000000"/>
      </right>
      <top style="thin">
        <color rgb="FF808080"/>
      </top>
      <bottom style="thin">
        <color rgb="FF808080"/>
      </bottom>
      <diagonal/>
    </border>
    <border>
      <left/>
      <right style="medium">
        <color rgb="FF00000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rgb="FF808080"/>
      </right>
      <top/>
      <bottom/>
      <diagonal/>
    </border>
    <border>
      <left style="medium">
        <color rgb="FF000000"/>
      </left>
      <right style="thin">
        <color rgb="FF808080"/>
      </right>
      <top/>
      <bottom style="thin">
        <color rgb="FF808080"/>
      </bottom>
      <diagonal/>
    </border>
    <border>
      <left style="medium">
        <color rgb="FF000000"/>
      </left>
      <right style="thin">
        <color rgb="FF808080"/>
      </right>
      <top style="thin">
        <color rgb="FF808080"/>
      </top>
      <bottom style="medium">
        <color rgb="FF000000"/>
      </bottom>
      <diagonal/>
    </border>
    <border>
      <left style="thin">
        <color rgb="FF808080"/>
      </left>
      <right style="thin">
        <color rgb="FF808080"/>
      </right>
      <top style="thin">
        <color rgb="FF808080"/>
      </top>
      <bottom style="medium">
        <color rgb="FF000000"/>
      </bottom>
      <diagonal/>
    </border>
    <border>
      <left style="thin">
        <color rgb="FF808080"/>
      </left>
      <right style="medium">
        <color rgb="FF000000"/>
      </right>
      <top style="thin">
        <color rgb="FF808080"/>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right style="thin">
        <color rgb="FF999999"/>
      </right>
      <top/>
      <bottom/>
      <diagonal/>
    </border>
    <border>
      <left/>
      <right/>
      <top/>
      <bottom style="thin">
        <color theme="2" tint="-0.499984740745262"/>
      </bottom>
      <diagonal/>
    </border>
  </borders>
  <cellStyleXfs count="3">
    <xf numFmtId="0" fontId="0" fillId="0" borderId="0"/>
    <xf numFmtId="9" fontId="45" fillId="0" borderId="0" applyFont="0" applyFill="0" applyBorder="0" applyAlignment="0" applyProtection="0"/>
    <xf numFmtId="0" fontId="7" fillId="0" borderId="35"/>
  </cellStyleXfs>
  <cellXfs count="311">
    <xf numFmtId="0" fontId="0" fillId="0" borderId="0" xfId="0"/>
    <xf numFmtId="0" fontId="4" fillId="0" borderId="0" xfId="0" applyFont="1"/>
    <xf numFmtId="0" fontId="4" fillId="0" borderId="0" xfId="0" applyFont="1" applyAlignment="1">
      <alignment wrapText="1"/>
    </xf>
    <xf numFmtId="0" fontId="5" fillId="0" borderId="0" xfId="0" applyFont="1"/>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9" fillId="0" borderId="19" xfId="0" applyFont="1" applyBorder="1" applyAlignment="1">
      <alignment horizontal="left" vertical="center"/>
    </xf>
    <xf numFmtId="0" fontId="4" fillId="0" borderId="19" xfId="0" applyFont="1" applyBorder="1" applyAlignment="1">
      <alignment horizontal="center" vertical="center"/>
    </xf>
    <xf numFmtId="0" fontId="10" fillId="3" borderId="19" xfId="0" applyFont="1" applyFill="1" applyBorder="1" applyAlignment="1">
      <alignment horizontal="left" vertical="center"/>
    </xf>
    <xf numFmtId="0" fontId="10" fillId="0" borderId="19" xfId="0" applyFont="1" applyBorder="1" applyAlignment="1">
      <alignment horizontal="center" vertical="center"/>
    </xf>
    <xf numFmtId="9" fontId="4" fillId="0" borderId="19" xfId="0" applyNumberFormat="1" applyFont="1" applyBorder="1" applyAlignment="1">
      <alignment horizontal="center" vertical="center"/>
    </xf>
    <xf numFmtId="0" fontId="4" fillId="4" borderId="19" xfId="0" applyFont="1" applyFill="1" applyBorder="1" applyAlignment="1">
      <alignment horizontal="center" vertical="center"/>
    </xf>
    <xf numFmtId="2" fontId="11" fillId="0" borderId="19" xfId="0" applyNumberFormat="1" applyFont="1" applyBorder="1" applyAlignment="1">
      <alignment horizontal="center" vertical="center"/>
    </xf>
    <xf numFmtId="2" fontId="12" fillId="5" borderId="19" xfId="0" applyNumberFormat="1" applyFont="1" applyFill="1" applyBorder="1" applyAlignment="1">
      <alignment horizontal="center" vertical="center"/>
    </xf>
    <xf numFmtId="9" fontId="12" fillId="3" borderId="19" xfId="0" applyNumberFormat="1" applyFont="1" applyFill="1" applyBorder="1" applyAlignment="1">
      <alignment horizontal="center" vertical="center"/>
    </xf>
    <xf numFmtId="1" fontId="10" fillId="0" borderId="19" xfId="0" applyNumberFormat="1" applyFont="1" applyBorder="1" applyAlignment="1">
      <alignment horizontal="center" vertical="center"/>
    </xf>
    <xf numFmtId="1" fontId="4" fillId="0" borderId="19" xfId="0" applyNumberFormat="1" applyFont="1" applyBorder="1" applyAlignment="1">
      <alignment horizontal="center" vertical="center"/>
    </xf>
    <xf numFmtId="2" fontId="4" fillId="0" borderId="19" xfId="0" applyNumberFormat="1" applyFont="1" applyBorder="1" applyAlignment="1">
      <alignment horizontal="center" vertical="center"/>
    </xf>
    <xf numFmtId="9" fontId="12" fillId="5" borderId="19" xfId="0" applyNumberFormat="1" applyFont="1" applyFill="1" applyBorder="1" applyAlignment="1">
      <alignment horizontal="center" vertical="center"/>
    </xf>
    <xf numFmtId="0" fontId="13" fillId="3" borderId="19" xfId="0" applyFont="1" applyFill="1" applyBorder="1" applyAlignment="1">
      <alignment horizontal="left" vertical="center"/>
    </xf>
    <xf numFmtId="9" fontId="10" fillId="0" borderId="19" xfId="0" applyNumberFormat="1" applyFont="1" applyBorder="1" applyAlignment="1">
      <alignment horizontal="center" vertical="center"/>
    </xf>
    <xf numFmtId="164" fontId="11" fillId="0" borderId="19" xfId="0" applyNumberFormat="1" applyFont="1" applyBorder="1" applyAlignment="1">
      <alignment horizontal="center" vertical="center"/>
    </xf>
    <xf numFmtId="0" fontId="4" fillId="3" borderId="20" xfId="0" applyFont="1" applyFill="1" applyBorder="1"/>
    <xf numFmtId="0" fontId="4" fillId="4" borderId="20" xfId="0" applyFont="1" applyFill="1" applyBorder="1" applyAlignment="1">
      <alignment horizontal="center" vertical="center"/>
    </xf>
    <xf numFmtId="0" fontId="8" fillId="0" borderId="19" xfId="0" applyFont="1" applyBorder="1" applyAlignment="1">
      <alignment horizontal="left" vertical="center"/>
    </xf>
    <xf numFmtId="0" fontId="12" fillId="0" borderId="19" xfId="0" applyFont="1" applyBorder="1" applyAlignment="1">
      <alignment horizontal="left" vertical="center"/>
    </xf>
    <xf numFmtId="0" fontId="12" fillId="0" borderId="19" xfId="0" applyFont="1" applyBorder="1" applyAlignment="1">
      <alignment horizontal="center" vertical="center"/>
    </xf>
    <xf numFmtId="9" fontId="12" fillId="0" borderId="19" xfId="0" applyNumberFormat="1" applyFont="1" applyBorder="1" applyAlignment="1">
      <alignment horizontal="center" vertical="center"/>
    </xf>
    <xf numFmtId="9" fontId="8" fillId="0" borderId="19" xfId="0" applyNumberFormat="1"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8" fillId="0" borderId="0" xfId="0" applyFont="1"/>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9" xfId="0" applyFont="1" applyBorder="1" applyAlignment="1">
      <alignment horizontal="left" vertical="center"/>
    </xf>
    <xf numFmtId="9" fontId="4" fillId="0" borderId="0" xfId="0" applyNumberFormat="1" applyFont="1"/>
    <xf numFmtId="0" fontId="14" fillId="0" borderId="0" xfId="0" applyFont="1"/>
    <xf numFmtId="0" fontId="14" fillId="4" borderId="20" xfId="0" applyFont="1" applyFill="1" applyBorder="1" applyAlignment="1">
      <alignment horizontal="center"/>
    </xf>
    <xf numFmtId="0" fontId="16" fillId="4" borderId="20" xfId="0" applyFont="1" applyFill="1" applyBorder="1" applyAlignment="1">
      <alignment horizontal="center" vertical="center"/>
    </xf>
    <xf numFmtId="0" fontId="14" fillId="4" borderId="20" xfId="0" applyFont="1" applyFill="1" applyBorder="1" applyAlignment="1">
      <alignment vertical="center"/>
    </xf>
    <xf numFmtId="0" fontId="16" fillId="0" borderId="0" xfId="0" applyFont="1" applyAlignment="1">
      <alignment horizontal="center" vertical="center" wrapText="1"/>
    </xf>
    <xf numFmtId="0" fontId="16" fillId="4" borderId="20" xfId="0" applyFont="1" applyFill="1" applyBorder="1" applyAlignment="1">
      <alignment vertical="center"/>
    </xf>
    <xf numFmtId="0" fontId="16" fillId="4" borderId="36" xfId="0" applyFont="1" applyFill="1" applyBorder="1" applyAlignment="1">
      <alignment vertical="center"/>
    </xf>
    <xf numFmtId="0" fontId="16" fillId="4" borderId="37" xfId="0" applyFont="1" applyFill="1" applyBorder="1" applyAlignment="1">
      <alignment vertical="center"/>
    </xf>
    <xf numFmtId="0" fontId="16" fillId="4" borderId="38" xfId="0" applyFont="1" applyFill="1" applyBorder="1" applyAlignment="1">
      <alignment vertical="center"/>
    </xf>
    <xf numFmtId="0" fontId="18" fillId="0" borderId="0" xfId="0" applyFont="1"/>
    <xf numFmtId="0" fontId="14" fillId="0" borderId="39" xfId="0" applyFont="1" applyBorder="1"/>
    <xf numFmtId="0" fontId="14" fillId="0" borderId="43" xfId="0" applyFont="1" applyBorder="1"/>
    <xf numFmtId="0" fontId="4" fillId="0" borderId="39" xfId="0" applyFont="1" applyBorder="1"/>
    <xf numFmtId="0" fontId="14" fillId="0" borderId="39" xfId="0" applyFont="1" applyBorder="1" applyAlignment="1">
      <alignment horizontal="center" vertical="center" wrapText="1"/>
    </xf>
    <xf numFmtId="0" fontId="16" fillId="0" borderId="0" xfId="0" applyFont="1" applyAlignment="1">
      <alignment vertical="center"/>
    </xf>
    <xf numFmtId="10" fontId="14" fillId="0" borderId="0" xfId="0" applyNumberFormat="1" applyFont="1" applyAlignment="1">
      <alignment vertical="center" wrapText="1"/>
    </xf>
    <xf numFmtId="9" fontId="16" fillId="0" borderId="44" xfId="0" applyNumberFormat="1" applyFont="1" applyBorder="1" applyAlignment="1">
      <alignment horizontal="center" vertical="center" wrapText="1"/>
    </xf>
    <xf numFmtId="0" fontId="14" fillId="0" borderId="43" xfId="0" applyFont="1" applyBorder="1" applyAlignment="1">
      <alignment horizontal="center" vertical="center" wrapText="1"/>
    </xf>
    <xf numFmtId="0" fontId="14" fillId="0" borderId="0" xfId="0" applyFont="1" applyAlignment="1">
      <alignment vertical="center" wrapText="1"/>
    </xf>
    <xf numFmtId="0" fontId="14" fillId="0" borderId="43" xfId="0" applyFont="1" applyBorder="1" applyAlignment="1">
      <alignment vertical="center" wrapText="1"/>
    </xf>
    <xf numFmtId="0" fontId="4" fillId="0" borderId="43" xfId="0" applyFont="1" applyBorder="1"/>
    <xf numFmtId="0" fontId="14" fillId="0" borderId="0" xfId="0" applyFont="1" applyAlignment="1">
      <alignment horizontal="center" vertical="center" wrapText="1"/>
    </xf>
    <xf numFmtId="0" fontId="16" fillId="0" borderId="43" xfId="0" applyFont="1" applyBorder="1" applyAlignment="1">
      <alignment horizontal="center" vertical="center" wrapText="1"/>
    </xf>
    <xf numFmtId="10" fontId="16" fillId="0" borderId="0" xfId="0" applyNumberFormat="1" applyFont="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19" fillId="0" borderId="0" xfId="0" applyFont="1" applyAlignment="1">
      <alignment horizontal="center" vertical="center" wrapText="1"/>
    </xf>
    <xf numFmtId="0" fontId="16" fillId="10" borderId="48" xfId="0" applyFont="1" applyFill="1" applyBorder="1" applyAlignment="1">
      <alignment horizontal="left" vertical="center" wrapText="1"/>
    </xf>
    <xf numFmtId="0" fontId="16" fillId="11" borderId="21" xfId="0" applyFont="1" applyFill="1" applyBorder="1" applyAlignment="1">
      <alignment horizontal="center" vertical="center" wrapText="1"/>
    </xf>
    <xf numFmtId="9" fontId="16" fillId="10" borderId="21" xfId="0" applyNumberFormat="1"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49" xfId="0" applyFont="1" applyFill="1" applyBorder="1" applyAlignment="1">
      <alignment horizontal="center" vertical="center"/>
    </xf>
    <xf numFmtId="9" fontId="16" fillId="0" borderId="21" xfId="0" applyNumberFormat="1" applyFont="1" applyBorder="1" applyAlignment="1">
      <alignment horizontal="center" vertical="center" wrapText="1"/>
    </xf>
    <xf numFmtId="0" fontId="16" fillId="4" borderId="50" xfId="0" applyFont="1" applyFill="1" applyBorder="1" applyAlignment="1">
      <alignment horizontal="center" vertical="center"/>
    </xf>
    <xf numFmtId="0" fontId="16" fillId="4" borderId="21" xfId="0" applyFont="1" applyFill="1" applyBorder="1" applyAlignment="1">
      <alignment horizontal="center" vertical="center"/>
    </xf>
    <xf numFmtId="0" fontId="16" fillId="10" borderId="21" xfId="0" applyFont="1" applyFill="1" applyBorder="1" applyAlignment="1">
      <alignment horizontal="left" vertical="center" wrapText="1"/>
    </xf>
    <xf numFmtId="0" fontId="25" fillId="0" borderId="0" xfId="0" applyFont="1" applyAlignment="1">
      <alignment horizontal="center" vertical="center"/>
    </xf>
    <xf numFmtId="0" fontId="11" fillId="12" borderId="21" xfId="0" applyFont="1" applyFill="1" applyBorder="1" applyAlignment="1">
      <alignment horizontal="center" vertical="center"/>
    </xf>
    <xf numFmtId="0" fontId="4" fillId="0" borderId="0" xfId="0" applyFont="1" applyAlignment="1">
      <alignment horizontal="center"/>
    </xf>
    <xf numFmtId="0" fontId="12" fillId="0" borderId="0" xfId="0" applyFont="1" applyAlignment="1">
      <alignment horizontal="left" vertical="center"/>
    </xf>
    <xf numFmtId="0" fontId="8" fillId="13" borderId="21" xfId="0" applyFont="1" applyFill="1" applyBorder="1" applyAlignment="1">
      <alignment horizontal="center" vertical="center"/>
    </xf>
    <xf numFmtId="0" fontId="12" fillId="0" borderId="0" xfId="0" applyFont="1" applyAlignment="1">
      <alignment vertical="center"/>
    </xf>
    <xf numFmtId="0" fontId="20" fillId="0" borderId="0" xfId="0" applyFont="1" applyAlignment="1">
      <alignment horizontal="center" vertical="center"/>
    </xf>
    <xf numFmtId="0" fontId="25" fillId="14" borderId="21" xfId="0" applyFont="1" applyFill="1" applyBorder="1" applyAlignment="1">
      <alignment horizontal="center" vertical="center"/>
    </xf>
    <xf numFmtId="0" fontId="11" fillId="6" borderId="20" xfId="0" applyFont="1" applyFill="1" applyBorder="1" applyAlignment="1">
      <alignment horizontal="center" vertical="center"/>
    </xf>
    <xf numFmtId="0" fontId="12" fillId="0" borderId="0" xfId="0" applyFont="1" applyAlignment="1">
      <alignment horizontal="center" vertical="center"/>
    </xf>
    <xf numFmtId="0" fontId="8" fillId="15" borderId="21" xfId="0" applyFont="1" applyFill="1" applyBorder="1" applyAlignment="1">
      <alignment horizontal="center" vertical="center"/>
    </xf>
    <xf numFmtId="0" fontId="8" fillId="0" borderId="0" xfId="0" applyFont="1" applyAlignment="1">
      <alignment horizontal="center" vertical="center"/>
    </xf>
    <xf numFmtId="0" fontId="6" fillId="2" borderId="66" xfId="0" applyFont="1" applyFill="1" applyBorder="1" applyAlignment="1">
      <alignment vertical="center" wrapText="1"/>
    </xf>
    <xf numFmtId="9" fontId="6" fillId="2" borderId="2" xfId="0" applyNumberFormat="1" applyFont="1" applyFill="1" applyBorder="1" applyAlignment="1">
      <alignment horizontal="center" vertical="center" wrapText="1"/>
    </xf>
    <xf numFmtId="0" fontId="4" fillId="0" borderId="0" xfId="0" applyFont="1" applyAlignment="1">
      <alignment horizontal="center" wrapText="1"/>
    </xf>
    <xf numFmtId="0" fontId="10" fillId="0" borderId="0" xfId="0" applyFont="1"/>
    <xf numFmtId="0" fontId="15" fillId="12" borderId="67" xfId="0" applyFont="1" applyFill="1" applyBorder="1" applyAlignment="1">
      <alignment vertical="center"/>
    </xf>
    <xf numFmtId="0" fontId="15" fillId="12" borderId="68" xfId="0" applyFont="1" applyFill="1" applyBorder="1" applyAlignment="1">
      <alignment vertical="center"/>
    </xf>
    <xf numFmtId="0" fontId="15" fillId="12" borderId="69" xfId="0" applyFont="1" applyFill="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8" fillId="16" borderId="15" xfId="0" applyFont="1" applyFill="1" applyBorder="1" applyAlignment="1">
      <alignment horizontal="center" vertical="center"/>
    </xf>
    <xf numFmtId="0" fontId="8" fillId="0" borderId="14" xfId="0" applyFont="1" applyBorder="1" applyAlignment="1">
      <alignment horizontal="left" vertical="center"/>
    </xf>
    <xf numFmtId="1" fontId="11" fillId="0" borderId="19" xfId="0" applyNumberFormat="1" applyFont="1" applyBorder="1" applyAlignment="1">
      <alignment horizontal="center" vertical="center"/>
    </xf>
    <xf numFmtId="0" fontId="12" fillId="13" borderId="19" xfId="0" applyFont="1" applyFill="1" applyBorder="1" applyAlignment="1">
      <alignment horizontal="left" vertical="center"/>
    </xf>
    <xf numFmtId="0" fontId="12" fillId="0" borderId="70" xfId="0" applyFont="1" applyBorder="1" applyAlignment="1">
      <alignment horizontal="center" vertical="center"/>
    </xf>
    <xf numFmtId="164" fontId="12" fillId="0" borderId="19" xfId="0" applyNumberFormat="1" applyFont="1" applyBorder="1" applyAlignment="1">
      <alignment horizontal="center" vertical="center"/>
    </xf>
    <xf numFmtId="10" fontId="8" fillId="0" borderId="19" xfId="0" applyNumberFormat="1" applyFont="1" applyBorder="1" applyAlignment="1">
      <alignment horizontal="center" vertical="center"/>
    </xf>
    <xf numFmtId="10" fontId="11" fillId="0" borderId="19" xfId="0" applyNumberFormat="1" applyFont="1" applyBorder="1" applyAlignment="1">
      <alignment horizontal="center" vertical="center"/>
    </xf>
    <xf numFmtId="10" fontId="12" fillId="5" borderId="19" xfId="0" applyNumberFormat="1" applyFont="1" applyFill="1" applyBorder="1" applyAlignment="1">
      <alignment horizontal="center" vertical="center"/>
    </xf>
    <xf numFmtId="164" fontId="8" fillId="0" borderId="0" xfId="0" applyNumberFormat="1" applyFont="1"/>
    <xf numFmtId="0" fontId="8" fillId="17" borderId="19" xfId="0" applyFont="1" applyFill="1" applyBorder="1" applyAlignment="1">
      <alignment horizontal="center" vertical="center"/>
    </xf>
    <xf numFmtId="0" fontId="8" fillId="17" borderId="19" xfId="0" applyFont="1" applyFill="1" applyBorder="1" applyAlignment="1">
      <alignment horizontal="left" vertical="center" wrapText="1"/>
    </xf>
    <xf numFmtId="0" fontId="8" fillId="17" borderId="19" xfId="0" applyFont="1" applyFill="1" applyBorder="1" applyAlignment="1">
      <alignment horizontal="left" vertical="center"/>
    </xf>
    <xf numFmtId="0" fontId="8" fillId="0" borderId="19"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12" fillId="13" borderId="2" xfId="0" applyFont="1" applyFill="1" applyBorder="1" applyAlignment="1">
      <alignment horizontal="left" vertical="center"/>
    </xf>
    <xf numFmtId="9" fontId="12"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9" fontId="4" fillId="0" borderId="0" xfId="0" applyNumberFormat="1" applyFont="1" applyAlignment="1">
      <alignment horizontal="center" vertical="center"/>
    </xf>
    <xf numFmtId="9" fontId="16" fillId="5" borderId="20" xfId="0" applyNumberFormat="1" applyFont="1" applyFill="1" applyBorder="1" applyAlignment="1">
      <alignment horizontal="center" vertical="center"/>
    </xf>
    <xf numFmtId="0" fontId="8" fillId="4" borderId="19" xfId="0" applyFont="1" applyFill="1" applyBorder="1" applyAlignment="1">
      <alignment horizontal="center" vertical="center"/>
    </xf>
    <xf numFmtId="1" fontId="12" fillId="5" borderId="19" xfId="0" applyNumberFormat="1" applyFont="1" applyFill="1" applyBorder="1" applyAlignment="1">
      <alignment horizontal="center" vertical="center"/>
    </xf>
    <xf numFmtId="165"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29" fillId="0" borderId="19" xfId="0" applyFont="1" applyBorder="1" applyAlignment="1">
      <alignment horizontal="center" vertical="center"/>
    </xf>
    <xf numFmtId="10" fontId="10" fillId="0" borderId="19"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9" fillId="0" borderId="19" xfId="0" applyFont="1" applyBorder="1" applyAlignment="1">
      <alignment horizontal="center" vertical="center"/>
    </xf>
    <xf numFmtId="0" fontId="4" fillId="0" borderId="19" xfId="0" applyFont="1" applyBorder="1" applyAlignment="1">
      <alignment horizontal="center" vertical="center" wrapText="1"/>
    </xf>
    <xf numFmtId="0" fontId="9" fillId="0" borderId="19" xfId="0" applyFont="1" applyBorder="1" applyAlignment="1">
      <alignment horizontal="left" vertical="center" wrapText="1"/>
    </xf>
    <xf numFmtId="0" fontId="4" fillId="0" borderId="19" xfId="0" quotePrefix="1" applyFont="1" applyBorder="1" applyAlignment="1">
      <alignment horizontal="center" vertical="center"/>
    </xf>
    <xf numFmtId="0" fontId="10" fillId="0" borderId="0" xfId="0" applyFont="1" applyAlignment="1">
      <alignment horizontal="left" vertical="center"/>
    </xf>
    <xf numFmtId="0" fontId="30" fillId="0" borderId="0" xfId="0" applyFont="1"/>
    <xf numFmtId="0" fontId="30" fillId="0" borderId="0" xfId="0" applyFont="1" applyAlignment="1">
      <alignment horizontal="center" vertical="center"/>
    </xf>
    <xf numFmtId="0" fontId="32" fillId="0" borderId="0" xfId="0" applyFont="1" applyAlignment="1">
      <alignment vertical="center"/>
    </xf>
    <xf numFmtId="0" fontId="33" fillId="2" borderId="75"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76" xfId="0" applyFont="1" applyFill="1" applyBorder="1" applyAlignment="1">
      <alignment horizontal="center" vertical="center"/>
    </xf>
    <xf numFmtId="0" fontId="22" fillId="0" borderId="75" xfId="0" applyFont="1" applyBorder="1" applyAlignment="1">
      <alignment horizontal="center" vertical="center"/>
    </xf>
    <xf numFmtId="167" fontId="22" fillId="0" borderId="19" xfId="0" applyNumberFormat="1" applyFont="1" applyBorder="1" applyAlignment="1">
      <alignment horizontal="center" vertical="center"/>
    </xf>
    <xf numFmtId="0" fontId="22" fillId="0" borderId="76" xfId="0" applyFont="1" applyBorder="1" applyAlignment="1">
      <alignment horizontal="left" vertical="center" wrapText="1"/>
    </xf>
    <xf numFmtId="0" fontId="30" fillId="0" borderId="75" xfId="0" applyFont="1" applyBorder="1" applyAlignment="1">
      <alignment horizontal="center" vertical="center"/>
    </xf>
    <xf numFmtId="167" fontId="30" fillId="0" borderId="19" xfId="0" applyNumberFormat="1" applyFont="1" applyBorder="1" applyAlignment="1">
      <alignment horizontal="center" vertical="center"/>
    </xf>
    <xf numFmtId="0" fontId="30" fillId="0" borderId="76" xfId="0" applyFont="1" applyBorder="1" applyAlignment="1">
      <alignment horizontal="left" vertical="center" wrapText="1"/>
    </xf>
    <xf numFmtId="0" fontId="30" fillId="0" borderId="75" xfId="0" applyFont="1" applyBorder="1" applyAlignment="1">
      <alignment horizontal="center"/>
    </xf>
    <xf numFmtId="167" fontId="30" fillId="0" borderId="13" xfId="0" applyNumberFormat="1" applyFont="1" applyBorder="1" applyAlignment="1">
      <alignment horizontal="center"/>
    </xf>
    <xf numFmtId="0" fontId="30" fillId="0" borderId="77" xfId="0" applyFont="1" applyBorder="1" applyAlignment="1">
      <alignment wrapText="1"/>
    </xf>
    <xf numFmtId="0" fontId="4" fillId="0" borderId="0" xfId="0" applyFont="1" applyAlignment="1">
      <alignment vertical="center"/>
    </xf>
    <xf numFmtId="0" fontId="30" fillId="0" borderId="0" xfId="0" applyFont="1" applyAlignment="1">
      <alignment vertical="center"/>
    </xf>
    <xf numFmtId="167" fontId="30" fillId="0" borderId="13" xfId="0" applyNumberFormat="1" applyFont="1" applyBorder="1" applyAlignment="1">
      <alignment horizontal="center" vertical="center"/>
    </xf>
    <xf numFmtId="0" fontId="30" fillId="0" borderId="77" xfId="0" applyFont="1" applyBorder="1" applyAlignment="1">
      <alignment vertical="center" wrapText="1"/>
    </xf>
    <xf numFmtId="168" fontId="30" fillId="0" borderId="19" xfId="0" applyNumberFormat="1" applyFont="1" applyBorder="1" applyAlignment="1">
      <alignment horizontal="center" vertical="center"/>
    </xf>
    <xf numFmtId="0" fontId="30" fillId="0" borderId="81" xfId="0" applyFont="1" applyBorder="1" applyAlignment="1">
      <alignment horizontal="center" vertical="center"/>
    </xf>
    <xf numFmtId="167" fontId="30" fillId="0" borderId="82" xfId="0" applyNumberFormat="1" applyFont="1" applyBorder="1" applyAlignment="1">
      <alignment horizontal="center" vertical="center"/>
    </xf>
    <xf numFmtId="0" fontId="30" fillId="0" borderId="83" xfId="0" applyFont="1" applyBorder="1" applyAlignment="1">
      <alignment horizontal="left" vertical="center" wrapText="1"/>
    </xf>
    <xf numFmtId="0" fontId="0" fillId="0" borderId="84" xfId="0" applyBorder="1"/>
    <xf numFmtId="0" fontId="0" fillId="0" borderId="85" xfId="0" applyBorder="1"/>
    <xf numFmtId="0" fontId="0" fillId="0" borderId="84" xfId="0" pivotButton="1"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1" xfId="0" pivotButton="1" applyBorder="1"/>
    <xf numFmtId="0" fontId="0" fillId="0" borderId="91" xfId="0" applyBorder="1"/>
    <xf numFmtId="0" fontId="0" fillId="0" borderId="92" xfId="0" applyBorder="1"/>
    <xf numFmtId="164" fontId="11" fillId="18" borderId="19" xfId="0" applyNumberFormat="1" applyFont="1" applyFill="1" applyBorder="1" applyAlignment="1">
      <alignment horizontal="center" vertical="center"/>
    </xf>
    <xf numFmtId="0" fontId="12" fillId="19" borderId="70" xfId="0" applyFont="1" applyFill="1" applyBorder="1" applyAlignment="1">
      <alignment horizontal="center" vertical="center"/>
    </xf>
    <xf numFmtId="0" fontId="12" fillId="19" borderId="19" xfId="0" applyFont="1" applyFill="1" applyBorder="1" applyAlignment="1">
      <alignment horizontal="center" vertical="center"/>
    </xf>
    <xf numFmtId="0" fontId="4" fillId="19" borderId="19" xfId="0" applyFont="1" applyFill="1" applyBorder="1" applyAlignment="1">
      <alignment horizontal="center" vertical="center"/>
    </xf>
    <xf numFmtId="0" fontId="10" fillId="19" borderId="19" xfId="0" applyFont="1" applyFill="1" applyBorder="1" applyAlignment="1">
      <alignment horizontal="center" vertical="center"/>
    </xf>
    <xf numFmtId="2" fontId="10" fillId="0" borderId="19" xfId="0" applyNumberFormat="1" applyFont="1" applyBorder="1" applyAlignment="1">
      <alignment horizontal="center" vertical="center"/>
    </xf>
    <xf numFmtId="0" fontId="43" fillId="0" borderId="19" xfId="0" applyFont="1" applyBorder="1" applyAlignment="1">
      <alignment horizontal="center" vertical="center"/>
    </xf>
    <xf numFmtId="0" fontId="4" fillId="20" borderId="19" xfId="0" applyFont="1" applyFill="1" applyBorder="1" applyAlignment="1">
      <alignment horizontal="center" vertical="center"/>
    </xf>
    <xf numFmtId="9" fontId="4" fillId="0" borderId="19" xfId="1" applyFont="1" applyBorder="1" applyAlignment="1">
      <alignment horizontal="center" vertical="center"/>
    </xf>
    <xf numFmtId="0" fontId="12" fillId="0" borderId="71" xfId="0" applyFont="1" applyBorder="1" applyAlignment="1">
      <alignment horizontal="center" vertical="center"/>
    </xf>
    <xf numFmtId="0" fontId="26" fillId="0" borderId="94" xfId="0" applyFont="1" applyBorder="1" applyAlignment="1">
      <alignment vertical="center"/>
    </xf>
    <xf numFmtId="0" fontId="4" fillId="0" borderId="35" xfId="0" applyFont="1" applyBorder="1"/>
    <xf numFmtId="0" fontId="3" fillId="0" borderId="0" xfId="0" applyFont="1"/>
    <xf numFmtId="0" fontId="2" fillId="0" borderId="0" xfId="0" applyFont="1"/>
    <xf numFmtId="9" fontId="0" fillId="0" borderId="87" xfId="0" applyNumberFormat="1" applyBorder="1"/>
    <xf numFmtId="9" fontId="0" fillId="0" borderId="90" xfId="0" applyNumberFormat="1" applyBorder="1"/>
    <xf numFmtId="0" fontId="0" fillId="0" borderId="0" xfId="0" pivotButton="1"/>
    <xf numFmtId="0" fontId="0" fillId="0" borderId="0" xfId="0" applyAlignment="1">
      <alignment horizontal="left"/>
    </xf>
    <xf numFmtId="0" fontId="0" fillId="0" borderId="0" xfId="0" applyAlignment="1">
      <alignment horizontal="left" indent="1"/>
    </xf>
    <xf numFmtId="9" fontId="0" fillId="0" borderId="0" xfId="0" applyNumberFormat="1"/>
    <xf numFmtId="1" fontId="0" fillId="0" borderId="0" xfId="0" applyNumberFormat="1"/>
    <xf numFmtId="0" fontId="12" fillId="18" borderId="71" xfId="0" applyFont="1" applyFill="1" applyBorder="1" applyAlignment="1">
      <alignment horizontal="center" vertical="center"/>
    </xf>
    <xf numFmtId="0" fontId="12" fillId="18" borderId="19" xfId="0" applyFont="1" applyFill="1" applyBorder="1" applyAlignment="1">
      <alignment horizontal="center" vertical="center"/>
    </xf>
    <xf numFmtId="0" fontId="10" fillId="18" borderId="19" xfId="0" applyFont="1" applyFill="1" applyBorder="1" applyAlignment="1">
      <alignment horizontal="center" vertical="center"/>
    </xf>
    <xf numFmtId="0" fontId="10" fillId="0" borderId="70" xfId="0" applyFont="1" applyBorder="1" applyAlignment="1">
      <alignment horizontal="center" vertical="center"/>
    </xf>
    <xf numFmtId="0" fontId="1" fillId="0" borderId="0" xfId="0" applyFont="1"/>
    <xf numFmtId="164" fontId="12" fillId="5" borderId="19" xfId="0" applyNumberFormat="1" applyFont="1" applyFill="1" applyBorder="1" applyAlignment="1">
      <alignment horizontal="center" vertical="center"/>
    </xf>
    <xf numFmtId="0" fontId="46" fillId="0" borderId="0" xfId="0" applyFont="1"/>
    <xf numFmtId="0" fontId="0" fillId="0" borderId="84" xfId="0" applyNumberFormat="1" applyBorder="1"/>
    <xf numFmtId="0" fontId="0" fillId="0" borderId="88" xfId="0" applyNumberFormat="1" applyBorder="1"/>
    <xf numFmtId="0" fontId="0" fillId="0" borderId="87" xfId="0" applyNumberFormat="1" applyBorder="1"/>
    <xf numFmtId="0" fontId="0" fillId="0" borderId="90" xfId="0" applyNumberFormat="1" applyBorder="1"/>
    <xf numFmtId="0" fontId="0" fillId="0" borderId="92" xfId="0" applyNumberFormat="1" applyBorder="1"/>
    <xf numFmtId="0" fontId="0" fillId="0" borderId="93" xfId="0" applyNumberFormat="1" applyBorder="1"/>
    <xf numFmtId="0" fontId="4"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applyAlignment="1">
      <alignment horizontal="center" vertical="center"/>
    </xf>
    <xf numFmtId="0" fontId="26" fillId="0" borderId="0" xfId="0" applyFont="1" applyFill="1" applyAlignment="1">
      <alignment vertical="center"/>
    </xf>
    <xf numFmtId="0" fontId="4" fillId="0" borderId="0" xfId="0" applyFont="1" applyFill="1"/>
    <xf numFmtId="0" fontId="8" fillId="0" borderId="19" xfId="0" applyFont="1" applyFill="1" applyBorder="1" applyAlignment="1">
      <alignment horizontal="center" vertical="center" wrapText="1"/>
    </xf>
    <xf numFmtId="9" fontId="12" fillId="0" borderId="19" xfId="0" applyNumberFormat="1" applyFont="1" applyFill="1" applyBorder="1" applyAlignment="1">
      <alignment horizontal="center" vertical="center"/>
    </xf>
    <xf numFmtId="9" fontId="8" fillId="0" borderId="19"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44" fillId="0" borderId="15" xfId="0" applyFont="1" applyFill="1" applyBorder="1" applyAlignment="1">
      <alignment horizontal="center" vertical="center"/>
    </xf>
    <xf numFmtId="0" fontId="12" fillId="0" borderId="66"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 xfId="0" applyFont="1" applyFill="1" applyBorder="1" applyAlignment="1">
      <alignment horizontal="left" vertical="center"/>
    </xf>
    <xf numFmtId="0" fontId="28" fillId="0" borderId="0" xfId="0" applyFont="1" applyFill="1" applyAlignment="1">
      <alignment horizontal="center" vertical="center"/>
    </xf>
    <xf numFmtId="0" fontId="12" fillId="0" borderId="0" xfId="0" applyFont="1" applyFill="1" applyAlignment="1">
      <alignment vertical="center"/>
    </xf>
    <xf numFmtId="0" fontId="12" fillId="0" borderId="19" xfId="0" applyFont="1" applyFill="1" applyBorder="1" applyAlignment="1">
      <alignment horizontal="left" vertical="center" wrapText="1"/>
    </xf>
    <xf numFmtId="0" fontId="10" fillId="0" borderId="0" xfId="0" applyFont="1" applyFill="1"/>
    <xf numFmtId="9" fontId="4" fillId="0" borderId="0" xfId="1" applyFont="1" applyFill="1"/>
    <xf numFmtId="10" fontId="4" fillId="0" borderId="0" xfId="0" applyNumberFormat="1" applyFont="1" applyFill="1"/>
    <xf numFmtId="0" fontId="6" fillId="2" borderId="1" xfId="0" applyFont="1" applyFill="1" applyBorder="1" applyAlignment="1">
      <alignment horizontal="center" vertical="center" wrapText="1"/>
    </xf>
    <xf numFmtId="0" fontId="7" fillId="0" borderId="6" xfId="0" applyFont="1" applyBorder="1"/>
    <xf numFmtId="0" fontId="7" fillId="0" borderId="14" xfId="0" applyFont="1" applyBorder="1"/>
    <xf numFmtId="0" fontId="6" fillId="2" borderId="8" xfId="0" applyFont="1" applyFill="1" applyBorder="1" applyAlignment="1">
      <alignment horizontal="center" vertical="center" wrapText="1"/>
    </xf>
    <xf numFmtId="0" fontId="7" fillId="0" borderId="9" xfId="0" applyFont="1" applyBorder="1"/>
    <xf numFmtId="0" fontId="7" fillId="0" borderId="10" xfId="0" applyFont="1" applyBorder="1"/>
    <xf numFmtId="9" fontId="6" fillId="2" borderId="1"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2" xfId="0" applyFont="1" applyBorder="1"/>
    <xf numFmtId="0" fontId="7" fillId="0" borderId="13" xfId="0" applyFont="1" applyBorder="1"/>
    <xf numFmtId="0" fontId="6" fillId="2"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16" fillId="0" borderId="25" xfId="0" applyFont="1" applyBorder="1" applyAlignment="1">
      <alignment horizontal="left" vertical="center"/>
    </xf>
    <xf numFmtId="0" fontId="7" fillId="0" borderId="26" xfId="0" applyFont="1" applyBorder="1"/>
    <xf numFmtId="0" fontId="7" fillId="0" borderId="27" xfId="0" applyFont="1" applyBorder="1"/>
    <xf numFmtId="0" fontId="16" fillId="4" borderId="25" xfId="0" applyFont="1" applyFill="1" applyBorder="1" applyAlignment="1">
      <alignment horizontal="center" vertical="center"/>
    </xf>
    <xf numFmtId="0" fontId="16" fillId="10" borderId="25" xfId="0" applyFont="1" applyFill="1" applyBorder="1" applyAlignment="1">
      <alignment horizontal="left" vertical="center"/>
    </xf>
    <xf numFmtId="0" fontId="16" fillId="9" borderId="51" xfId="0" applyFont="1" applyFill="1" applyBorder="1" applyAlignment="1">
      <alignment horizontal="center" vertical="center"/>
    </xf>
    <xf numFmtId="0" fontId="7" fillId="0" borderId="52" xfId="0" applyFont="1" applyBorder="1"/>
    <xf numFmtId="0" fontId="7" fillId="0" borderId="53" xfId="0" applyFont="1" applyBorder="1"/>
    <xf numFmtId="0" fontId="16" fillId="4" borderId="22" xfId="0" applyFont="1" applyFill="1" applyBorder="1" applyAlignment="1">
      <alignment horizontal="center" vertical="center"/>
    </xf>
    <xf numFmtId="0" fontId="7" fillId="0" borderId="24" xfId="0" applyFont="1" applyBorder="1"/>
    <xf numFmtId="0" fontId="7" fillId="0" borderId="23" xfId="0" applyFont="1" applyBorder="1"/>
    <xf numFmtId="0" fontId="7" fillId="0" borderId="30" xfId="0" applyFont="1" applyBorder="1"/>
    <xf numFmtId="0" fontId="7" fillId="0" borderId="32" xfId="0" applyFont="1" applyBorder="1"/>
    <xf numFmtId="0" fontId="7" fillId="0" borderId="31" xfId="0" applyFont="1" applyBorder="1"/>
    <xf numFmtId="0" fontId="21" fillId="0" borderId="54" xfId="0" applyFont="1" applyBorder="1" applyAlignment="1">
      <alignment horizontal="left" vertical="center" wrapText="1"/>
    </xf>
    <xf numFmtId="0" fontId="7" fillId="0" borderId="55" xfId="0" applyFont="1" applyBorder="1"/>
    <xf numFmtId="0" fontId="7" fillId="0" borderId="56" xfId="0" applyFont="1" applyBorder="1"/>
    <xf numFmtId="0" fontId="7" fillId="0" borderId="39" xfId="0" applyFont="1" applyBorder="1"/>
    <xf numFmtId="0" fontId="0" fillId="0" borderId="0" xfId="0"/>
    <xf numFmtId="0" fontId="7" fillId="0" borderId="29" xfId="0" applyFont="1" applyBorder="1"/>
    <xf numFmtId="0" fontId="7" fillId="0" borderId="45" xfId="0" applyFont="1" applyBorder="1"/>
    <xf numFmtId="0" fontId="7" fillId="0" borderId="46" xfId="0" applyFont="1" applyBorder="1"/>
    <xf numFmtId="0" fontId="7" fillId="0" borderId="61" xfId="0" applyFont="1" applyBorder="1"/>
    <xf numFmtId="0" fontId="22" fillId="0" borderId="57" xfId="0" applyFont="1" applyBorder="1" applyAlignment="1">
      <alignment horizontal="left" vertical="center" wrapText="1"/>
    </xf>
    <xf numFmtId="0" fontId="7" fillId="0" borderId="58" xfId="0" applyFont="1" applyBorder="1"/>
    <xf numFmtId="0" fontId="7" fillId="0" borderId="59" xfId="0" applyFont="1" applyBorder="1"/>
    <xf numFmtId="0" fontId="22" fillId="0" borderId="25" xfId="0" applyFont="1" applyBorder="1" applyAlignment="1">
      <alignment horizontal="left" vertical="center" wrapText="1"/>
    </xf>
    <xf numFmtId="0" fontId="7" fillId="0" borderId="60" xfId="0" applyFont="1" applyBorder="1"/>
    <xf numFmtId="0" fontId="23" fillId="0" borderId="62" xfId="0" applyFont="1" applyBorder="1" applyAlignment="1">
      <alignment horizontal="left" vertical="center" wrapText="1"/>
    </xf>
    <xf numFmtId="0" fontId="7" fillId="0" borderId="63" xfId="0" applyFont="1" applyBorder="1"/>
    <xf numFmtId="0" fontId="7" fillId="0" borderId="64" xfId="0" applyFont="1" applyBorder="1"/>
    <xf numFmtId="0" fontId="17" fillId="4" borderId="33" xfId="0" applyFont="1" applyFill="1" applyBorder="1" applyAlignment="1">
      <alignment horizontal="center" vertical="center" wrapText="1"/>
    </xf>
    <xf numFmtId="0" fontId="7" fillId="0" borderId="34" xfId="0" applyFont="1" applyBorder="1"/>
    <xf numFmtId="0" fontId="7" fillId="0" borderId="35" xfId="0" applyFont="1" applyBorder="1"/>
    <xf numFmtId="0" fontId="20" fillId="10" borderId="25" xfId="0" applyFont="1" applyFill="1" applyBorder="1" applyAlignment="1">
      <alignment horizontal="center" vertical="center" wrapText="1"/>
    </xf>
    <xf numFmtId="0" fontId="16" fillId="9" borderId="25" xfId="0" applyFont="1" applyFill="1" applyBorder="1" applyAlignment="1">
      <alignment horizontal="center" vertical="center"/>
    </xf>
    <xf numFmtId="0" fontId="14" fillId="4" borderId="33"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16" fillId="9" borderId="40" xfId="0" applyFont="1" applyFill="1" applyBorder="1" applyAlignment="1">
      <alignment horizontal="center" vertical="center"/>
    </xf>
    <xf numFmtId="0" fontId="7" fillId="0" borderId="41" xfId="0" applyFont="1" applyBorder="1"/>
    <xf numFmtId="0" fontId="7" fillId="0" borderId="42" xfId="0" applyFont="1" applyBorder="1"/>
    <xf numFmtId="0" fontId="16" fillId="3" borderId="25"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4" fillId="0" borderId="22" xfId="0" applyFont="1" applyBorder="1" applyAlignment="1">
      <alignment horizontal="center"/>
    </xf>
    <xf numFmtId="0" fontId="7" fillId="0" borderId="28" xfId="0" applyFont="1" applyBorder="1"/>
    <xf numFmtId="0" fontId="16" fillId="0" borderId="25" xfId="0" applyFont="1" applyBorder="1" applyAlignment="1">
      <alignment horizontal="center" vertical="center"/>
    </xf>
    <xf numFmtId="0" fontId="16" fillId="8" borderId="25"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0" fontId="24" fillId="0" borderId="0" xfId="0" applyFont="1" applyAlignment="1">
      <alignment horizontal="left" vertical="center"/>
    </xf>
    <xf numFmtId="0" fontId="7" fillId="0" borderId="65" xfId="0" applyFont="1" applyBorder="1"/>
    <xf numFmtId="0" fontId="31" fillId="2" borderId="72" xfId="0" applyFont="1" applyFill="1" applyBorder="1" applyAlignment="1">
      <alignment horizontal="center" vertical="center"/>
    </xf>
    <xf numFmtId="0" fontId="7" fillId="0" borderId="73" xfId="0" applyFont="1" applyBorder="1"/>
    <xf numFmtId="0" fontId="7" fillId="0" borderId="74" xfId="0" applyFont="1" applyBorder="1"/>
    <xf numFmtId="0" fontId="30" fillId="0" borderId="78" xfId="0" applyFont="1" applyBorder="1" applyAlignment="1">
      <alignment horizontal="center" vertical="center"/>
    </xf>
    <xf numFmtId="0" fontId="7" fillId="0" borderId="79" xfId="0" applyFont="1" applyBorder="1"/>
    <xf numFmtId="0" fontId="7" fillId="0" borderId="80" xfId="0" applyFont="1" applyBorder="1"/>
    <xf numFmtId="167" fontId="30" fillId="0" borderId="1" xfId="0" applyNumberFormat="1" applyFont="1" applyBorder="1" applyAlignment="1">
      <alignment horizontal="center" vertical="center"/>
    </xf>
    <xf numFmtId="0" fontId="22" fillId="0" borderId="78" xfId="0" applyFont="1" applyBorder="1" applyAlignment="1">
      <alignment horizontal="center" vertical="center"/>
    </xf>
    <xf numFmtId="167" fontId="22" fillId="0" borderId="1" xfId="0" applyNumberFormat="1" applyFont="1" applyBorder="1" applyAlignment="1">
      <alignment horizontal="center" vertical="center"/>
    </xf>
  </cellXfs>
  <cellStyles count="3">
    <cellStyle name="Normal" xfId="0" builtinId="0"/>
    <cellStyle name="Normal 2" xfId="2" xr:uid="{A64C1D5C-0A8E-4418-82DA-21FAE56616C3}"/>
    <cellStyle name="Porcentaje" xfId="1" builtinId="5"/>
  </cellStyles>
  <dxfs count="309">
    <dxf>
      <numFmt numFmtId="13" formatCode="0%"/>
    </dxf>
    <dxf>
      <numFmt numFmtId="13" formatCode="0%"/>
    </dxf>
    <dxf>
      <numFmt numFmtId="13" formatCode="0%"/>
    </dxf>
    <dxf>
      <numFmt numFmtId="13" formatCode="0%"/>
    </dxf>
    <dxf>
      <numFmt numFmtId="1" formatCode="0"/>
    </dxf>
    <dxf>
      <numFmt numFmtId="13" formatCode="0%"/>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fill>
        <patternFill patternType="solid">
          <fgColor rgb="FFFF0000"/>
          <bgColor rgb="FFFF0000"/>
        </patternFill>
      </fill>
    </dxf>
    <dxf>
      <fill>
        <patternFill patternType="solid">
          <fgColor rgb="FFFFCC00"/>
          <bgColor rgb="FFFFCC00"/>
        </patternFill>
      </fill>
    </dxf>
    <dxf>
      <fill>
        <patternFill patternType="solid">
          <fgColor rgb="FF99CC00"/>
          <bgColor rgb="FF99CC00"/>
        </patternFill>
      </fill>
    </dxf>
    <dxf>
      <fill>
        <patternFill patternType="solid">
          <fgColor rgb="FFC0C0C0"/>
          <bgColor rgb="FFC0C0C0"/>
        </patternFill>
      </fill>
    </dxf>
    <dxf>
      <fill>
        <patternFill patternType="solid">
          <fgColor rgb="FFC0C0C0"/>
          <bgColor rgb="FFC0C0C0"/>
        </patternFill>
      </fill>
    </dxf>
    <dxf>
      <fill>
        <patternFill patternType="solid">
          <fgColor rgb="FFFFCC00"/>
          <bgColor rgb="FFFFCC00"/>
        </patternFill>
      </fill>
    </dxf>
    <dxf>
      <numFmt numFmtId="13" formatCode="0%"/>
    </dxf>
    <dxf>
      <numFmt numFmtId="13" formatCode="0%"/>
    </dxf>
    <dxf>
      <numFmt numFmtId="13" formatCode="0%"/>
    </dxf>
    <dxf>
      <fill>
        <patternFill patternType="solid">
          <fgColor rgb="FFFBE4D5"/>
          <bgColor rgb="FFFBE4D5"/>
        </patternFill>
      </fill>
    </dxf>
    <dxf>
      <fill>
        <patternFill patternType="solid">
          <fgColor rgb="FFFFE598"/>
          <bgColor rgb="FFFFE598"/>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tx>
            <c:v>EFICACIA</c:v>
          </c:tx>
          <c:spPr>
            <a:solidFill>
              <a:srgbClr val="4472C4"/>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indicadores'!$C$38:$Q$38</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indicadores'!$C$40:$Q$40</c:f>
              <c:numCache>
                <c:formatCode>0%</c:formatCode>
                <c:ptCount val="15"/>
                <c:pt idx="0">
                  <c:v>0.90092781695831803</c:v>
                </c:pt>
                <c:pt idx="1">
                  <c:v>0.5</c:v>
                </c:pt>
                <c:pt idx="2">
                  <c:v>0.93939393939393945</c:v>
                </c:pt>
                <c:pt idx="3">
                  <c:v>0</c:v>
                </c:pt>
                <c:pt idx="4">
                  <c:v>0.94171807202657121</c:v>
                </c:pt>
                <c:pt idx="5">
                  <c:v>0.79959303467691178</c:v>
                </c:pt>
                <c:pt idx="6">
                  <c:v>1</c:v>
                </c:pt>
                <c:pt idx="7">
                  <c:v>0.91510648694348973</c:v>
                </c:pt>
                <c:pt idx="8">
                  <c:v>1</c:v>
                </c:pt>
                <c:pt idx="9">
                  <c:v>0.9938775510204082</c:v>
                </c:pt>
                <c:pt idx="10">
                  <c:v>0.96666666666666667</c:v>
                </c:pt>
                <c:pt idx="11">
                  <c:v>0.89896690860711947</c:v>
                </c:pt>
                <c:pt idx="12">
                  <c:v>1</c:v>
                </c:pt>
                <c:pt idx="13">
                  <c:v>1</c:v>
                </c:pt>
                <c:pt idx="14">
                  <c:v>0.83173345893632777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6A-47B6-B5F8-7B770E66C172}"/>
            </c:ext>
          </c:extLst>
        </c:ser>
        <c:dLbls>
          <c:showLegendKey val="0"/>
          <c:showVal val="0"/>
          <c:showCatName val="0"/>
          <c:showSerName val="0"/>
          <c:showPercent val="0"/>
          <c:showBubbleSize val="0"/>
        </c:dLbls>
        <c:gapWidth val="150"/>
        <c:axId val="2064067597"/>
        <c:axId val="1837101378"/>
      </c:barChart>
      <c:catAx>
        <c:axId val="206406759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1837101378"/>
        <c:crosses val="autoZero"/>
        <c:auto val="1"/>
        <c:lblAlgn val="ctr"/>
        <c:lblOffset val="100"/>
        <c:noMultiLvlLbl val="1"/>
      </c:catAx>
      <c:valAx>
        <c:axId val="183710137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2064067597"/>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tx>
            <c:v>EFICACIA</c:v>
          </c:tx>
          <c:spPr>
            <a:solidFill>
              <a:srgbClr val="70AD47"/>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indicadores'!$C$46:$Q$46</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indicadores'!$C$48:$Q$48</c:f>
              <c:numCache>
                <c:formatCode>0%</c:formatCode>
                <c:ptCount val="15"/>
                <c:pt idx="0">
                  <c:v>0.47481413815652951</c:v>
                </c:pt>
                <c:pt idx="1">
                  <c:v>0.57807643259839725</c:v>
                </c:pt>
                <c:pt idx="2">
                  <c:v>0</c:v>
                </c:pt>
                <c:pt idx="3">
                  <c:v>0</c:v>
                </c:pt>
                <c:pt idx="4">
                  <c:v>1</c:v>
                </c:pt>
                <c:pt idx="5">
                  <c:v>0.9063567113212504</c:v>
                </c:pt>
                <c:pt idx="6">
                  <c:v>0.9548918168569186</c:v>
                </c:pt>
                <c:pt idx="7">
                  <c:v>1</c:v>
                </c:pt>
                <c:pt idx="8">
                  <c:v>0.99159619542642319</c:v>
                </c:pt>
                <c:pt idx="9">
                  <c:v>1</c:v>
                </c:pt>
                <c:pt idx="10">
                  <c:v>0.97222222222222221</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FF-4A52-AFAC-20C3E23715A3}"/>
            </c:ext>
          </c:extLst>
        </c:ser>
        <c:dLbls>
          <c:showLegendKey val="0"/>
          <c:showVal val="0"/>
          <c:showCatName val="0"/>
          <c:showSerName val="0"/>
          <c:showPercent val="0"/>
          <c:showBubbleSize val="0"/>
        </c:dLbls>
        <c:gapWidth val="150"/>
        <c:axId val="280834201"/>
        <c:axId val="469315201"/>
      </c:barChart>
      <c:catAx>
        <c:axId val="28083420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469315201"/>
        <c:crosses val="autoZero"/>
        <c:auto val="1"/>
        <c:lblAlgn val="ctr"/>
        <c:lblOffset val="100"/>
        <c:noMultiLvlLbl val="1"/>
      </c:catAx>
      <c:valAx>
        <c:axId val="469315201"/>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280834201"/>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5.3197519948063425E-2"/>
          <c:y val="0.10413015091340744"/>
          <c:w val="0.93532364920988753"/>
          <c:h val="0.77540378612456573"/>
        </c:manualLayout>
      </c:layout>
      <c:barChart>
        <c:barDir val="col"/>
        <c:grouping val="clustered"/>
        <c:varyColors val="1"/>
        <c:ser>
          <c:idx val="0"/>
          <c:order val="0"/>
          <c:tx>
            <c:v>EFICACIA</c:v>
          </c:tx>
          <c:spPr>
            <a:solidFill>
              <a:srgbClr val="4472C4"/>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indicadores'!$C$38:$Q$38</c:f>
              <c:strCache>
                <c:ptCount val="15"/>
                <c:pt idx="0">
                  <c:v>PLES</c:v>
                </c:pt>
                <c:pt idx="1">
                  <c:v>GEGI</c:v>
                </c:pt>
                <c:pt idx="2">
                  <c:v>GETI</c:v>
                </c:pt>
                <c:pt idx="3">
                  <c:v>GECI</c:v>
                </c:pt>
                <c:pt idx="4">
                  <c:v>SUPE</c:v>
                </c:pt>
                <c:pt idx="5">
                  <c:v>GEDO</c:v>
                </c:pt>
                <c:pt idx="6">
                  <c:v>GECO</c:v>
                </c:pt>
                <c:pt idx="7">
                  <c:v>GSTI</c:v>
                </c:pt>
                <c:pt idx="8">
                  <c:v>GITH</c:v>
                </c:pt>
                <c:pt idx="9">
                  <c:v>GEAD</c:v>
                </c:pt>
                <c:pt idx="10">
                  <c:v>GEJU</c:v>
                </c:pt>
                <c:pt idx="11">
                  <c:v>GREF</c:v>
                </c:pt>
                <c:pt idx="12">
                  <c:v>CODI</c:v>
                </c:pt>
                <c:pt idx="13">
                  <c:v>COIN</c:v>
                </c:pt>
                <c:pt idx="14">
                  <c:v>EVSG</c:v>
                </c:pt>
              </c:strCache>
            </c:strRef>
          </c:cat>
          <c:val>
            <c:numRef>
              <c:f>'Formato indicadores'!$C$40:$Q$40</c:f>
              <c:numCache>
                <c:formatCode>0%</c:formatCode>
                <c:ptCount val="15"/>
                <c:pt idx="0">
                  <c:v>0.90092781695831803</c:v>
                </c:pt>
                <c:pt idx="1">
                  <c:v>0.5</c:v>
                </c:pt>
                <c:pt idx="2">
                  <c:v>0.93939393939393945</c:v>
                </c:pt>
                <c:pt idx="3">
                  <c:v>0</c:v>
                </c:pt>
                <c:pt idx="4">
                  <c:v>0.94171807202657121</c:v>
                </c:pt>
                <c:pt idx="5">
                  <c:v>0.79959303467691178</c:v>
                </c:pt>
                <c:pt idx="6">
                  <c:v>1</c:v>
                </c:pt>
                <c:pt idx="7">
                  <c:v>0.91510648694348973</c:v>
                </c:pt>
                <c:pt idx="8">
                  <c:v>1</c:v>
                </c:pt>
                <c:pt idx="9">
                  <c:v>0.9938775510204082</c:v>
                </c:pt>
                <c:pt idx="10">
                  <c:v>0.96666666666666667</c:v>
                </c:pt>
                <c:pt idx="11">
                  <c:v>0.89896690860711947</c:v>
                </c:pt>
                <c:pt idx="12">
                  <c:v>1</c:v>
                </c:pt>
                <c:pt idx="13">
                  <c:v>1</c:v>
                </c:pt>
                <c:pt idx="14">
                  <c:v>0.83173345893632777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AE-4AA3-B5E7-D39063030540}"/>
            </c:ext>
          </c:extLst>
        </c:ser>
        <c:dLbls>
          <c:showLegendKey val="0"/>
          <c:showVal val="0"/>
          <c:showCatName val="0"/>
          <c:showSerName val="0"/>
          <c:showPercent val="0"/>
          <c:showBubbleSize val="0"/>
        </c:dLbls>
        <c:gapWidth val="150"/>
        <c:axId val="34085318"/>
        <c:axId val="599129972"/>
      </c:barChart>
      <c:catAx>
        <c:axId val="3408531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599129972"/>
        <c:crosses val="autoZero"/>
        <c:auto val="1"/>
        <c:lblAlgn val="ctr"/>
        <c:lblOffset val="100"/>
        <c:noMultiLvlLbl val="1"/>
      </c:catAx>
      <c:valAx>
        <c:axId val="59912997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3408531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autoTitleDeleted val="1"/>
    <c:plotArea>
      <c:layout>
        <c:manualLayout>
          <c:xMode val="edge"/>
          <c:yMode val="edge"/>
          <c:x val="0.29512894359247449"/>
          <c:y val="0.10413015091340744"/>
          <c:w val="0.67938085646505419"/>
          <c:h val="0.77540378612456573"/>
        </c:manualLayout>
      </c:layout>
      <c:barChart>
        <c:barDir val="bar"/>
        <c:grouping val="clustered"/>
        <c:varyColors val="1"/>
        <c:ser>
          <c:idx val="0"/>
          <c:order val="0"/>
          <c:tx>
            <c:v>EFICACIA</c:v>
          </c:tx>
          <c:spPr>
            <a:solidFill>
              <a:srgbClr val="ED7D31"/>
            </a:solidFill>
            <a:ln cmpd="sng">
              <a:solidFill>
                <a:srgbClr val="000000"/>
              </a:solidFill>
            </a:ln>
          </c:spPr>
          <c:invertIfNegative val="1"/>
          <c:dLbls>
            <c:spPr>
              <a:noFill/>
              <a:ln>
                <a:noFill/>
              </a:ln>
              <a:effectLst/>
            </c:spPr>
            <c:txPr>
              <a:bodyPr/>
              <a:lstStyle/>
              <a:p>
                <a:pPr lvl="0">
                  <a:defRPr sz="14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'Formato indicadores'!$E$63:$E$69</c:f>
              <c:strCache>
                <c:ptCount val="7"/>
                <c:pt idx="0">
                  <c:v>DELEGATURA ASOCIATIVA</c:v>
                </c:pt>
                <c:pt idx="1">
                  <c:v>DELEGATURA FINANCIERA</c:v>
                </c:pt>
                <c:pt idx="2">
                  <c:v>DESPACHO</c:v>
                </c:pt>
                <c:pt idx="3">
                  <c:v>OFICINA ASESORA DE PLANEACIÓN Y SISTEMAS</c:v>
                </c:pt>
                <c:pt idx="4">
                  <c:v>OFICINA ASESORA JURÍDICA</c:v>
                </c:pt>
                <c:pt idx="5">
                  <c:v>OFICINA DE CONTROL INTERNO</c:v>
                </c:pt>
                <c:pt idx="6">
                  <c:v>SECRETARÍA GENERAL</c:v>
                </c:pt>
              </c:strCache>
            </c:strRef>
          </c:cat>
          <c:val>
            <c:numRef>
              <c:f>'Formato indicadores'!$L$63:$L$69</c:f>
              <c:numCache>
                <c:formatCode>0%</c:formatCode>
                <c:ptCount val="7"/>
                <c:pt idx="0">
                  <c:v>0.94696969696969713</c:v>
                </c:pt>
                <c:pt idx="1">
                  <c:v>0.96513365393575157</c:v>
                </c:pt>
                <c:pt idx="2">
                  <c:v>0.54684585955903831</c:v>
                </c:pt>
                <c:pt idx="3">
                  <c:v>0.67628825653811864</c:v>
                </c:pt>
                <c:pt idx="4">
                  <c:v>0.96805555555555556</c:v>
                </c:pt>
                <c:pt idx="5">
                  <c:v>1</c:v>
                </c:pt>
                <c:pt idx="6">
                  <c:v>0.92639837345909792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58-4582-BD2F-2969E505DF7D}"/>
            </c:ext>
          </c:extLst>
        </c:ser>
        <c:dLbls>
          <c:showLegendKey val="0"/>
          <c:showVal val="0"/>
          <c:showCatName val="0"/>
          <c:showSerName val="0"/>
          <c:showPercent val="0"/>
          <c:showBubbleSize val="0"/>
        </c:dLbls>
        <c:gapWidth val="150"/>
        <c:axId val="1262105095"/>
        <c:axId val="1406208666"/>
      </c:barChart>
      <c:catAx>
        <c:axId val="1262105095"/>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mn-lt"/>
              </a:defRPr>
            </a:pPr>
            <a:endParaRPr lang="es-CO"/>
          </a:p>
        </c:txPr>
        <c:crossAx val="1406208666"/>
        <c:crosses val="autoZero"/>
        <c:auto val="1"/>
        <c:lblAlgn val="ctr"/>
        <c:lblOffset val="100"/>
        <c:noMultiLvlLbl val="1"/>
      </c:catAx>
      <c:valAx>
        <c:axId val="140620866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0"/>
        <c:majorTickMark val="none"/>
        <c:minorTickMark val="none"/>
        <c:tickLblPos val="nextTo"/>
        <c:spPr>
          <a:ln/>
        </c:spPr>
        <c:txPr>
          <a:bodyPr/>
          <a:lstStyle/>
          <a:p>
            <a:pPr lvl="0">
              <a:defRPr sz="1400" b="1" i="0">
                <a:solidFill>
                  <a:srgbClr val="000000"/>
                </a:solidFill>
                <a:latin typeface="+mn-lt"/>
              </a:defRPr>
            </a:pPr>
            <a:endParaRPr lang="es-CO"/>
          </a:p>
        </c:txPr>
        <c:crossAx val="1262105095"/>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38100</xdr:colOff>
      <xdr:row>42</xdr:row>
      <xdr:rowOff>47625</xdr:rowOff>
    </xdr:from>
    <xdr:ext cx="15840075" cy="3381375"/>
    <xdr:graphicFrame macro="">
      <xdr:nvGraphicFramePr>
        <xdr:cNvPr id="499609428" name="Chart 1">
          <a:extLst>
            <a:ext uri="{FF2B5EF4-FFF2-40B4-BE49-F238E27FC236}">
              <a16:creationId xmlns:a16="http://schemas.microsoft.com/office/drawing/2014/main" id="{00000000-0008-0000-0300-0000546FC7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38100</xdr:colOff>
      <xdr:row>50</xdr:row>
      <xdr:rowOff>47625</xdr:rowOff>
    </xdr:from>
    <xdr:ext cx="15906750" cy="3381375"/>
    <xdr:graphicFrame macro="">
      <xdr:nvGraphicFramePr>
        <xdr:cNvPr id="2123089450" name="Chart 2">
          <a:extLst>
            <a:ext uri="{FF2B5EF4-FFF2-40B4-BE49-F238E27FC236}">
              <a16:creationId xmlns:a16="http://schemas.microsoft.com/office/drawing/2014/main" id="{00000000-0008-0000-0300-00002AC68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38100</xdr:colOff>
      <xdr:row>58</xdr:row>
      <xdr:rowOff>47625</xdr:rowOff>
    </xdr:from>
    <xdr:ext cx="15906750" cy="3381375"/>
    <xdr:graphicFrame macro="">
      <xdr:nvGraphicFramePr>
        <xdr:cNvPr id="1052590952" name="Chart 3">
          <a:extLst>
            <a:ext uri="{FF2B5EF4-FFF2-40B4-BE49-F238E27FC236}">
              <a16:creationId xmlns:a16="http://schemas.microsoft.com/office/drawing/2014/main" id="{00000000-0008-0000-0300-00006843BD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0</xdr:colOff>
      <xdr:row>72</xdr:row>
      <xdr:rowOff>219075</xdr:rowOff>
    </xdr:from>
    <xdr:ext cx="15611475" cy="5715000"/>
    <xdr:graphicFrame macro="">
      <xdr:nvGraphicFramePr>
        <xdr:cNvPr id="340592133" name="Chart 4">
          <a:extLst>
            <a:ext uri="{FF2B5EF4-FFF2-40B4-BE49-F238E27FC236}">
              <a16:creationId xmlns:a16="http://schemas.microsoft.com/office/drawing/2014/main" id="{00000000-0008-0000-0300-000005064D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editAs="oneCell">
    <xdr:from>
      <xdr:col>0</xdr:col>
      <xdr:colOff>152401</xdr:colOff>
      <xdr:row>0</xdr:row>
      <xdr:rowOff>28575</xdr:rowOff>
    </xdr:from>
    <xdr:to>
      <xdr:col>1</xdr:col>
      <xdr:colOff>611727</xdr:colOff>
      <xdr:row>2</xdr:row>
      <xdr:rowOff>257325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2401" y="28575"/>
          <a:ext cx="1745201" cy="78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266700</xdr:colOff>
      <xdr:row>6</xdr:row>
      <xdr:rowOff>161925</xdr:rowOff>
    </xdr:from>
    <xdr:to>
      <xdr:col>15</xdr:col>
      <xdr:colOff>571500</xdr:colOff>
      <xdr:row>20</xdr:row>
      <xdr:rowOff>19050</xdr:rowOff>
    </xdr:to>
    <mc:AlternateContent xmlns:mc="http://schemas.openxmlformats.org/markup-compatibility/2006" xmlns:a14="http://schemas.microsoft.com/office/drawing/2010/main">
      <mc:Choice Requires="a14">
        <xdr:graphicFrame macro="">
          <xdr:nvGraphicFramePr>
            <xdr:cNvPr id="5" name="Nombre Indicador">
              <a:extLst>
                <a:ext uri="{FF2B5EF4-FFF2-40B4-BE49-F238E27FC236}">
                  <a16:creationId xmlns:a16="http://schemas.microsoft.com/office/drawing/2014/main" id="{5635430C-9284-97AB-398F-4354849DC26B}"/>
                </a:ext>
              </a:extLst>
            </xdr:cNvPr>
            <xdr:cNvGraphicFramePr/>
          </xdr:nvGraphicFramePr>
          <xdr:xfrm>
            <a:off x="0" y="0"/>
            <a:ext cx="0" cy="0"/>
          </xdr:xfrm>
          <a:graphic>
            <a:graphicData uri="http://schemas.microsoft.com/office/drawing/2010/slicer">
              <sle:slicer xmlns:sle="http://schemas.microsoft.com/office/drawing/2010/slicer" name="Nombre Indicador"/>
            </a:graphicData>
          </a:graphic>
        </xdr:graphicFrame>
      </mc:Choice>
      <mc:Fallback xmlns="">
        <xdr:sp macro="" textlink="">
          <xdr:nvSpPr>
            <xdr:cNvPr id="0" name=""/>
            <xdr:cNvSpPr>
              <a:spLocks noTextEdit="1"/>
            </xdr:cNvSpPr>
          </xdr:nvSpPr>
          <xdr:spPr>
            <a:xfrm>
              <a:off x="20974050" y="13049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NARANJO%20VELANDIA/Dropbox/Alianza%20SST%202020/En%20ajuste/03%20SIG/Registros/2020/FO-SIG-38%20Identificaci&#243;n%20de%20peligros,%20evaluaci&#243;n%20de%20riesgos%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Pictures\ALTURAS.CO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RKANY%20%20GESTION%20%202017\SGSS%202017\ALIANZA%20SST\matriz%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GISTICA%20E%20INV/Downloads/MATRIZ%20DE%20PELIGROS%20CANAMOR%20DIC-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 val="Hoja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INFORME"/>
      <sheetName val="Hoja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sheetName val="ADMINISTRACION"/>
      <sheetName val="PLANTA"/>
    </sheetNames>
    <sheetDataSet>
      <sheetData sheetId="0" refreshError="1"/>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an mauricio rodriguez lara" refreshedDate="45587.848671874999" createdVersion="8" refreshedVersion="8" minRefreshableVersion="3" recordCount="93" xr:uid="{1A3BBE03-281C-40CE-A865-334736DC3856}">
  <cacheSource type="worksheet">
    <worksheetSource name="Tabla1"/>
  </cacheSource>
  <cacheFields count="69">
    <cacheField name="Número" numFmtId="0">
      <sharedItems containsSemiMixedTypes="0" containsString="0" containsNumber="1" containsInteger="1" minValue="1" maxValue="93"/>
    </cacheField>
    <cacheField name="Proceso " numFmtId="0">
      <sharedItems/>
    </cacheField>
    <cacheField name="#" numFmtId="0">
      <sharedItems containsSemiMixedTypes="0" containsString="0" containsNumber="1" containsInteger="1" minValue="1" maxValue="15"/>
    </cacheField>
    <cacheField name="#1" numFmtId="0">
      <sharedItems/>
    </cacheField>
    <cacheField name="Carac" numFmtId="0">
      <sharedItems/>
    </cacheField>
    <cacheField name="Proceso 2" numFmtId="0">
      <sharedItems count="15">
        <s v="PLES"/>
        <s v="GEGI"/>
        <s v="GETI"/>
        <s v="GECI"/>
        <s v="SUPE"/>
        <s v="GEDO"/>
        <s v="GECO"/>
        <s v="GSTI"/>
        <s v="GITH"/>
        <s v="GEAD"/>
        <s v="GEJU"/>
        <s v="GREF"/>
        <s v="CODI"/>
        <s v="COIN"/>
        <s v="EVSG"/>
      </sharedItems>
    </cacheField>
    <cacheField name="Objetivo Estratégico" numFmtId="0">
      <sharedItems longText="1"/>
    </cacheField>
    <cacheField name="Estratégia" numFmtId="0">
      <sharedItems longText="1"/>
    </cacheField>
    <cacheField name="Politica MIPG" numFmtId="0">
      <sharedItems/>
    </cacheField>
    <cacheField name="Nombre Indicador" numFmtId="0">
      <sharedItems count="93">
        <s v="Monitoreo a ejecución de controles a riesgos"/>
        <s v="Incumplimiento Legal Ambiental"/>
        <s v="Implementacion de actividades para mitigar el Cambio Climatico"/>
        <s v="Sensibilización en Temas Ambientales"/>
        <s v="Cobertura de Proyectos de Inversión Acumulativo"/>
        <s v="Ejecución del Plan de Acción Anual Acumulado"/>
        <s v="Ejecución Del Plan Estratégico Institucional acumulado"/>
        <s v="Cumplimiento del Programa de Ahorro y uso Eficiente de la Energía"/>
        <s v="Cumplimiento del Programa de Ahorro y uso Eficiente del Agua"/>
        <s v="Cumplimiento del Programa de Gestion Integral de Residuos"/>
        <s v="Cumplimiento del Programa de Ahorro y uso Eficiente del Papel"/>
        <s v="Actividades de Comunicación Realizadas "/>
        <s v="Cumplimiento del plan de participación y presencia institucional"/>
        <s v="Evaluar la percepción de satisfacción de los asistentes al evento de participación ciudadana organizado por la Supersolidaria"/>
        <s v="Percepción consolidada de la satisfacción de los asistentes a eventos de participación ciudadana organizados por la Supersolidaria"/>
        <s v="Satisfacción Público Externo frente a los medios de comunicación"/>
        <s v="Satisfacción Público Interno frente a los medios de comunicación"/>
        <s v="Ejecución del  PETI"/>
        <s v="Gestión institucional mejorada"/>
        <s v="Cumplimiento del plan de acción del proceso"/>
        <s v="Autorizaciones a organizaciones solidarias que no ejercen actividad financiera "/>
        <s v="Cobertura de visitas de inspección "/>
        <s v="Control de Legalidad Liquidaciones Voluntarias"/>
        <s v="Controles de legalidad de reformas estatutarias"/>
        <s v="Cumplimiento actividades de análisis financiero y de riesgo"/>
        <s v="Oportunidad en la evaluación de las respuestas a los informes de visitas de inspección a las organizaciones vigiladas visitadas"/>
        <s v="Traslado de informes a organizaciones solidarias visitadas"/>
        <s v="Visita Insitu"/>
        <s v="Promedio de dias hábiles del traslado de los informes de visita"/>
        <s v="Revisión información de cierres de ejercicio - Documentos asamblea "/>
        <s v="Cumplimiento analisis extrasitu"/>
        <s v="Porcentaje de entidades que disminuyeron el nivel de riesgo por seguimiento extrasitu"/>
        <s v="Expedición actos administrativos"/>
        <s v="Seguimiento a los procesos de toma de posesión"/>
        <s v="Promedio dias de tramites de posesiones"/>
        <s v="Recursos de reposicion y de revocatoria directa"/>
        <s v="Cierres de Quejas Efectuados"/>
        <s v="Direccionamientos erróneos en comunicaciones oficiales recibidas"/>
        <s v="Oportunidad en consultas atendidas al archivo central"/>
        <s v="Gestión de hallazgos producto de inspecciones al archivo central"/>
        <s v="Notificaciones Gestionadas"/>
        <s v="Actos administrativos recurridos por indebida notificación"/>
        <s v="Trámites contractuales atendidos"/>
        <s v="Eficiencia liquidaciones"/>
        <s v="Eficacia en certificaciones"/>
        <s v="Transferencias de conocimientos del Manual de supervisión de contratos y/o convenios"/>
        <s v="Avance en la mejora de los (2) sistemas en la SES"/>
        <s v="Avance en la documentación técnica y funcional de 2 sistemas de información"/>
        <s v="Capacidades y estado del almacenamiento"/>
        <s v="Cumplimiento en la entrega de requerimientos de TI demandados por las areas de la SES"/>
        <s v="Cumplimiento a la politica gestión estrategica de talento humano"/>
        <s v="Actividades del Sistema de Estímulos BS"/>
        <s v="Cumplir las Actividades programadas en el Plan de Capacitación"/>
        <s v="Ausentismo"/>
        <s v="Condiciones de salud de los trabajadores"/>
        <s v="Cumplimiento de los objetivos en seguridad y salud en el trabajo - SST"/>
        <s v="Cumplimiento de requisitos de estructura del SG-SST"/>
        <s v="Cumplimiento de requisitos legales"/>
        <s v="Cumplimiento realización de simulacros de SST"/>
        <s v="Desarrollo de los programas de vigilancia epidemiológica de acuerdo con el análisis de las condiciones de salud y de trabajo y a los riesgos priorizados"/>
        <s v="Ejecución de las acciones preventivas, correctivas y de mejora para SST"/>
        <s v="Ejecución del Plan de Capacitación en Seguridad y Salud en el Trabajo"/>
        <s v="Ejecución del cronograma de las mediciones ambientales ocupacionales y sus resultados"/>
        <s v="Ejecución del plan de trabajo anual"/>
        <s v="Evaluacion de las No Conformidades encontradas en el plan anual de trabajo de SST_x000a_(ESTA EN CERO PORQUE NO SE DETECTARON NO CONFORMIDADES)"/>
        <s v="Evaluación inicial del SG-SST"/>
        <s v="Frecuencia de Accidentalidad"/>
        <s v="Incidencia enfermedad laboral"/>
        <s v="Intervención de los peligros identificados y los riesgos priorizados"/>
        <s v="Prevalencia enfermedad laboral"/>
        <s v="Proporción de accidentes de trabajo mortales"/>
        <s v="Reporte e investigacion de accidentes de trabajo y enfermedades laborales (Secundario)"/>
        <s v="Severidad accidentalidad"/>
        <s v="Cumplimiento a la programación del Mantenimiento Preventivo"/>
        <s v="Mantenimientos Correctivos Realizados"/>
        <s v="Consumo de agua costado oriental"/>
        <s v="Consumo de agua costado occidental"/>
        <s v="Consumo de energia Costado Occidental"/>
        <s v="Consumo de Energia costado oriental"/>
        <s v="Consumo de papel"/>
        <s v="Generación de residuos sólidos (secundario)"/>
        <s v="Respuesta oportuna a las demandas radicadas"/>
        <s v="Control a proyectos normativos o regulatorios y doctrina unificada"/>
        <s v="Respuesta oportuna a las demandas radicadas (principal)"/>
        <s v="Cumplimiento a los productos fijados en los planes de acción de la politica de prevencion del daño antijurídico 2024-2025"/>
        <s v="Ejecucion del Presupuesto de Gastos de Funcionamiento"/>
        <s v="Ejecucion del presupuesto de gastos inversion"/>
        <s v="Gestión de procesos disciplinarios"/>
        <s v="Avance en la ejecución programa anual de auditoría"/>
        <s v="Cumplimiento del programa de auditorias"/>
        <s v="Acciones de mejora cerradas"/>
        <s v="Cumplimiento en el reporte de indicadores"/>
        <s v="Cumplimiento del programa de Auditorias internas"/>
      </sharedItems>
    </cacheField>
    <cacheField name="Principal / Secundario" numFmtId="0">
      <sharedItems/>
    </cacheField>
    <cacheField name="Tipo" numFmtId="0">
      <sharedItems/>
    </cacheField>
    <cacheField name="Descripción " numFmtId="0">
      <sharedItems/>
    </cacheField>
    <cacheField name="Área" numFmtId="0">
      <sharedItems/>
    </cacheField>
    <cacheField name="Responsable" numFmtId="0">
      <sharedItems/>
    </cacheField>
    <cacheField name="Cargo responsable" numFmtId="0">
      <sharedItems/>
    </cacheField>
    <cacheField name="Formula matemática" numFmtId="0">
      <sharedItems/>
    </cacheField>
    <cacheField name="Unidad de medida" numFmtId="0">
      <sharedItems/>
    </cacheField>
    <cacheField name="Fuente de la información" numFmtId="0">
      <sharedItems longText="1"/>
    </cacheField>
    <cacheField name="Frecuencia de medición" numFmtId="0">
      <sharedItems/>
    </cacheField>
    <cacheField name="Meta" numFmtId="0">
      <sharedItems containsSemiMixedTypes="0" containsString="0" containsNumber="1" minValue="0" maxValue="45"/>
    </cacheField>
    <cacheField name="Linea Base" numFmtId="0">
      <sharedItems containsMixedTypes="1" containsNumber="1" minValue="0" maxValue="81"/>
    </cacheField>
    <cacheField name="Tendencia" numFmtId="0">
      <sharedItems/>
    </cacheField>
    <cacheField name="Tolerancia Inferior" numFmtId="0">
      <sharedItems containsSemiMixedTypes="0" containsString="0" containsNumber="1" minValue="0" maxValue="45"/>
    </cacheField>
    <cacheField name="Tolerancia Superior" numFmtId="0">
      <sharedItems containsSemiMixedTypes="0" containsString="0" containsNumber="1" minValue="0" maxValue="1000"/>
    </cacheField>
    <cacheField name="Documento SIG asociado" numFmtId="0">
      <sharedItems containsBlank="1" longText="1"/>
    </cacheField>
    <cacheField name="Numerador" numFmtId="0">
      <sharedItems containsString="0" containsBlank="1" containsNumber="1" minValue="0" maxValue="3780"/>
    </cacheField>
    <cacheField name="Denominador" numFmtId="0">
      <sharedItems containsString="0" containsBlank="1" containsNumber="1" minValue="0.1" maxValue="22078"/>
    </cacheField>
    <cacheField name="Enero" numFmtId="0">
      <sharedItems containsString="0" containsBlank="1" containsNumber="1" minValue="0" maxValue="1"/>
    </cacheField>
    <cacheField name="Numerador3" numFmtId="0">
      <sharedItems containsString="0" containsBlank="1" containsNumber="1" minValue="0" maxValue="3747"/>
    </cacheField>
    <cacheField name="Denominador4" numFmtId="0">
      <sharedItems containsString="0" containsBlank="1" containsNumber="1" minValue="0.1" maxValue="22078"/>
    </cacheField>
    <cacheField name="Febrero" numFmtId="0">
      <sharedItems containsString="0" containsBlank="1" containsNumber="1" minValue="0" maxValue="826"/>
    </cacheField>
    <cacheField name="Numerador5" numFmtId="0">
      <sharedItems containsString="0" containsBlank="1" containsNumber="1" minValue="0" maxValue="3978"/>
    </cacheField>
    <cacheField name="Denominador6" numFmtId="0">
      <sharedItems containsString="0" containsBlank="1" containsNumber="1" minValue="0.1" maxValue="22078"/>
    </cacheField>
    <cacheField name="Marzo" numFmtId="0">
      <sharedItems containsString="0" containsBlank="1" containsNumber="1" minValue="0" maxValue="987"/>
    </cacheField>
    <cacheField name="Numerador7" numFmtId="0">
      <sharedItems containsString="0" containsBlank="1" containsNumber="1" containsInteger="1" minValue="0" maxValue="4374"/>
    </cacheField>
    <cacheField name="Denominador8" numFmtId="0">
      <sharedItems containsString="0" containsBlank="1" containsNumber="1" containsInteger="1" minValue="1" maxValue="22078"/>
    </cacheField>
    <cacheField name="Abril" numFmtId="0">
      <sharedItems containsString="0" containsBlank="1" containsNumber="1" minValue="0" maxValue="351"/>
    </cacheField>
    <cacheField name="Numerador9" numFmtId="0">
      <sharedItems containsString="0" containsBlank="1" containsNumber="1" containsInteger="1" minValue="0" maxValue="5923"/>
    </cacheField>
    <cacheField name="Denominador10" numFmtId="0">
      <sharedItems containsString="0" containsBlank="1" containsNumber="1" containsInteger="1" minValue="1" maxValue="22078"/>
    </cacheField>
    <cacheField name="Mayo" numFmtId="0">
      <sharedItems containsString="0" containsBlank="1" containsNumber="1" minValue="0" maxValue="30"/>
    </cacheField>
    <cacheField name="Numerador11" numFmtId="0">
      <sharedItems containsString="0" containsBlank="1" containsNumber="1" minValue="0" maxValue="7498"/>
    </cacheField>
    <cacheField name="Denominador12" numFmtId="0">
      <sharedItems containsString="0" containsBlank="1" containsNumber="1" minValue="0.01" maxValue="22078"/>
    </cacheField>
    <cacheField name="Junio" numFmtId="0">
      <sharedItems containsString="0" containsBlank="1" containsNumber="1" minValue="0" maxValue="28.714285714285715"/>
    </cacheField>
    <cacheField name="Numerador13" numFmtId="0">
      <sharedItems containsString="0" containsBlank="1" containsNumber="1" minValue="0" maxValue="5102"/>
    </cacheField>
    <cacheField name="Denominador14" numFmtId="0">
      <sharedItems containsString="0" containsBlank="1" containsNumber="1" minValue="0.1" maxValue="22078"/>
    </cacheField>
    <cacheField name="Julio" numFmtId="0">
      <sharedItems containsBlank="1" containsMixedTypes="1" containsNumber="1" minValue="0" maxValue="63"/>
    </cacheField>
    <cacheField name="Numerador15" numFmtId="0">
      <sharedItems containsString="0" containsBlank="1" containsNumber="1" containsInteger="1" minValue="0" maxValue="5600"/>
    </cacheField>
    <cacheField name="Denominador16" numFmtId="0">
      <sharedItems containsString="0" containsBlank="1" containsNumber="1" containsInteger="1" minValue="1" maxValue="22078"/>
    </cacheField>
    <cacheField name="Agosto" numFmtId="0">
      <sharedItems containsBlank="1" containsMixedTypes="1" containsNumber="1" minValue="0" maxValue="34"/>
    </cacheField>
    <cacheField name="Numerador17" numFmtId="0">
      <sharedItems containsString="0" containsBlank="1" containsNumber="1" minValue="0" maxValue="4569"/>
    </cacheField>
    <cacheField name="Denominador18" numFmtId="0">
      <sharedItems containsString="0" containsBlank="1" containsNumber="1" minValue="0.1" maxValue="22078"/>
    </cacheField>
    <cacheField name="Septiembre" numFmtId="0">
      <sharedItems containsBlank="1" containsMixedTypes="1" containsNumber="1" minValue="0" maxValue="60"/>
    </cacheField>
    <cacheField name="Numerador19" numFmtId="0">
      <sharedItems containsNonDate="0" containsString="0" containsBlank="1"/>
    </cacheField>
    <cacheField name="Denominador20" numFmtId="0">
      <sharedItems containsNonDate="0" containsString="0" containsBlank="1"/>
    </cacheField>
    <cacheField name="Octubre" numFmtId="0">
      <sharedItems containsBlank="1"/>
    </cacheField>
    <cacheField name="Numerador21" numFmtId="0">
      <sharedItems containsNonDate="0" containsString="0" containsBlank="1"/>
    </cacheField>
    <cacheField name="Denominador22" numFmtId="0">
      <sharedItems containsNonDate="0" containsString="0" containsBlank="1"/>
    </cacheField>
    <cacheField name="Noviembre" numFmtId="0">
      <sharedItems containsBlank="1"/>
    </cacheField>
    <cacheField name="Numerador23" numFmtId="0">
      <sharedItems containsNonDate="0" containsString="0" containsBlank="1"/>
    </cacheField>
    <cacheField name="Denominador24" numFmtId="0">
      <sharedItems containsNonDate="0" containsString="0" containsBlank="1"/>
    </cacheField>
    <cacheField name="Diciembre" numFmtId="0">
      <sharedItems containsBlank="1"/>
    </cacheField>
    <cacheField name="CUMPLIMIENTO PROMEDIO" numFmtId="0">
      <sharedItems containsMixedTypes="1" containsNumber="1" minValue="0" maxValue="264.11111111111109"/>
    </cacheField>
    <cacheField name="EFICACIA" numFmtId="0">
      <sharedItems containsMixedTypes="1" containsNumber="1" minValue="0" maxValue="1.0032289017796263" count="23">
        <n v="0.72077922077922085"/>
        <n v="0.99993006993006994"/>
        <n v="1"/>
        <n v="0.50505050505050497"/>
        <n v="0"/>
        <n v="0.38647342995169082"/>
        <n v="0.38095238095238093"/>
        <n v="0.44871794871794873"/>
        <s v=" "/>
        <n v="0.99787039853970183"/>
        <n v="0.26315789473684209"/>
        <n v="0.9919714540588761"/>
        <n v="0.83585852372597313"/>
        <n v="0.17094017094017092"/>
        <n v="0.66666666666666652"/>
        <n v="0.99054374000000001"/>
        <n v="0.8719211822660099"/>
        <n v="0.74386479691358021"/>
        <n v="1.0032289017796263"/>
        <n v="0.90290601160166373"/>
        <n v="0.98571428571428577"/>
        <n v="0.99290780141843971"/>
        <n v="0.87939110070257609"/>
      </sharedItems>
    </cacheField>
    <cacheField name="C - NC" numFmtId="9">
      <sharedItems count="3">
        <s v="NO CUMPLE"/>
        <s v="CUMPLE"/>
        <s v="NO MEDIDO"/>
      </sharedItems>
    </cacheField>
    <cacheField name="Cambios" numFmtId="0">
      <sharedItems containsBlank="1"/>
    </cacheField>
    <cacheField name="Responsable26" numFmtId="0">
      <sharedItems containsBlank="1"/>
    </cacheField>
    <cacheField name="EFICACIA27" numFmtId="0">
      <sharedItems containsString="0" containsBlank="1" containsNumber="1" containsInteger="1" minValue="1" maxValue="2"/>
    </cacheField>
    <cacheField name="OBSERVACION" numFmtId="0">
      <sharedItems containsString="0" containsBlank="1" containsNumber="1" containsInteger="1" minValue="1" maxValue="1"/>
    </cacheField>
  </cacheFields>
  <extLst>
    <ext xmlns:x14="http://schemas.microsoft.com/office/spreadsheetml/2009/9/main" uri="{725AE2AE-9491-48be-B2B4-4EB974FC3084}">
      <x14:pivotCacheDefinition pivotCacheId="162323115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a Lucia Florez Galvis" refreshedDate="45709.649682986113" createdVersion="8" refreshedVersion="7" minRefreshableVersion="3" recordCount="100" xr:uid="{00000000-000A-0000-FFFF-FFFF47000000}">
  <cacheSource type="worksheet">
    <worksheetSource ref="A6:BK106" sheet="Procesos"/>
  </cacheSource>
  <cacheFields count="63">
    <cacheField name="Número" numFmtId="0">
      <sharedItems containsBlank="1" containsMixedTypes="1" containsNumber="1" containsInteger="1" minValue="1" maxValue="50"/>
    </cacheField>
    <cacheField name="Proceso " numFmtId="0">
      <sharedItems containsBlank="1" count="16">
        <m/>
        <s v="Planificación Estratégica"/>
        <s v="Gestión de Grupos de Interés"/>
        <s v="Gestión de Tecnologías de la Información"/>
        <s v="Gestión del Conocimiento y la Innovación"/>
        <s v="Supervisión"/>
        <s v="Gestión Documental"/>
        <s v="Gestión de Contratación"/>
        <s v="Gestión de Servicios de Tecnologías de la Información"/>
        <s v="Gestión Integral de Talento Humano"/>
        <s v="Gestión Administrativa"/>
        <s v="Gestión Jurídica"/>
        <s v="Gestión de Recursos Financieros"/>
        <s v="Control Disciplinario"/>
        <s v="Control Interno"/>
        <s v="Evaluación de Sistemas de Gestión"/>
      </sharedItems>
    </cacheField>
    <cacheField name="#" numFmtId="0">
      <sharedItems containsString="0" containsBlank="1" containsNumber="1" containsInteger="1" minValue="1" maxValue="15"/>
    </cacheField>
    <cacheField name="#1" numFmtId="0">
      <sharedItems containsBlank="1" count="27">
        <m/>
        <s v="1.1"/>
        <s v="1.2"/>
        <s v="2.1"/>
        <s v="2.2"/>
        <s v="3.1"/>
        <s v="4.1"/>
        <s v="4.2"/>
        <s v="5.1"/>
        <s v="5.2"/>
        <s v="6.1"/>
        <s v="6.2"/>
        <s v="7.1"/>
        <s v="7.2"/>
        <s v="8.1"/>
        <s v="8.2"/>
        <s v="9.1"/>
        <s v="9.2"/>
        <s v="10.1"/>
        <s v="10.2"/>
        <s v="11.1"/>
        <s v="11.2"/>
        <s v="12.1"/>
        <s v="13.1"/>
        <s v="14.1"/>
        <s v="15.1"/>
        <s v="15.2"/>
      </sharedItems>
    </cacheField>
    <cacheField name="Proceso 2" numFmtId="0">
      <sharedItems containsBlank="1" count="16">
        <m/>
        <s v="PLES"/>
        <s v="GEGI"/>
        <s v="GETI"/>
        <s v="GECI"/>
        <s v="SUPE"/>
        <s v="GEDO"/>
        <s v="GECO"/>
        <s v="GSTI"/>
        <s v="GITH"/>
        <s v="GEAD"/>
        <s v="GEJU"/>
        <s v="GREF"/>
        <s v="CODI"/>
        <s v="COIN"/>
        <s v="EVSG"/>
      </sharedItems>
    </cacheField>
    <cacheField name="Objetivo Estratégico" numFmtId="0">
      <sharedItems containsBlank="1" longText="1"/>
    </cacheField>
    <cacheField name="Estratégia" numFmtId="0">
      <sharedItems containsBlank="1" longText="1"/>
    </cacheField>
    <cacheField name="Politica MIPG" numFmtId="0">
      <sharedItems containsBlank="1"/>
    </cacheField>
    <cacheField name="Nombre Indicador" numFmtId="0">
      <sharedItems containsBlank="1"/>
    </cacheField>
    <cacheField name="Principal / Secundario" numFmtId="0">
      <sharedItems containsBlank="1" count="3">
        <m/>
        <s v="Principal"/>
        <s v="Secundario"/>
      </sharedItems>
    </cacheField>
    <cacheField name="Tipo" numFmtId="0">
      <sharedItems containsBlank="1"/>
    </cacheField>
    <cacheField name="Descripción " numFmtId="0">
      <sharedItems containsBlank="1" longText="1"/>
    </cacheField>
    <cacheField name="Área" numFmtId="0">
      <sharedItems containsBlank="1" count="8">
        <m/>
        <s v="Oficina Asesora de Planeación y Sistemas"/>
        <s v="Despacho"/>
        <s v="Secretaría General"/>
        <s v="Delegatura Asociativa"/>
        <s v="Delegatura Financiera"/>
        <s v="Oficina Asesora Jurídica"/>
        <s v="Oficina de Control Interno"/>
      </sharedItems>
    </cacheField>
    <cacheField name="Responsable" numFmtId="0">
      <sharedItems containsBlank="1"/>
    </cacheField>
    <cacheField name="Cargo responsable" numFmtId="0">
      <sharedItems containsBlank="1"/>
    </cacheField>
    <cacheField name="Formula matemática" numFmtId="0">
      <sharedItems containsBlank="1" longText="1"/>
    </cacheField>
    <cacheField name="Unidad de medida" numFmtId="0">
      <sharedItems containsBlank="1"/>
    </cacheField>
    <cacheField name="Fuente de la información" numFmtId="0">
      <sharedItems containsBlank="1" longText="1"/>
    </cacheField>
    <cacheField name="Frecuencia de medición" numFmtId="0">
      <sharedItems containsBlank="1"/>
    </cacheField>
    <cacheField name="Meta" numFmtId="0">
      <sharedItems containsString="0" containsBlank="1" containsNumber="1" minValue="0" maxValue="45"/>
    </cacheField>
    <cacheField name="Linea Base" numFmtId="0">
      <sharedItems containsBlank="1" containsMixedTypes="1" containsNumber="1" minValue="0" maxValue="81"/>
    </cacheField>
    <cacheField name="Tendencia" numFmtId="0">
      <sharedItems containsBlank="1"/>
    </cacheField>
    <cacheField name="Tolerancia Inferior" numFmtId="0">
      <sharedItems containsString="0" containsBlank="1" containsNumber="1" minValue="0" maxValue="45"/>
    </cacheField>
    <cacheField name="Tolerancia Superior" numFmtId="0">
      <sharedItems containsString="0" containsBlank="1" containsNumber="1" minValue="0" maxValue="1000"/>
    </cacheField>
    <cacheField name="Documento SIG asociado" numFmtId="0">
      <sharedItems containsBlank="1" longText="1"/>
    </cacheField>
    <cacheField name="Numerador" numFmtId="0">
      <sharedItems containsString="0" containsBlank="1" containsNumber="1" minValue="0" maxValue="3780"/>
    </cacheField>
    <cacheField name="Denominador" numFmtId="0">
      <sharedItems containsString="0" containsBlank="1" containsNumber="1" minValue="0.1" maxValue="22078"/>
    </cacheField>
    <cacheField name="Enero" numFmtId="0">
      <sharedItems containsString="0" containsBlank="1" containsNumber="1" minValue="0" maxValue="1"/>
    </cacheField>
    <cacheField name="Numerador2" numFmtId="0">
      <sharedItems containsString="0" containsBlank="1" containsNumber="1" minValue="0" maxValue="3747"/>
    </cacheField>
    <cacheField name="Denominador2" numFmtId="0">
      <sharedItems containsString="0" containsBlank="1" containsNumber="1" minValue="0.1" maxValue="22078"/>
    </cacheField>
    <cacheField name="Febrero" numFmtId="0">
      <sharedItems containsString="0" containsBlank="1" containsNumber="1" minValue="0" maxValue="826"/>
    </cacheField>
    <cacheField name="Numerador3" numFmtId="0">
      <sharedItems containsString="0" containsBlank="1" containsNumber="1" minValue="0" maxValue="3978"/>
    </cacheField>
    <cacheField name="Denominador3" numFmtId="0">
      <sharedItems containsString="0" containsBlank="1" containsNumber="1" minValue="0.1" maxValue="22078"/>
    </cacheField>
    <cacheField name="Marzo" numFmtId="0">
      <sharedItems containsString="0" containsBlank="1" containsNumber="1" minValue="0" maxValue="987"/>
    </cacheField>
    <cacheField name="Numerador4" numFmtId="0">
      <sharedItems containsString="0" containsBlank="1" containsNumber="1" containsInteger="1" minValue="0" maxValue="4374"/>
    </cacheField>
    <cacheField name="Denominador4" numFmtId="0">
      <sharedItems containsString="0" containsBlank="1" containsNumber="1" containsInteger="1" minValue="1" maxValue="22078"/>
    </cacheField>
    <cacheField name="Abril" numFmtId="0">
      <sharedItems containsString="0" containsBlank="1" containsNumber="1" minValue="0" maxValue="351"/>
    </cacheField>
    <cacheField name="Numerador5" numFmtId="0">
      <sharedItems containsString="0" containsBlank="1" containsNumber="1" containsInteger="1" minValue="0" maxValue="5923"/>
    </cacheField>
    <cacheField name="Denominador5" numFmtId="0">
      <sharedItems containsString="0" containsBlank="1" containsNumber="1" containsInteger="1" minValue="1" maxValue="22078"/>
    </cacheField>
    <cacheField name="Mayo" numFmtId="0">
      <sharedItems containsString="0" containsBlank="1" containsNumber="1" minValue="0" maxValue="30"/>
    </cacheField>
    <cacheField name="Numerador6" numFmtId="0">
      <sharedItems containsString="0" containsBlank="1" containsNumber="1" minValue="0" maxValue="7498"/>
    </cacheField>
    <cacheField name="Denominador6" numFmtId="0">
      <sharedItems containsString="0" containsBlank="1" containsNumber="1" minValue="0.01" maxValue="22078"/>
    </cacheField>
    <cacheField name="Junio" numFmtId="0">
      <sharedItems containsString="0" containsBlank="1" containsNumber="1" minValue="0" maxValue="28.714285714285715"/>
    </cacheField>
    <cacheField name="Numerador7" numFmtId="0">
      <sharedItems containsString="0" containsBlank="1" containsNumber="1" minValue="0" maxValue="5102"/>
    </cacheField>
    <cacheField name="Denominador7" numFmtId="0">
      <sharedItems containsString="0" containsBlank="1" containsNumber="1" minValue="0.1" maxValue="22078"/>
    </cacheField>
    <cacheField name="Julio" numFmtId="0">
      <sharedItems containsString="0" containsBlank="1" containsNumber="1" minValue="0" maxValue="63"/>
    </cacheField>
    <cacheField name="Numerador8" numFmtId="0">
      <sharedItems containsString="0" containsBlank="1" containsNumber="1" containsInteger="1" minValue="0" maxValue="5600"/>
    </cacheField>
    <cacheField name="Denominador8" numFmtId="0">
      <sharedItems containsString="0" containsBlank="1" containsNumber="1" containsInteger="1" minValue="1" maxValue="22078"/>
    </cacheField>
    <cacheField name="Agosto" numFmtId="0">
      <sharedItems containsString="0" containsBlank="1" containsNumber="1" minValue="0" maxValue="34"/>
    </cacheField>
    <cacheField name="Numerador9" numFmtId="0">
      <sharedItems containsString="0" containsBlank="1" containsNumber="1" minValue="0" maxValue="4569"/>
    </cacheField>
    <cacheField name="Denominador9" numFmtId="0">
      <sharedItems containsString="0" containsBlank="1" containsNumber="1" minValue="0.1" maxValue="22078"/>
    </cacheField>
    <cacheField name="Septiembre" numFmtId="0">
      <sharedItems containsString="0" containsBlank="1" containsNumber="1" minValue="0" maxValue="60"/>
    </cacheField>
    <cacheField name="Numerador10" numFmtId="0">
      <sharedItems containsString="0" containsBlank="1" containsNumber="1" containsInteger="1" minValue="0" maxValue="3442"/>
    </cacheField>
    <cacheField name="Denominador10" numFmtId="0">
      <sharedItems containsString="0" containsBlank="1" containsNumber="1" containsInteger="1" minValue="1" maxValue="22078"/>
    </cacheField>
    <cacheField name="Octubre" numFmtId="0">
      <sharedItems containsString="0" containsBlank="1" containsNumber="1" minValue="0" maxValue="37"/>
    </cacheField>
    <cacheField name="Numerador11" numFmtId="0">
      <sharedItems containsString="0" containsBlank="1" containsNumber="1" containsInteger="1" minValue="0" maxValue="8532"/>
    </cacheField>
    <cacheField name="Denominador11" numFmtId="0">
      <sharedItems containsString="0" containsBlank="1" containsNumber="1" containsInteger="1" minValue="1" maxValue="22078"/>
    </cacheField>
    <cacheField name="Noviembre" numFmtId="0">
      <sharedItems containsString="0" containsBlank="1" containsNumber="1" minValue="0" maxValue="31"/>
    </cacheField>
    <cacheField name="Numerador12" numFmtId="0">
      <sharedItems containsString="0" containsBlank="1" containsNumber="1" minValue="0" maxValue="23396456580"/>
    </cacheField>
    <cacheField name="Denominador12" numFmtId="0">
      <sharedItems containsString="0" containsBlank="1" containsNumber="1" minValue="1" maxValue="24920453895"/>
    </cacheField>
    <cacheField name="Diciembre" numFmtId="0">
      <sharedItems containsString="0" containsBlank="1" containsNumber="1" minValue="0" maxValue="36"/>
    </cacheField>
    <cacheField name="CUMPLIMIENTO PROMEDIO" numFmtId="0">
      <sharedItems containsString="0" containsBlank="1" containsNumber="1" minValue="0" maxValue="206.75"/>
    </cacheField>
    <cacheField name="EFICACIA" numFmtId="0">
      <sharedItems containsString="0" containsBlank="1" containsNumber="1" minValue="0" maxValue="1.00242167633471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n v="1"/>
    <s v="Planificación Estratégica"/>
    <n v="1"/>
    <s v="1.1"/>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Control Interno "/>
    <x v="0"/>
    <s v="Principal"/>
    <s v="Eficacia"/>
    <s v="Medir el grado de ejecución de los controles definidos para la mitigación de los riesgos en los procesos."/>
    <s v="Oficina Asesora de Planeación y Sistemas"/>
    <s v="Claudia Licinia Sánchez Rivas,Laura Nathalia Cardenas Jimenez"/>
    <s v="Profesional Especializado OAPS"/>
    <s v="(# de controles ejecutados efectivamente / # de controles monitoreados dentro del periodo)*100 "/>
    <s v="Porcentaje"/>
    <s v="FT-PLES-018 Matriz de Evaluación de Riesgos_x000a_FT-PLES-021 Mapa de Riesgos Institucionales_x000a_FT-PLES-020 Mapa de Riesgos de Corrupción_x000a_FT-PLES-019 Seguimiento Mapa de Riesgos de Corrupción_x000a_FT-PLES-022 Seguimiento de Mapa de Riesgos Institucionales"/>
    <s v="Cuatrimestral"/>
    <n v="0.9"/>
    <s v="No aplica"/>
    <s v="Positiva - Creciente"/>
    <n v="0.8"/>
    <n v="1"/>
    <s v="PR-PLES-005 Implementación lineamientos para la gestión de Riesgos v1"/>
    <m/>
    <m/>
    <m/>
    <m/>
    <m/>
    <m/>
    <m/>
    <m/>
    <m/>
    <n v="63"/>
    <n v="98"/>
    <n v="0.6428571428571429"/>
    <m/>
    <m/>
    <m/>
    <m/>
    <m/>
    <m/>
    <m/>
    <m/>
    <m/>
    <n v="72"/>
    <n v="110"/>
    <n v="0.65454545454545454"/>
    <m/>
    <m/>
    <m/>
    <m/>
    <m/>
    <m/>
    <m/>
    <m/>
    <m/>
    <m/>
    <m/>
    <m/>
    <n v="0.64870129870129878"/>
    <x v="0"/>
    <x v="0"/>
    <m/>
    <m/>
    <n v="1"/>
    <m/>
  </r>
  <r>
    <n v="2"/>
    <s v="Planificación Estratégica"/>
    <n v="1"/>
    <s v="1.2"/>
    <s v="PROCESOS ESTRATÉGICOS"/>
    <x v="0"/>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 y del conocimiento, actualizándolas en función de las dinámicas internas y externas que incidan en la entidad."/>
    <s v="Política Planeación Institucional "/>
    <x v="1"/>
    <s v="Secundario"/>
    <s v="Eficiencia"/>
    <s v="El indicador permite identificar el nivel de incumplimiento Legal Ambiental"/>
    <s v="Oficina Asesora de Planeación y Sistemas"/>
    <s v="Claudia Sanchez, Sonia Paola Velandia Buitrago"/>
    <s v="Profesional Universitario  Oficina Asesora de Planeación y Sistemas"/>
    <s v="(Requisitos legales con un cumplimiento ≥80% / Requisitos legales identificados)*100"/>
    <s v="Porcentaje"/>
    <s v="Matriz de Requisitos legales"/>
    <s v="Semestral"/>
    <n v="1E-3"/>
    <n v="5.0000000000000001E-4"/>
    <s v="Negativa - Decreciente"/>
    <n v="0"/>
    <n v="5.0000000000000001E-4"/>
    <s v="PR-PLES-013 Identificación de aspectos e impactos ambientales "/>
    <m/>
    <m/>
    <m/>
    <m/>
    <m/>
    <m/>
    <m/>
    <m/>
    <m/>
    <m/>
    <m/>
    <m/>
    <m/>
    <m/>
    <m/>
    <n v="1"/>
    <n v="143"/>
    <n v="6.9930069930069903E-5"/>
    <m/>
    <m/>
    <m/>
    <m/>
    <m/>
    <m/>
    <m/>
    <m/>
    <m/>
    <m/>
    <m/>
    <m/>
    <m/>
    <m/>
    <m/>
    <m/>
    <m/>
    <m/>
    <n v="6.9930069930069903E-5"/>
    <x v="1"/>
    <x v="1"/>
    <m/>
    <m/>
    <m/>
    <m/>
  </r>
  <r>
    <n v="3"/>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Seguimiento y evaluación del desempeño institucional"/>
    <x v="2"/>
    <s v="Secundario"/>
    <s v="Eficacia"/>
    <s v="El indicador permite obtener el porcentaje de implementación de actividades para mitigar el Cambio Climatico"/>
    <s v="Oficina Asesora de Planeación y Sistemas"/>
    <s v="Claudia Sanchez, Sonia Paola Velandia Buitrago"/>
    <s v="Profesional Universitario  Oficina Asesora de Planeación y Sistemas"/>
    <s v="(N° de Actividades realizadas/N° de Actividades programadas) * 100"/>
    <s v="Porcentaje"/>
    <s v="Programas de Gestión Ambiental ubicados en modulo  Ambiental en  Isolucion"/>
    <s v="Semestral"/>
    <n v="0.95"/>
    <n v="0"/>
    <s v="Positiva - Creciente"/>
    <n v="0.7"/>
    <n v="1"/>
    <s v="Objetivos de Desarrollo Sostenible y Politicas Públicas Supersolidaria 2019-2020"/>
    <m/>
    <m/>
    <m/>
    <m/>
    <m/>
    <m/>
    <m/>
    <m/>
    <m/>
    <m/>
    <m/>
    <m/>
    <m/>
    <m/>
    <m/>
    <n v="9"/>
    <n v="9"/>
    <n v="1"/>
    <m/>
    <m/>
    <m/>
    <m/>
    <m/>
    <m/>
    <m/>
    <m/>
    <m/>
    <m/>
    <m/>
    <m/>
    <m/>
    <m/>
    <m/>
    <m/>
    <m/>
    <m/>
    <n v="1"/>
    <x v="2"/>
    <x v="1"/>
    <m/>
    <m/>
    <m/>
    <m/>
  </r>
  <r>
    <n v="4"/>
    <s v="Planificación Estratégica"/>
    <n v="1"/>
    <s v="1.2"/>
    <s v="PROCESOS ESTRATÉGICOS"/>
    <x v="0"/>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 y del conocimiento, actualizándolas en función de las dinámicas internas y externas que incidan en la entidad."/>
    <s v="Política Planeación Institucional "/>
    <x v="3"/>
    <s v="Secundario"/>
    <s v="Eficiencia"/>
    <s v="El indicador permite obtener el porcentaje de actividades de sensibilización ambiental ejecutadas en el periodo."/>
    <s v="Oficina Asesora de Planeación y Sistemas"/>
    <s v="Claudia Sanchez, Sonia Paola Velandia Buitrago"/>
    <s v="Profesional Universitario  Oficina Asesora de Planeación y Sistemas"/>
    <s v="(Actividades de sensibilización ambiental adelantadas en el periodo/ Actividades de sensibilización ambiental programadas para el periodo) *100%"/>
    <s v="Porcentaje"/>
    <s v="Correos electrónicos masivos, videos, podcast, transferencias de conocimiento presenciales y vituales, Moodle. "/>
    <s v="Semestral"/>
    <n v="0.9"/>
    <s v="N/A"/>
    <s v="Positiva - Creciente"/>
    <n v="0.8"/>
    <n v="1"/>
    <s v="PL-GEAD-001 Plan de Gestión Integral de Residuos_x000a__x000a_PR-GITH-011 Inducción, reinducción, capacitación y entrenamiento._x000a_"/>
    <m/>
    <m/>
    <m/>
    <m/>
    <m/>
    <m/>
    <m/>
    <m/>
    <m/>
    <m/>
    <m/>
    <m/>
    <m/>
    <m/>
    <m/>
    <n v="2"/>
    <n v="2"/>
    <n v="1"/>
    <m/>
    <m/>
    <m/>
    <m/>
    <m/>
    <m/>
    <m/>
    <m/>
    <m/>
    <m/>
    <m/>
    <m/>
    <m/>
    <m/>
    <m/>
    <m/>
    <m/>
    <m/>
    <n v="1"/>
    <x v="2"/>
    <x v="1"/>
    <m/>
    <m/>
    <m/>
    <m/>
  </r>
  <r>
    <n v="5"/>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x v="4"/>
    <s v="Secundario"/>
    <s v="Eficacia"/>
    <s v="Medir el grado de avance y cumplimiento de las actividades de los proyectos de inversión d ela entidad"/>
    <s v="Oficina Asesora de Planeación y Sistemas"/>
    <s v="Ruben Dario Rodriguez Paez - Henry Andres Naranjo"/>
    <s v="Profesional a cargo de los proyectos de inversión de la OAPS"/>
    <s v="(No. seguimientos realizados a los proyectos de inversión/No. Seguimientos programados a los proyectos de inversión)*100"/>
    <s v="Porcentaje"/>
    <s v="Control técnico seguimiento de proyectos de inversión"/>
    <s v="Mensual"/>
    <n v="0.9"/>
    <n v="1"/>
    <s v="Positiva - Creciente"/>
    <n v="0.9"/>
    <n v="0.9"/>
    <s v="PR-PLES-012 Seguimiento a proyectos de inversión"/>
    <n v="0"/>
    <n v="11"/>
    <m/>
    <n v="1"/>
    <n v="11"/>
    <n v="9.0909090909090912E-2"/>
    <n v="2"/>
    <n v="11"/>
    <n v="0.18181818181818182"/>
    <n v="3"/>
    <n v="11"/>
    <n v="0.27272727272727271"/>
    <n v="4"/>
    <n v="11"/>
    <n v="0.36363636363636365"/>
    <n v="5"/>
    <n v="11"/>
    <n v="0.45454545454545453"/>
    <m/>
    <m/>
    <m/>
    <m/>
    <m/>
    <m/>
    <m/>
    <m/>
    <m/>
    <m/>
    <m/>
    <m/>
    <m/>
    <m/>
    <m/>
    <m/>
    <m/>
    <m/>
    <n v="0.45454545454545453"/>
    <x v="3"/>
    <x v="0"/>
    <m/>
    <m/>
    <n v="2"/>
    <m/>
  </r>
  <r>
    <n v="6"/>
    <s v="Planificación Estratégica"/>
    <n v="1"/>
    <s v="1.1"/>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x v="5"/>
    <s v="Principal"/>
    <s v="Eficacia"/>
    <s v="Determinar el porcentaje de cumplimiento de Plan Estratégico Institucional durante un periodo."/>
    <s v="Oficina Asesora de Planeación y Sistemas"/>
    <s v="Ruben Dario Rodriguez Paez - Henry Andres Naranjo"/>
    <s v="Profesional a cargo de los proyectos de inversión de la OAPS"/>
    <s v="Sumatoria de los porcentaje de cumplimiento de los ejes temáticos /# de ejes temáticos"/>
    <s v="Porcentaje"/>
    <s v="Control técnico seguimiento de proyectos de inversión"/>
    <s v="Trimestral"/>
    <n v="0.9"/>
    <n v="1"/>
    <s v="Positiva - Creciente"/>
    <n v="0.8"/>
    <n v="1"/>
    <s v="PR-PLES-012 Seguimiento a proyectos de inversión"/>
    <n v="0"/>
    <n v="11"/>
    <m/>
    <m/>
    <m/>
    <m/>
    <m/>
    <m/>
    <m/>
    <m/>
    <m/>
    <m/>
    <m/>
    <m/>
    <m/>
    <m/>
    <m/>
    <m/>
    <m/>
    <m/>
    <m/>
    <m/>
    <m/>
    <m/>
    <m/>
    <m/>
    <m/>
    <m/>
    <m/>
    <m/>
    <m/>
    <m/>
    <m/>
    <m/>
    <m/>
    <m/>
    <n v="0"/>
    <x v="4"/>
    <x v="0"/>
    <m/>
    <m/>
    <n v="2"/>
    <m/>
  </r>
  <r>
    <n v="7"/>
    <s v="Planificación Estratégica"/>
    <n v="1"/>
    <s v="1.1"/>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x v="6"/>
    <s v="Principal"/>
    <s v="Eficacia"/>
    <s v="El resultado de este indicador es aprobado por el comité directivo, razón por la cual el resultado debe registrarse finalizando el mes de abril."/>
    <s v="Oficina Asesora de Planeación y Sistemas"/>
    <s v="Ruben Dario Rodriguez Paez - Henry Andres Naranjo"/>
    <s v="Profesional a cargo de los proyectos de inversión de la OAPS"/>
    <s v="(Sumatoria de los porcentaje de cumplimiento de los ejes temáticos /# de ejes temáticos)*100"/>
    <s v="Porcentaje"/>
    <s v="Control técnico seguimiento de proyectos de inversión"/>
    <s v="Trimestral"/>
    <n v="0.47"/>
    <n v="0.5"/>
    <s v="Positiva - Creciente"/>
    <n v="0.44"/>
    <n v="0.5"/>
    <s v="PR-PLES-012 Seguimiento a proyectos de inversión"/>
    <n v="0"/>
    <n v="11"/>
    <m/>
    <m/>
    <m/>
    <m/>
    <m/>
    <m/>
    <m/>
    <m/>
    <m/>
    <m/>
    <m/>
    <m/>
    <m/>
    <m/>
    <m/>
    <m/>
    <m/>
    <m/>
    <m/>
    <m/>
    <m/>
    <m/>
    <m/>
    <m/>
    <m/>
    <m/>
    <m/>
    <m/>
    <m/>
    <m/>
    <m/>
    <m/>
    <m/>
    <m/>
    <n v="0"/>
    <x v="4"/>
    <x v="0"/>
    <m/>
    <m/>
    <n v="2"/>
    <m/>
  </r>
  <r>
    <n v="8"/>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x v="7"/>
    <s v="Secundario"/>
    <s v="Eficacia"/>
    <s v="El indicador permite obtener el porcentaje de cumplimiento del programa de ahorro y uso eficiente de la energía"/>
    <s v="Oficina Asesora de Planeación y Sistemas"/>
    <s v="Carlos Ballesteros"/>
    <s v="Coordinador del Grupo de Gestion Documental y Administrativa_x000a_Profesional Universitario"/>
    <s v="Actividades ejecutadas ENERGIA / Actividades programadas ENERGIA) *100%"/>
    <s v="Porcentaje"/>
    <s v="Programa de ahorro y uso eficiente de la energía cargado en ISOlucion - Modulo Sistema de Gestion Ambiental"/>
    <s v="Semestral"/>
    <n v="0.9"/>
    <n v="0.75"/>
    <s v="Positiva - Creciente"/>
    <n v="0.8"/>
    <n v="1"/>
    <s v="PROGRAMA AHORRO Y USO EFICIENTE DE ENERGÍA"/>
    <m/>
    <m/>
    <m/>
    <m/>
    <m/>
    <m/>
    <m/>
    <m/>
    <m/>
    <m/>
    <m/>
    <m/>
    <m/>
    <m/>
    <m/>
    <n v="16"/>
    <n v="46"/>
    <n v="0.34782608695652173"/>
    <m/>
    <m/>
    <m/>
    <m/>
    <m/>
    <m/>
    <m/>
    <m/>
    <m/>
    <m/>
    <m/>
    <m/>
    <m/>
    <m/>
    <m/>
    <m/>
    <m/>
    <m/>
    <n v="0.34782608695652173"/>
    <x v="5"/>
    <x v="0"/>
    <m/>
    <m/>
    <m/>
    <m/>
  </r>
  <r>
    <n v="9"/>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x v="8"/>
    <s v="Secundario"/>
    <s v="Eficacia"/>
    <s v="El indicador permite obtener el porcentaje de cumplimiento del programa de ahorro y uso eficiente del agua"/>
    <s v="Oficina Asesora de Planeación y Sistemas"/>
    <s v="Carlos Ballesteros"/>
    <s v="Coordinador del Grupo de Gestion Documental y Administrativa_x000a_Profesional Universitario"/>
    <s v="(Actividades ejecutadas AGUA / Actividades programadas AGUA) *100%"/>
    <s v="Porcentaje"/>
    <s v="Programa de ahorro y uso eficiente del agua  cargado en ISOlucion -  Modulo Sistema de Gestion Ambiental"/>
    <s v="Semestral"/>
    <n v="0.9"/>
    <n v="0.6"/>
    <s v="Positiva - Creciente"/>
    <n v="0.85"/>
    <n v="1"/>
    <s v="PROGRAMA AHORRO Y USO EFICIENTE DEL AGUA"/>
    <m/>
    <m/>
    <m/>
    <m/>
    <m/>
    <m/>
    <m/>
    <m/>
    <m/>
    <m/>
    <m/>
    <m/>
    <m/>
    <m/>
    <m/>
    <n v="12"/>
    <n v="35"/>
    <n v="0.34285714285714286"/>
    <m/>
    <m/>
    <m/>
    <m/>
    <m/>
    <m/>
    <m/>
    <m/>
    <m/>
    <m/>
    <m/>
    <m/>
    <m/>
    <m/>
    <m/>
    <m/>
    <m/>
    <m/>
    <n v="0.34285714285714286"/>
    <x v="6"/>
    <x v="0"/>
    <m/>
    <m/>
    <m/>
    <m/>
  </r>
  <r>
    <n v="10"/>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x v="9"/>
    <s v="Secundario"/>
    <s v="Eficacia"/>
    <s v="El indicador permite obtener el porcentaje de cumplimiento del programa Gestion Integral de Residuos"/>
    <s v="Oficina Asesora de Planeación y Sistemas"/>
    <s v="Carlos Ballesteros"/>
    <s v="Coordinador del Grupo de Gestion Documental y Administrativa_x000a_Profesional Universitario"/>
    <s v="(Actividades ejecutadas Programa de Residuos  / Actividades programadas del  Programa de Residuos) *100%"/>
    <s v="Porcentaje"/>
    <s v="Programa de Gestion Integral de Residuos cargado en ISOlucion - Modulo Sistema de Gestion Ambiental"/>
    <s v="Semestral"/>
    <n v="0.9"/>
    <n v="66.599999999999994"/>
    <s v="Positiva - Creciente"/>
    <n v="0.85"/>
    <n v="1"/>
    <s v="PR-GEAD-002 Gestión integral residuos peligrosos y especiales"/>
    <m/>
    <m/>
    <m/>
    <m/>
    <m/>
    <m/>
    <m/>
    <m/>
    <m/>
    <m/>
    <m/>
    <m/>
    <m/>
    <m/>
    <m/>
    <n v="21"/>
    <n v="52"/>
    <n v="0.40384615384615385"/>
    <m/>
    <m/>
    <m/>
    <m/>
    <m/>
    <m/>
    <m/>
    <m/>
    <m/>
    <m/>
    <m/>
    <m/>
    <m/>
    <m/>
    <m/>
    <m/>
    <m/>
    <m/>
    <n v="0.40384615384615385"/>
    <x v="7"/>
    <x v="0"/>
    <m/>
    <m/>
    <m/>
    <m/>
  </r>
  <r>
    <n v="11"/>
    <s v="Planificación Estratégica"/>
    <n v="1"/>
    <s v="1.2"/>
    <s v="PROCESOS ESTRATÉGICOS"/>
    <x v="0"/>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x v="10"/>
    <s v="Secundario"/>
    <s v="Eficacia"/>
    <s v="El indicador permite obtener el porcentaje de cumplimiento del Programa de Ahorro y uso Eficiente del Papel"/>
    <s v="Oficina Asesora de Planeación y Sistemas"/>
    <s v="Carlos Ballesteros"/>
    <s v="Coordinador del Grupo de Gestion Documental y Administrativa_x000a_Profesional Universitario"/>
    <s v="(Actividades ejecutadas del Programa de Ahorro y uso Eficiente del Papel / Actividades programadas del Programa de Ahorro y uso Eficiente del Papel) *100%"/>
    <s v="Porcentaje"/>
    <s v="Programa de ahorro y uso eficiente de papel  cargado en ISOlucion -  Modulo Sistema de Gestion Ambiental"/>
    <s v="Semestral"/>
    <n v="0.9"/>
    <n v="81"/>
    <s v="Positiva - Creciente"/>
    <n v="0.85"/>
    <n v="1"/>
    <s v="PROGRAMA AHORRO Y USO EFICIENTE DE PAPEL"/>
    <m/>
    <m/>
    <m/>
    <m/>
    <m/>
    <m/>
    <m/>
    <m/>
    <m/>
    <m/>
    <m/>
    <m/>
    <m/>
    <m/>
    <m/>
    <n v="12"/>
    <n v="35"/>
    <n v="0.34285714285714286"/>
    <m/>
    <m/>
    <m/>
    <m/>
    <m/>
    <m/>
    <m/>
    <m/>
    <m/>
    <m/>
    <m/>
    <m/>
    <m/>
    <m/>
    <m/>
    <m/>
    <m/>
    <m/>
    <n v="0.34285714285714286"/>
    <x v="6"/>
    <x v="0"/>
    <m/>
    <m/>
    <m/>
    <m/>
  </r>
  <r>
    <n v="12"/>
    <s v="Gestión de Grupos de Interés"/>
    <n v="2"/>
    <s v="2.1"/>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Transparencia, acceso a la información pública y lucha contra la corrupción "/>
    <x v="11"/>
    <s v="Principal"/>
    <s v="Eficiencia"/>
    <s v="Medir el cumplimiento de las actividades de comunicación planeadas"/>
    <s v="Despacho"/>
    <s v="Laura Alejandra Bruzon Rada,Luis Eduardo Mejia Sandoval"/>
    <s v="Profesional de Comunicaciones"/>
    <s v="(No. de actividades de comunicación realizadas/No. actividades de comunicación programadas en el Plan de Comunicaciones)*100"/>
    <s v="Porcentaje"/>
    <s v="Plan de Comunicaciones"/>
    <s v="Anual_x000a_(ENERO)"/>
    <n v="1"/>
    <s v="No aplica"/>
    <s v="Positiva - Creciente"/>
    <n v="0.95"/>
    <n v="1"/>
    <s v="PR-GEGI-002 Definir y aplicar estrategias de comunicación"/>
    <m/>
    <m/>
    <m/>
    <m/>
    <m/>
    <m/>
    <m/>
    <m/>
    <m/>
    <m/>
    <m/>
    <m/>
    <m/>
    <m/>
    <m/>
    <m/>
    <m/>
    <m/>
    <m/>
    <m/>
    <m/>
    <m/>
    <m/>
    <m/>
    <m/>
    <m/>
    <m/>
    <m/>
    <m/>
    <m/>
    <m/>
    <m/>
    <m/>
    <m/>
    <m/>
    <m/>
    <s v=" "/>
    <x v="8"/>
    <x v="2"/>
    <m/>
    <m/>
    <m/>
    <n v="1"/>
  </r>
  <r>
    <n v="13"/>
    <s v="Gestión de Grupos de Interés"/>
    <n v="2"/>
    <s v="2.1"/>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x v="12"/>
    <s v="Principal"/>
    <s v="Eficacia"/>
    <s v="Medir el cumplimiento de las actividades definidas en el plan de participación y presencia institucional."/>
    <s v="Despacho"/>
    <s v="Laura Alejandra Bruzon Rada,Luis Eduardo Mejia Sandoval"/>
    <s v="Profesional Especializado (Jefe de Comunicaciones)"/>
    <s v="(Actividades Realizadas/Actividades Programadas) x 100"/>
    <s v="Porcentaje"/>
    <s v="Plan de Participación Ciudadana y Presencia Institucional"/>
    <s v="Semestral"/>
    <n v="0.9"/>
    <s v="No aplica"/>
    <s v="Positiva - Creciente"/>
    <n v="0.85"/>
    <n v="1"/>
    <s v="PR-GEGI-003 Definiri y aplciar Estrategias de Participación"/>
    <m/>
    <m/>
    <m/>
    <m/>
    <m/>
    <m/>
    <m/>
    <m/>
    <m/>
    <m/>
    <m/>
    <m/>
    <m/>
    <m/>
    <m/>
    <m/>
    <m/>
    <m/>
    <m/>
    <m/>
    <m/>
    <m/>
    <m/>
    <m/>
    <m/>
    <m/>
    <m/>
    <m/>
    <m/>
    <m/>
    <m/>
    <m/>
    <m/>
    <m/>
    <m/>
    <m/>
    <s v=" "/>
    <x v="8"/>
    <x v="0"/>
    <m/>
    <m/>
    <m/>
    <m/>
  </r>
  <r>
    <n v="14"/>
    <s v="Gestión de Grupos de Interés"/>
    <n v="2"/>
    <s v="2.2"/>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x v="13"/>
    <s v="Secundario"/>
    <s v="Efectividad"/>
    <s v="Medir la percepción de satisfacción de los participantes a  los eventos organizados por la Supersolidaria y definidos en el plan de participación de los grupos de interés y presencia institucional"/>
    <s v="Despacho"/>
    <s v="Laura Alejandra Bruzon Rada,Luis Eduardo Mejia Sandoval"/>
    <s v="Profesional Especializado (Jefe de Comunicaciones)"/>
    <s v="(Encuestas de satisfacción con calificación totalmente satisfecho o satisfecho /Número total de encuestas de satisfacción ) x100"/>
    <s v="Porcentaje"/>
    <s v="*Plan de participación de los grupos de interés y presencia institucional publicado _x000a_*Encuestas de satisfacción "/>
    <s v="Por demanda"/>
    <n v="0.85"/>
    <s v="No aplica"/>
    <s v="Positiva - Creciente"/>
    <n v="0.8"/>
    <n v="1"/>
    <s v="PR-GEGI-003 Definiri y aplciar Estrategias de Participación"/>
    <m/>
    <m/>
    <m/>
    <m/>
    <m/>
    <m/>
    <m/>
    <m/>
    <m/>
    <m/>
    <m/>
    <m/>
    <m/>
    <m/>
    <m/>
    <m/>
    <m/>
    <m/>
    <m/>
    <m/>
    <m/>
    <m/>
    <m/>
    <m/>
    <m/>
    <m/>
    <m/>
    <m/>
    <m/>
    <m/>
    <m/>
    <m/>
    <m/>
    <m/>
    <m/>
    <m/>
    <s v=" "/>
    <x v="8"/>
    <x v="2"/>
    <m/>
    <m/>
    <m/>
    <n v="1"/>
  </r>
  <r>
    <n v="15"/>
    <s v="Gestión de Grupos de Interés"/>
    <n v="2"/>
    <s v="2.2"/>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x v="14"/>
    <s v="Secundario"/>
    <s v="Efectividad"/>
    <s v="Evaluar la percepción de satisfacción de los participantes a  los eventos organizados por la Supersolidaria y definidos en el plan de participación de los grupos de interés y presencia institucional"/>
    <s v="Despacho"/>
    <s v="Laura Alejandra Bruzon Rada,Luis Eduardo Mejia Sandoval"/>
    <s v="Profesional Especializado (Jefe de Comunicaciones)"/>
    <s v="(Numero de personas satisfechas /  Numero total de personas que diligenciaron encuesta) * 100"/>
    <s v="Porcentaje"/>
    <s v="Consolidado de  resultado por encuesta de satisfacción aplicadas por evento."/>
    <s v="Anual_x000a_(ENERO)"/>
    <n v="0.85"/>
    <s v="No aplica"/>
    <s v="Positiva - Creciente"/>
    <n v="0.8"/>
    <n v="1"/>
    <s v="PR-GEGI-003 Definiri y aplciar Estrategias de Participación"/>
    <m/>
    <m/>
    <m/>
    <m/>
    <m/>
    <m/>
    <m/>
    <m/>
    <m/>
    <m/>
    <m/>
    <m/>
    <m/>
    <m/>
    <m/>
    <m/>
    <m/>
    <m/>
    <m/>
    <m/>
    <m/>
    <m/>
    <m/>
    <m/>
    <m/>
    <m/>
    <m/>
    <m/>
    <m/>
    <m/>
    <m/>
    <m/>
    <m/>
    <m/>
    <m/>
    <m/>
    <s v=" "/>
    <x v="8"/>
    <x v="2"/>
    <m/>
    <m/>
    <m/>
    <n v="1"/>
  </r>
  <r>
    <n v="16"/>
    <s v="Gestión de Grupos de Interés"/>
    <n v="2"/>
    <s v="2.2"/>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Transparencia, acceso a la información pública y lucha contra la corrupción"/>
    <x v="15"/>
    <s v="Secundario"/>
    <s v="Eficiencia"/>
    <s v="Medir la satisfacción del Público Externo frente a los medios de comunicación"/>
    <s v="Despacho"/>
    <s v="Laura Alejandra Bruzon Rada,Luis Eduardo Mejia Sandoval"/>
    <s v="Profesional de Comunicaciones"/>
    <s v="(No. de usuarios satisfechos frente a los medios de comunicación evaluados/No. de usuarios que respondieron la encuesta de satisfacción frente a los medios de comunicación externos de la Supersolidaria)*100"/>
    <s v="Porcentaje"/>
    <s v="Plan de Comunicaciones"/>
    <s v="Anual_x000a_(ENERO)"/>
    <n v="1"/>
    <s v="No aplica"/>
    <s v="Positiva - Creciente"/>
    <n v="0.95"/>
    <n v="1"/>
    <s v="PO-GEGI-002 POLITICA DE COMUNICACIONES_x000a__x000a_PR-GEGI-002 Definir y aplicar estrategias de comunicación"/>
    <m/>
    <m/>
    <m/>
    <m/>
    <m/>
    <m/>
    <m/>
    <m/>
    <m/>
    <m/>
    <m/>
    <m/>
    <m/>
    <m/>
    <m/>
    <m/>
    <m/>
    <m/>
    <m/>
    <m/>
    <m/>
    <m/>
    <m/>
    <m/>
    <m/>
    <m/>
    <m/>
    <m/>
    <m/>
    <m/>
    <m/>
    <m/>
    <m/>
    <m/>
    <m/>
    <m/>
    <s v=" "/>
    <x v="8"/>
    <x v="2"/>
    <m/>
    <m/>
    <m/>
    <n v="1"/>
  </r>
  <r>
    <n v="17"/>
    <s v="Gestión de Grupos de Interés"/>
    <n v="2"/>
    <s v="2.2"/>
    <s v="PROCESOS ESTRATÉGICOS"/>
    <x v="1"/>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Transparencia, acceso a la información pública y lucha contra la corrupción"/>
    <x v="16"/>
    <s v="Secundario"/>
    <s v="Eficiencia"/>
    <s v="Medir la satisfacción del Público Interno frente a los medios de comunicación"/>
    <s v="Despacho"/>
    <s v="Laura Alejandra Bruzon Rada,Luis Eduardo Mejia Sandoval"/>
    <s v="Profesional de Comunicaciones"/>
    <s v="(No. de funcionarios satisfechos frente a los medios de comunicación evaluados/No. de funcionarios que respondieron la encuesta de satisfacción )*100"/>
    <s v="Porcentaje"/>
    <s v="Plan de Comunicaciones"/>
    <s v="Anual_x000a_(ENERO)"/>
    <n v="1"/>
    <s v="No aplica"/>
    <s v="Positiva - Creciente"/>
    <n v="0.95"/>
    <n v="1"/>
    <s v="PO-GEGI-002 POLITICA DE COMUNICACIONES_x000a__x000a_PR-GEGI-002 Definir y aplicar estrategias de comunicación"/>
    <m/>
    <m/>
    <m/>
    <m/>
    <m/>
    <m/>
    <m/>
    <m/>
    <m/>
    <m/>
    <m/>
    <m/>
    <m/>
    <m/>
    <m/>
    <m/>
    <m/>
    <m/>
    <m/>
    <m/>
    <m/>
    <m/>
    <m/>
    <m/>
    <m/>
    <m/>
    <m/>
    <m/>
    <m/>
    <m/>
    <m/>
    <m/>
    <m/>
    <m/>
    <m/>
    <m/>
    <s v=" "/>
    <x v="8"/>
    <x v="2"/>
    <m/>
    <m/>
    <m/>
    <n v="1"/>
  </r>
  <r>
    <n v="18"/>
    <s v="Gestión de Tecnologías de la Información"/>
    <n v="3"/>
    <s v="3.1"/>
    <s v="PROCESOS ESTRATÉGICOS"/>
    <x v="2"/>
    <s v="Transformación Digital_x000a_Optimizar la gestión y operación a través del uso de las TIC y su continua evolución, para satisfacer las necesidades y expectativas de las organizaciones, sus asociados, las demás entidades del sector y los ciudadanos en general.     "/>
    <s v="Disponer servicios digitales confiables y expeditos, alineados con el marco estratégico y los requerimientos de los usuarios internos y externos."/>
    <s v="Política de Transparencia, acceso a la información pública y lucha contra la Corrupción"/>
    <x v="17"/>
    <s v="Principal"/>
    <s v="Eficacia"/>
    <s v="Medir el avance en la ejecución de las iniciativas definidas en el PETI para cada periodo."/>
    <s v="Oficina Asesora de Planeación y Sistemas"/>
    <s v="Cesar Augusto Macias Mesa"/>
    <s v="Profesional Universitario OAPS"/>
    <s v=" (#IniciativasEjecutadas / #IniciativasPlaneadas) * 100%"/>
    <s v="Porcentaje"/>
    <s v="Tablero de control PETI "/>
    <s v="Anual_x000a_(junio de cada vigencia)"/>
    <n v="0.9"/>
    <s v="No aplica"/>
    <s v="Positiva - Creciente"/>
    <n v="0.9"/>
    <n v="1"/>
    <s v="PL-GETI-001 Plan Estrategico de Tecnologias de la Información 2019-2022"/>
    <m/>
    <m/>
    <m/>
    <m/>
    <m/>
    <m/>
    <m/>
    <m/>
    <m/>
    <m/>
    <m/>
    <m/>
    <m/>
    <m/>
    <m/>
    <m/>
    <m/>
    <m/>
    <m/>
    <m/>
    <m/>
    <m/>
    <m/>
    <m/>
    <m/>
    <m/>
    <m/>
    <m/>
    <m/>
    <m/>
    <m/>
    <m/>
    <m/>
    <m/>
    <m/>
    <m/>
    <s v=" "/>
    <x v="8"/>
    <x v="2"/>
    <m/>
    <m/>
    <n v="2"/>
    <n v="1"/>
  </r>
  <r>
    <n v="19"/>
    <s v="Gestión del Conocimiento y la Innovación"/>
    <n v="4"/>
    <s v="4.1"/>
    <s v="PROCESOS ESTRATÉGICOS"/>
    <x v="3"/>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oara la gestión del cambio y del conocimiento, actualizándolas en función de las dinámicas internas y externas que indicen en la entidad"/>
    <s v="Política Gestión del conocimiento y la innovación "/>
    <x v="18"/>
    <s v="Principal"/>
    <s v="Eficacia"/>
    <s v="Establece el mejoramiento de las capacidades de gestión institucional a través de la implementación de acciones para la gestión de conocimiento con el uso de metodologías, herramientas, marcos de referencia para el mejoramiento e innovación."/>
    <s v="Secretaría General"/>
    <s v="Maria Victoria Ballesteros Orjuela"/>
    <s v="Coordinadora del Grupo de Talento Humano_x000a__x000a_Profesional Especializada OAPS"/>
    <s v="Puntuación FURAG"/>
    <s v="Numero"/>
    <s v="Informe preliminar del avance de cierre de brechas del FURAG"/>
    <s v="Anual_x000a_(junio o cuando se reciban los resultados del FURAG)"/>
    <n v="0.8"/>
    <n v="0.72"/>
    <s v="Positiva - Creciente"/>
    <n v="0.72"/>
    <n v="0.82"/>
    <s v="PR-GECI-002 Definición y ejecución del plan de acción cierre de brechas"/>
    <m/>
    <m/>
    <m/>
    <m/>
    <m/>
    <m/>
    <m/>
    <m/>
    <m/>
    <m/>
    <m/>
    <m/>
    <m/>
    <m/>
    <m/>
    <m/>
    <m/>
    <m/>
    <m/>
    <m/>
    <m/>
    <m/>
    <m/>
    <m/>
    <m/>
    <m/>
    <m/>
    <m/>
    <m/>
    <m/>
    <m/>
    <m/>
    <m/>
    <m/>
    <m/>
    <m/>
    <s v=" "/>
    <x v="8"/>
    <x v="2"/>
    <m/>
    <m/>
    <m/>
    <n v="1"/>
  </r>
  <r>
    <n v="20"/>
    <s v="Gestión del Conocimiento y la Innovación"/>
    <n v="4"/>
    <s v="4.2"/>
    <s v="PROCESOS ESTRATÉGICOS"/>
    <x v="3"/>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
    <s v="Política Gestión del conocimiento y la innovación "/>
    <x v="19"/>
    <s v="Secundario"/>
    <s v="Eficacia"/>
    <s v="Establecer el cumplimiento del plan de accion del proceso."/>
    <s v="Secretaría General"/>
    <s v="Maria Victoria Ballesteros Orjuela"/>
    <s v="Coordinadora del Grupo de Talento Humano"/>
    <s v="(Acciones ejecutadas / Acciones planeadas) * 100"/>
    <s v="Porcentaje"/>
    <s v="Isolución + PMO"/>
    <s v="Semestral"/>
    <n v="0.15"/>
    <s v="No aplica"/>
    <s v="Positiva - Creciente"/>
    <n v="0.1"/>
    <n v="0.3"/>
    <s v="PR-PLES-015 Formulación, seguimiento y evaluación del Plan de Acción de Proceso (VF)"/>
    <m/>
    <m/>
    <m/>
    <m/>
    <m/>
    <m/>
    <m/>
    <m/>
    <m/>
    <m/>
    <m/>
    <m/>
    <m/>
    <m/>
    <m/>
    <m/>
    <m/>
    <m/>
    <m/>
    <m/>
    <m/>
    <m/>
    <m/>
    <m/>
    <m/>
    <m/>
    <m/>
    <m/>
    <m/>
    <m/>
    <m/>
    <m/>
    <m/>
    <m/>
    <m/>
    <m/>
    <n v="0"/>
    <x v="4"/>
    <x v="0"/>
    <m/>
    <m/>
    <m/>
    <m/>
  </r>
  <r>
    <n v="21"/>
    <s v="Supervisión"/>
    <n v="5"/>
    <s v="5.1"/>
    <s v="PROCESOS MISIONALES"/>
    <x v="4"/>
    <s v="Modelo de gestión_x000a_Definir e implementar un modelo de supervisión basado en la gestión de riesgos, prospectivo, participativo y efectivo, que redunde en la sostenibilidad y avance de la economía solidaria."/>
    <s v=" 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0"/>
    <s v="Principal"/>
    <s v="Eficiencia"/>
    <s v="Medir el cumplimiento del trámite dentro de los términos a las autorizaciones solicitadas por las organizaciones solidarias supervisadas."/>
    <s v="Delegatura Asociativa"/>
    <s v="Katherin Johanna Beltran Pico - Luis Carlos  Gualdron - Yudith Peña Duran"/>
    <s v="Profesional Especializado Delegatura Asociativa"/>
    <s v="(Número de autorizaciones tramitadas en término / Número de autorizaciones solicitadas)*100"/>
    <s v="Porcentaje"/>
    <s v="Sistema de Gestión Documental, FPDA (Formato Producción Delegatura Asociativa)"/>
    <s v="Trimestral"/>
    <n v="1"/>
    <n v="0.8"/>
    <s v="Positiva - Creciente"/>
    <n v="0.8"/>
    <n v="1"/>
    <s v="PR-SUPE-008 Autorizaciones a Organizaciones Solidarias_x000a__x000a_PR-SUPE-009 Autorizaciones Previas "/>
    <m/>
    <m/>
    <m/>
    <m/>
    <m/>
    <m/>
    <n v="3"/>
    <n v="3"/>
    <n v="1"/>
    <m/>
    <m/>
    <m/>
    <m/>
    <m/>
    <m/>
    <n v="2"/>
    <n v="2"/>
    <n v="1"/>
    <m/>
    <m/>
    <m/>
    <m/>
    <m/>
    <m/>
    <m/>
    <m/>
    <m/>
    <m/>
    <m/>
    <m/>
    <m/>
    <m/>
    <m/>
    <m/>
    <m/>
    <m/>
    <n v="1"/>
    <x v="2"/>
    <x v="1"/>
    <m/>
    <m/>
    <n v="2"/>
    <m/>
  </r>
  <r>
    <n v="22"/>
    <s v="Supervisión"/>
    <n v="5"/>
    <s v="5.1"/>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1"/>
    <s v="Principal"/>
    <s v="Eficacia"/>
    <s v="Medir el cumplimiento de las visitas de inspección realizadas durante el periodo a evaluar conforme con la planeación definida. "/>
    <s v="Delegatura Asociativa"/>
    <s v="Jenny Andrea Narváez - Yudith Peña Duran"/>
    <s v="Profesional Especializado Delegatura Asociativa"/>
    <s v="(Número de visitas de inspeccion realizadas / Número de visitas de inspección programadas)*100"/>
    <s v="Porcentaje"/>
    <s v="Programa anual de inspección (planeación), Tablero de Control (ejecución)"/>
    <s v="Trimestral"/>
    <n v="1"/>
    <n v="0.8"/>
    <s v="Positiva - Creciente"/>
    <n v="0.8"/>
    <n v="1"/>
    <s v="PR-SUPE-001 Visita de Inspeccion"/>
    <m/>
    <m/>
    <m/>
    <m/>
    <m/>
    <m/>
    <m/>
    <m/>
    <n v="1"/>
    <m/>
    <m/>
    <m/>
    <m/>
    <m/>
    <m/>
    <m/>
    <m/>
    <n v="1"/>
    <m/>
    <m/>
    <m/>
    <m/>
    <m/>
    <m/>
    <m/>
    <m/>
    <m/>
    <m/>
    <m/>
    <m/>
    <m/>
    <m/>
    <m/>
    <m/>
    <m/>
    <m/>
    <n v="1"/>
    <x v="2"/>
    <x v="1"/>
    <m/>
    <m/>
    <n v="2"/>
    <m/>
  </r>
  <r>
    <n v="23"/>
    <s v="Supervisión"/>
    <n v="5"/>
    <s v="5.1"/>
    <s v="PROCESOS MISIONALES"/>
    <x v="4"/>
    <s v="Modelo de gestión_x000a_Definir e implementar un modelo de supervisión basado en la gestión de riesgos, prospectivo, participativo y efectivo, que redunde en la sostenibilidad y avance de la economía solidaria."/>
    <s v=" 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2"/>
    <s v="Principal"/>
    <s v="Eficacia"/>
    <s v="Medir el cumplimiento del trámite dentro de los términos definidos de los controles de legalidad de las liquidaciones voluntarias solicitadas por las organizaciones solidarias vigiladas."/>
    <s v="Delegatura Asociativa"/>
    <s v="Jean Paul Ortiz - Yudith Peña Duran"/>
    <s v="Profesional Especializado Delegatura Asociativa"/>
    <s v="(Número Controles de legalidad de liquidación voluntaria tramitados en término / Número de liquidación voluntaria solicitadas)*100"/>
    <s v="Porcentaje"/>
    <s v="Sistema de Gestión Documental, FPDA (Formato Producción Delegatura Asociativa)"/>
    <s v="Trimestral"/>
    <n v="1"/>
    <n v="0.8"/>
    <s v="Positiva - Creciente"/>
    <n v="0.8"/>
    <n v="1"/>
    <s v="PR-SUPE-013 Control de legalidad"/>
    <m/>
    <m/>
    <m/>
    <m/>
    <m/>
    <m/>
    <m/>
    <m/>
    <n v="1"/>
    <m/>
    <m/>
    <m/>
    <m/>
    <m/>
    <m/>
    <m/>
    <m/>
    <n v="1"/>
    <m/>
    <m/>
    <m/>
    <m/>
    <m/>
    <m/>
    <m/>
    <m/>
    <m/>
    <m/>
    <m/>
    <m/>
    <m/>
    <m/>
    <m/>
    <m/>
    <m/>
    <m/>
    <n v="1"/>
    <x v="2"/>
    <x v="1"/>
    <m/>
    <m/>
    <n v="2"/>
    <m/>
  </r>
  <r>
    <n v="24"/>
    <s v="Supervisión"/>
    <n v="5"/>
    <s v="5.1"/>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3"/>
    <s v="Principal"/>
    <s v="Eficiencia"/>
    <s v="Medir el cumplimiento de los controles de legalidad  de asambleas en las que se aprueben  reformas estatutarias, para organizaciones solidarias de nivel  1 y 2 de supervisión, dentro del termino previsto en la CBJ."/>
    <s v="Delegatura Asociativa"/>
    <s v="Katherin Johanna Beltran Pico - Luis Carlos  Gualdron - Yudith Peña Duran"/>
    <s v="Profesional Especializado Delegatura Asociativa"/>
    <s v="(Número Controles de legalidad de reforma estaturía tramitados en término / Número de Controles de legalidad de reforma estatutaría solicitados)*100"/>
    <s v="Porcentaje"/>
    <s v="Sistema de Gestión Documental, FPDA (Formato Producción Delegatura Asociativa)"/>
    <s v="Trimestral"/>
    <n v="1"/>
    <n v="0.8"/>
    <s v="Positiva - Creciente"/>
    <n v="0.8"/>
    <n v="1"/>
    <s v="PR-SUPE-013 Control de legalidad"/>
    <m/>
    <m/>
    <m/>
    <m/>
    <m/>
    <m/>
    <m/>
    <m/>
    <n v="1"/>
    <m/>
    <m/>
    <m/>
    <m/>
    <m/>
    <m/>
    <m/>
    <m/>
    <n v="1"/>
    <m/>
    <m/>
    <m/>
    <m/>
    <m/>
    <m/>
    <m/>
    <m/>
    <m/>
    <m/>
    <m/>
    <m/>
    <m/>
    <m/>
    <m/>
    <m/>
    <m/>
    <m/>
    <n v="1"/>
    <x v="2"/>
    <x v="1"/>
    <m/>
    <m/>
    <n v="2"/>
    <m/>
  </r>
  <r>
    <n v="25"/>
    <s v="Supervisión"/>
    <n v="5"/>
    <s v="5.1"/>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4"/>
    <s v="Principal"/>
    <s v="Eficacia"/>
    <s v="Verificar el cumplimiento de la ejecución de actividades de análisis financiero (extra situs, indicadores financieros, planes de mejoramiento, contraglosas y seguimientos) y de análisis de riesgos conforme con la programación acordada."/>
    <s v="Delegatura Asociativa"/>
    <s v="Quenia Janeth Villamil - Martha Nury Beltran - Yudith Peña Duran"/>
    <s v="Profesional Especializado Delegatura Asociativa"/>
    <s v="(Número de actividades de análisis financiero y de riesgos realizados a las organizaciones solidarias / Total actividades de análisis financiero y de riesgos programadas en el periodo)*100"/>
    <s v="Porcentaje"/>
    <s v=" SISBRE, Sistema de Gestión Documental - eSigna, FPDA (Formato Producción Delegatura Asociativa)"/>
    <s v="Trimestral"/>
    <n v="1"/>
    <n v="0.8"/>
    <s v="Positiva - Creciente"/>
    <n v="0.8"/>
    <n v="1"/>
    <s v="PR-SUPE-014 Elaboración informes de monitoreo de riesgos y señales de alerta "/>
    <m/>
    <m/>
    <m/>
    <m/>
    <m/>
    <m/>
    <m/>
    <m/>
    <n v="1"/>
    <m/>
    <m/>
    <m/>
    <m/>
    <m/>
    <m/>
    <m/>
    <m/>
    <n v="1"/>
    <m/>
    <m/>
    <m/>
    <m/>
    <m/>
    <m/>
    <m/>
    <m/>
    <m/>
    <m/>
    <m/>
    <m/>
    <m/>
    <m/>
    <m/>
    <m/>
    <m/>
    <m/>
    <n v="1"/>
    <x v="2"/>
    <x v="1"/>
    <m/>
    <m/>
    <n v="2"/>
    <m/>
  </r>
  <r>
    <n v="26"/>
    <s v="Supervisión"/>
    <n v="5"/>
    <s v="5.1"/>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5"/>
    <s v="Principal"/>
    <s v="Eficiencia"/>
    <s v="Medir el cumplimiento en la entrega oportuna de la evaluación a las respuestas de los informes de visitas de inspección a las organizaciones solidarias vigiladas "/>
    <s v="Delegatura Asociativa"/>
    <s v="Jenny Andrea Narváez - Yudith Peña Duran"/>
    <s v="Profesional Especializado Delegatura Asociativa"/>
    <s v="(Número de respuestas evaluadas dentro del término / Número de respuestas a informes recibidas de las organizaciones solidarias visitadas)*100"/>
    <s v="Porcentaje"/>
    <s v="Tablero de control"/>
    <s v="Semestral"/>
    <n v="1"/>
    <n v="0.8"/>
    <s v="Positiva - Creciente"/>
    <n v="0.8"/>
    <n v="1"/>
    <s v="PR-SUPE-001 Visita de Inspeccion"/>
    <m/>
    <m/>
    <m/>
    <m/>
    <m/>
    <m/>
    <m/>
    <m/>
    <m/>
    <m/>
    <m/>
    <m/>
    <m/>
    <m/>
    <m/>
    <m/>
    <m/>
    <n v="1"/>
    <m/>
    <m/>
    <m/>
    <m/>
    <m/>
    <m/>
    <m/>
    <m/>
    <m/>
    <m/>
    <m/>
    <m/>
    <m/>
    <m/>
    <m/>
    <m/>
    <m/>
    <m/>
    <n v="1"/>
    <x v="2"/>
    <x v="1"/>
    <m/>
    <m/>
    <m/>
    <m/>
  </r>
  <r>
    <n v="27"/>
    <s v="Supervisión"/>
    <n v="5"/>
    <s v="5.1"/>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26"/>
    <s v="Principal"/>
    <s v="Eficiencia"/>
    <s v="Seguimiento al traslado efectivo y oportuno de los informes de visitas de inspección a las organizaciones solidarias vigiladas que fueron objeto de visita en el periodo"/>
    <s v="Delegatura Asociativa"/>
    <s v="Jenny Andrea Narváez - Yudith Peña Duran"/>
    <s v="Profesional Especializado Delegatura Asociativa"/>
    <s v="(Número de informes de visitas trasladados dentro del término / Total informes de visitas a trasladar dentro del término)*100"/>
    <s v="Porcentaje"/>
    <s v="Programa anual de inspección (planeación), Tablero de Control (ejecución)"/>
    <s v="Semestral"/>
    <n v="1"/>
    <n v="0.8"/>
    <s v="Positiva - Creciente"/>
    <n v="0.8"/>
    <n v="1"/>
    <s v="PR-SUPE-001 Visita de Inspeccion"/>
    <m/>
    <m/>
    <m/>
    <m/>
    <m/>
    <m/>
    <m/>
    <m/>
    <m/>
    <m/>
    <m/>
    <m/>
    <m/>
    <m/>
    <m/>
    <m/>
    <m/>
    <n v="1"/>
    <m/>
    <m/>
    <m/>
    <m/>
    <m/>
    <m/>
    <m/>
    <m/>
    <m/>
    <m/>
    <m/>
    <m/>
    <m/>
    <m/>
    <m/>
    <m/>
    <m/>
    <m/>
    <n v="1"/>
    <x v="2"/>
    <x v="1"/>
    <m/>
    <m/>
    <m/>
    <m/>
  </r>
  <r>
    <n v="28"/>
    <s v="Supervisión"/>
    <n v="5"/>
    <s v="5.1"/>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27"/>
    <s v="Principal"/>
    <s v="Eficacia"/>
    <s v="Medir el porcentaje de cumplimiento de las visitas de inspeccion realizadas."/>
    <s v="Delegatura Financiera"/>
    <s v="Claudia Liliana Infante - Heidy Vanessa Lopez Rondon"/>
    <s v="Coordinador  del grupo de Inspeccion"/>
    <s v="( No. Entidades visitadas/Total de visitas programadas ) * 100"/>
    <s v="Porcentaje"/>
    <s v="Programación elaborada para la vigencia presentada al despacho de la Superintendente, Carta de presentación visitas ejecutadas."/>
    <s v="Trimestral"/>
    <n v="1"/>
    <n v="1"/>
    <s v="Positiva - Creciente"/>
    <n v="1"/>
    <n v="1"/>
    <s v="PR-SUPE-001 Visita de Inspeccion"/>
    <m/>
    <m/>
    <m/>
    <m/>
    <m/>
    <m/>
    <m/>
    <m/>
    <m/>
    <m/>
    <m/>
    <m/>
    <m/>
    <m/>
    <m/>
    <m/>
    <m/>
    <n v="1"/>
    <m/>
    <m/>
    <m/>
    <m/>
    <m/>
    <m/>
    <m/>
    <m/>
    <m/>
    <m/>
    <m/>
    <m/>
    <m/>
    <m/>
    <m/>
    <m/>
    <m/>
    <m/>
    <n v="1"/>
    <x v="2"/>
    <x v="1"/>
    <m/>
    <m/>
    <n v="2"/>
    <m/>
  </r>
  <r>
    <n v="29"/>
    <s v="Supervisión"/>
    <n v="5"/>
    <s v="5.1"/>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28"/>
    <s v="Principal"/>
    <s v="Eficiencia"/>
    <s v="Cumplir con los dias establecidos para trasladar el informe de visita a las organizaciones vigiladas"/>
    <s v="Delegatura Financiera"/>
    <s v="Claudia Liliana Infante - Heidy Vanessa Lopez Rondon"/>
    <s v="Coordinador del  grupo de Inspeccion."/>
    <s v=" Sumatoria No. de días hábiles utilizados para trasladar los  informes de visita/ No. de Informes trasladados"/>
    <s v="Dias"/>
    <s v=" Sistemas de gestión documental"/>
    <s v="Trimestral"/>
    <n v="45"/>
    <n v="1.35"/>
    <s v="Positiva - Creciente"/>
    <n v="45"/>
    <n v="60"/>
    <s v="PR-SUPE-001 Visita de Inspeccion"/>
    <m/>
    <m/>
    <m/>
    <m/>
    <m/>
    <m/>
    <m/>
    <m/>
    <m/>
    <m/>
    <m/>
    <m/>
    <m/>
    <m/>
    <m/>
    <n v="201"/>
    <n v="7"/>
    <n v="28.714285714285715"/>
    <m/>
    <m/>
    <m/>
    <m/>
    <m/>
    <m/>
    <m/>
    <m/>
    <m/>
    <m/>
    <m/>
    <m/>
    <m/>
    <m/>
    <m/>
    <m/>
    <m/>
    <m/>
    <n v="28.714285714285715"/>
    <x v="2"/>
    <x v="0"/>
    <m/>
    <m/>
    <n v="2"/>
    <m/>
  </r>
  <r>
    <n v="30"/>
    <s v="Supervisión"/>
    <n v="5"/>
    <s v="5.1"/>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29"/>
    <s v="Principal"/>
    <s v="Eficacia"/>
    <s v="Medir el cumplimiento por parte de las Cooperativas de ahorro y credito de los requisitos legales para realizar el cierre de ejercicio."/>
    <s v="Delegatura Financiera"/>
    <s v="Claudia Liliana Infante - Heidy Vanessa Lopez Rondon"/>
    <s v="Coordinacion grupo anualisis"/>
    <s v="(No. revisiones efectuadas/No. entidades que remitieron información de Asamblea)*100"/>
    <s v="Porcentaje"/>
    <s v=" Sistemas de gestión documental"/>
    <s v="Anual_x000a_(ENERO)"/>
    <n v="1"/>
    <n v="0.61360000000000003"/>
    <s v="Positiva - Creciente"/>
    <n v="0.9"/>
    <n v="1"/>
    <s v="PR-SUPE-007 Autorización Presentación de Estados Financieros de Cierre de Ejercicio_x000a_• PR-SUPE-008 Autorizaciones a Organizaciones Solidarias"/>
    <m/>
    <m/>
    <m/>
    <m/>
    <m/>
    <m/>
    <m/>
    <m/>
    <m/>
    <m/>
    <m/>
    <m/>
    <m/>
    <m/>
    <m/>
    <n v="166"/>
    <n v="174"/>
    <n v="1"/>
    <m/>
    <m/>
    <m/>
    <m/>
    <m/>
    <m/>
    <m/>
    <m/>
    <m/>
    <m/>
    <m/>
    <m/>
    <m/>
    <m/>
    <m/>
    <m/>
    <m/>
    <m/>
    <n v="1"/>
    <x v="2"/>
    <x v="1"/>
    <m/>
    <m/>
    <m/>
    <m/>
  </r>
  <r>
    <n v="31"/>
    <s v="Supervisión"/>
    <n v="5"/>
    <s v="5.1"/>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30"/>
    <s v="Principal"/>
    <s v="Eficacia"/>
    <s v="Medir el porcentaje de cumplimiento de la evaluacion extrasitu que se programo para la vigencia"/>
    <s v="Delegatura Financiera"/>
    <s v="Claudia Liliana Infante - Heidy Vanessa Lopez Rondon"/>
    <s v="Coordinadores  de los grupos de analisis"/>
    <s v="( No. Entidades vigiladas con evaluacion extrasitu/ No. Entidades meta del trimestre que reportaron) * 100"/>
    <s v="Porcentaje"/>
    <s v="Tablero de control, Sistemas de gestión documental, fabrica de reportes adicionar de donde sale la meta trimestral o el soporte documental"/>
    <s v="QUATRIMESTRAL"/>
    <n v="0.95"/>
    <n v="0.92259999999999998"/>
    <s v="Positiva - Creciente"/>
    <n v="0.85"/>
    <n v="1"/>
    <s v="PR-SUPE-002 Análisis Extra Situ"/>
    <m/>
    <m/>
    <m/>
    <m/>
    <m/>
    <m/>
    <m/>
    <m/>
    <m/>
    <n v="164"/>
    <n v="173"/>
    <n v="0.94797687861271673"/>
    <m/>
    <m/>
    <m/>
    <m/>
    <m/>
    <m/>
    <m/>
    <m/>
    <m/>
    <m/>
    <m/>
    <m/>
    <m/>
    <m/>
    <m/>
    <m/>
    <m/>
    <m/>
    <m/>
    <m/>
    <m/>
    <m/>
    <m/>
    <m/>
    <n v="0.94797687861271673"/>
    <x v="9"/>
    <x v="1"/>
    <m/>
    <m/>
    <m/>
    <m/>
  </r>
  <r>
    <n v="32"/>
    <s v="Supervisión"/>
    <n v="5"/>
    <s v="5.1"/>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31"/>
    <s v="Principal"/>
    <s v="Efectividad"/>
    <s v="Medir la disminucion del riesgo de las entidades vigiladas de acuerdo a la evaluacion extrasitu."/>
    <s v="Delegatura Financiera"/>
    <s v="Claudia Liliana Infante - Heidy Vanessa Lopez Rondon"/>
    <s v="Coordinadores  de los grupos de analisis"/>
    <s v="( No. De entidades que mejoraron la calificacion del riesgo por seguimiento de analisis extrasitu/ No. De entidades con evaluacion extrasitu)*100."/>
    <s v="Porcentaje"/>
    <s v="Tablero de control, Sistemas de gestión documental, fabrica de reportes."/>
    <s v="Anual_x000a_(febrero)"/>
    <n v="0.2"/>
    <n v="0.2457"/>
    <s v="Positiva - Creciente"/>
    <n v="0.1"/>
    <n v="1"/>
    <s v=" PR-SUPE-014 Elaboración informes de monitoreo de riesgos y señales de alerta_x000a_PR-SUPE-002 Análisis Extra Situ_x000a_PR-SUPE-019 Revisión del Fondo y Riesgo de Liquidez"/>
    <m/>
    <m/>
    <m/>
    <m/>
    <m/>
    <m/>
    <m/>
    <m/>
    <m/>
    <m/>
    <m/>
    <m/>
    <m/>
    <m/>
    <m/>
    <m/>
    <m/>
    <m/>
    <m/>
    <m/>
    <m/>
    <m/>
    <m/>
    <m/>
    <m/>
    <m/>
    <m/>
    <m/>
    <m/>
    <m/>
    <m/>
    <m/>
    <m/>
    <m/>
    <m/>
    <m/>
    <s v=" "/>
    <x v="8"/>
    <x v="2"/>
    <m/>
    <m/>
    <m/>
    <n v="1"/>
  </r>
  <r>
    <n v="33"/>
    <s v="Supervisión"/>
    <n v="5"/>
    <s v="5.2"/>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32"/>
    <s v="Secundario"/>
    <s v="Eficacia"/>
    <s v="Medir el cumplimiento de en la expedición de actos administrativos durante el período a evaluar, respecto a la programación establecida."/>
    <s v="Delegatura Asociativa"/>
    <s v="Jhaniela Jimenez Gutierrez  - Yudith Peña Duran"/>
    <s v="Profesional Especializado Delegatura Asociativa"/>
    <s v="(No. Actos Administrativos Expedidos en el Periodo/ Total de Actos Administrativos para expedir en el periodo)*100%"/>
    <s v="Porcentaje"/>
    <s v="Sistema de Gestión Documental, FPDA (Formato Producción Delegatura Asociativa)"/>
    <s v="Semestral"/>
    <n v="1"/>
    <n v="1"/>
    <s v="Positiva - Creciente"/>
    <n v="0.9"/>
    <n v="1"/>
    <s v=" PR-SUPE-011 Elaboración de constancias de vigilancia"/>
    <m/>
    <m/>
    <m/>
    <m/>
    <m/>
    <m/>
    <m/>
    <m/>
    <m/>
    <m/>
    <m/>
    <m/>
    <m/>
    <m/>
    <m/>
    <n v="627"/>
    <n v="627"/>
    <n v="1"/>
    <m/>
    <m/>
    <m/>
    <m/>
    <m/>
    <m/>
    <m/>
    <m/>
    <m/>
    <m/>
    <m/>
    <m/>
    <m/>
    <m/>
    <m/>
    <m/>
    <m/>
    <m/>
    <n v="1"/>
    <x v="2"/>
    <x v="1"/>
    <m/>
    <m/>
    <m/>
    <m/>
  </r>
  <r>
    <n v="34"/>
    <s v="Supervisión"/>
    <n v="5"/>
    <s v="5.2"/>
    <s v="PROCESOS MISIONALES"/>
    <x v="4"/>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x v="33"/>
    <s v="Secundario"/>
    <s v="Calidad"/>
    <s v="Medir el cumplimiento del seguimiento para controlar los actos propios del liquidador y de los agentes especiales con relación a sus funciones dentro de las intervenciones ordenadas por la Superintendencia."/>
    <s v="Delegatura Asociativa"/>
    <s v="Jean Paul Ortiz - Yudith Peña Duran"/>
    <s v="Coordinadores  de los grupos de analisis"/>
    <s v="(No. de informes del liquidador y agentes especiales revisados/número de informes enviados por el liquidador y los agentes especiales en el periodo)*100"/>
    <s v="Porcentaje"/>
    <s v="Sistema de Gestión Documental, FPDA (Formato Producción Delegatura Asociativa)"/>
    <s v="Trimestral"/>
    <n v="1"/>
    <n v="0.8"/>
    <s v="Positiva - Creciente"/>
    <n v="0.8"/>
    <n v="1"/>
    <s v=" PR-SUPE-020 Toma de Posesión_x000a_"/>
    <m/>
    <m/>
    <m/>
    <m/>
    <m/>
    <m/>
    <n v="142"/>
    <n v="142"/>
    <n v="1"/>
    <m/>
    <m/>
    <m/>
    <m/>
    <m/>
    <m/>
    <n v="129"/>
    <n v="129"/>
    <n v="1"/>
    <m/>
    <m/>
    <m/>
    <m/>
    <m/>
    <m/>
    <m/>
    <m/>
    <m/>
    <m/>
    <m/>
    <m/>
    <m/>
    <m/>
    <m/>
    <m/>
    <m/>
    <m/>
    <n v="1"/>
    <x v="2"/>
    <x v="1"/>
    <m/>
    <m/>
    <n v="2"/>
    <m/>
  </r>
  <r>
    <n v="35"/>
    <s v="Supervisión"/>
    <n v="5"/>
    <s v="5.2"/>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34"/>
    <s v="Secundario"/>
    <s v="Eficiencia"/>
    <s v="Medir los dias promedio de las posesiones de directivos, Revisor Fiscal y Oficiales  de cumplimiento."/>
    <s v="Delegatura Financiera"/>
    <s v="Claudia Liliana Infante - Heidy Vanessa Lopez Rondon"/>
    <s v="Coordinacion grupo juridico Delegatura Financiera"/>
    <s v="_x000a_(Sumatoria de No. de dias hábiles  utilizados para tramitar posesiones con el cumplimiento de requisitos/ No. De posesiones tramitadas con el cumplimiento de requisitos)"/>
    <s v="Dias"/>
    <s v=" Sistemas de gestión documental y matriz de posesiones "/>
    <s v="Semestral"/>
    <n v="30"/>
    <s v="41 dias"/>
    <s v="Positiva - Creciente"/>
    <n v="25"/>
    <n v="30"/>
    <s v=" PR-SUPE-020 Toma de Posesión_x000a_"/>
    <m/>
    <m/>
    <m/>
    <m/>
    <m/>
    <m/>
    <m/>
    <m/>
    <m/>
    <m/>
    <m/>
    <m/>
    <m/>
    <m/>
    <m/>
    <n v="201"/>
    <n v="7"/>
    <n v="28.714285714285715"/>
    <m/>
    <m/>
    <m/>
    <m/>
    <m/>
    <m/>
    <m/>
    <m/>
    <m/>
    <m/>
    <m/>
    <m/>
    <m/>
    <m/>
    <m/>
    <m/>
    <m/>
    <m/>
    <n v="28.714285714285715"/>
    <x v="2"/>
    <x v="1"/>
    <m/>
    <m/>
    <m/>
    <m/>
  </r>
  <r>
    <n v="36"/>
    <s v="Supervisión"/>
    <n v="5"/>
    <s v="5.2"/>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35"/>
    <s v="Secundario"/>
    <s v="Eficacia"/>
    <s v="Medir el porcentaje de cumplimiento en  la atencion oportuna de los recursos de reposicion y revocatoria directa dentro de los terminos establecidos en la Ley ( 60 dias )."/>
    <s v="Delegatura Financiera"/>
    <s v="Claudia Liliana Infante - Heidy Vanessa Lopez Rondon"/>
    <s v="Coordinacion grupo juridico Delegatura Financiera"/>
    <s v="( No. De recursos de reposición y de revocatoria directa resueltos sin pasar los 60 dias/ No. De recursos de reposición y de revocatoria directa recibidos) * 100"/>
    <s v="Porcentaje"/>
    <s v=" Sistemas de gestión documental, oficializar con Planeacion y Sistemas la matriz de control recursos de reposicion."/>
    <s v="Semestral (marzo y septiembre) "/>
    <n v="0.95"/>
    <n v="0.84899999999999998"/>
    <s v="Positiva - Creciente"/>
    <n v="0.9"/>
    <n v="1"/>
    <s v="PR-SUPE-004 Recurso de reposición, apelación y revocatoria directa_x000a_"/>
    <m/>
    <m/>
    <m/>
    <m/>
    <m/>
    <m/>
    <n v="1"/>
    <n v="4"/>
    <n v="0.25"/>
    <m/>
    <m/>
    <m/>
    <m/>
    <m/>
    <m/>
    <m/>
    <m/>
    <m/>
    <m/>
    <m/>
    <m/>
    <m/>
    <m/>
    <m/>
    <m/>
    <m/>
    <m/>
    <m/>
    <m/>
    <m/>
    <m/>
    <m/>
    <m/>
    <m/>
    <m/>
    <m/>
    <n v="0.25"/>
    <x v="10"/>
    <x v="0"/>
    <m/>
    <m/>
    <n v="2"/>
    <m/>
  </r>
  <r>
    <n v="37"/>
    <s v="Supervisión"/>
    <n v="5"/>
    <s v="5.2"/>
    <s v="PROCESOS MISIONALES"/>
    <x v="4"/>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x v="36"/>
    <s v="Secundario"/>
    <s v="Eficacia"/>
    <s v="Medir el porcentaje de cumplimiento en  la atencion oportuna de los recursos de reposicion y revocatoria directa dentro de los terminos establecidos en la Ley ( 60 dias )."/>
    <s v="Delegatura Financiera"/>
    <s v="Claudia Liliana Infante - Heidy Vanessa Lopez Rondon"/>
    <s v="Coordinacion grupo juridico Delegatura Financiera"/>
    <s v="( No. De recursos de reposición y de revocatoria directa resueltos sin pasar los 60 dias/ No. De recursos de reposición y de revocatoria directa recibidos) * 100"/>
    <s v="Porcentaje"/>
    <s v=" Sistemas de gestión documental, oficializar con Planeacion y Sistemas la matriz de control recursos de reposicion."/>
    <s v="Semestral"/>
    <n v="0.95"/>
    <n v="0.84899999999999998"/>
    <s v="Positiva - Creciente"/>
    <n v="0.9"/>
    <n v="1"/>
    <s v="PR-SUPE-004 Recurso de reposición, apelación y revocatoria directa_x000a_"/>
    <m/>
    <m/>
    <m/>
    <m/>
    <m/>
    <m/>
    <m/>
    <m/>
    <m/>
    <m/>
    <m/>
    <m/>
    <m/>
    <m/>
    <m/>
    <n v="278"/>
    <n v="295"/>
    <n v="0.94237288135593222"/>
    <m/>
    <m/>
    <m/>
    <m/>
    <m/>
    <m/>
    <m/>
    <m/>
    <m/>
    <m/>
    <m/>
    <m/>
    <m/>
    <m/>
    <m/>
    <m/>
    <m/>
    <m/>
    <n v="0.94237288135593222"/>
    <x v="11"/>
    <x v="1"/>
    <m/>
    <m/>
    <m/>
    <m/>
  </r>
  <r>
    <n v="38"/>
    <s v="Gestión Documental"/>
    <n v="6"/>
    <s v="6.1"/>
    <s v="PROCESOS DE APOYO"/>
    <x v="5"/>
    <s v="Gestión por procesos y proyectos_x000a_Fortalecer la gestión por procesos, estandarizados e interdependientes, y por proyectos, para una prestación ágil, flexible y segura de servicios, mediante la mejora continua y la apropiación de las TIC."/>
    <s v="Diseñar, formular e implementar una política interna y un sistema integrado para asegurar la gobernanza del dato y la información, su suficiencia, consistencia e integridad."/>
    <s v="Política Gestión documental "/>
    <x v="37"/>
    <s v="Principal"/>
    <s v="Efectividad"/>
    <s v="Mejorar la gestión de la información y documentos de archivo para la atención de las consultas recibidas."/>
    <s v="Secretaría General"/>
    <s v="Carlos Enrique Ballesteros Amaya,Mery Alexandra Cáceres Arias"/>
    <s v="Profesional Especializado"/>
    <s v=" (Número de direccionamientos erróneos en el mes/Número de radicados recibidos en el mes)*100"/>
    <s v="Porcentaje"/>
    <s v="Números de radicados recibidos: Base generada por eSigna + Base manual que se genera diariamente sobre direccionamientos de la sede electronica. Número de direccionamientos erroneos: Radicados rechazados y devueltos por la oficina virtual"/>
    <s v="Mensual"/>
    <n v="4.0000000000000001E-3"/>
    <n v="4.8999999999999998E-3"/>
    <s v="Negativa - Decreciente"/>
    <n v="0"/>
    <n v="5.0000000000000001E-3"/>
    <s v="PR-GEDO-003 Recepción digitalización reparto comunicaciones_x000a_GU-GEDO-001 Guía para la aplicación del protocolo de contingencia para la recepción, digitalización y envío de comunicaciones oficiales_x000a_PR-GEDO-004 Gestión, trámite de comunicaciones oficiales y envío por correo certificado y urbano"/>
    <n v="14"/>
    <n v="3863"/>
    <n v="3.6241263266891016E-3"/>
    <n v="15"/>
    <n v="3539"/>
    <n v="4.2384854478666294E-3"/>
    <n v="5"/>
    <n v="2571"/>
    <n v="1.9447685725398677E-3"/>
    <n v="19"/>
    <n v="5211"/>
    <n v="3.6461331798119364E-3"/>
    <n v="29"/>
    <n v="3596"/>
    <n v="8.0645161290322578E-3"/>
    <n v="7"/>
    <n v="3169"/>
    <n v="2.208898706216472E-3"/>
    <n v="3"/>
    <n v="3272"/>
    <n v="9.1687041564792176E-4"/>
    <n v="17"/>
    <n v="3272"/>
    <n v="5.1955990220048896E-3"/>
    <n v="1"/>
    <n v="3976"/>
    <n v="2.5150905432595576E-4"/>
    <m/>
    <m/>
    <m/>
    <m/>
    <m/>
    <m/>
    <m/>
    <m/>
    <m/>
    <n v="3.3434340949038926E-3"/>
    <x v="12"/>
    <x v="1"/>
    <s v="SE ACTUALIZA NOMBRE DEL INDICADOR Y FUENTE DE INFORMACIÓN, EN LA FICHA SE ACTUALIZA OBJETIVO ESTRATEGICO"/>
    <s v="ANDRES FELIPE TORRES ROMERO"/>
    <n v="2"/>
    <m/>
  </r>
  <r>
    <n v="39"/>
    <s v="Gestión Documental"/>
    <n v="6"/>
    <s v="6.1"/>
    <s v="PROCESOS DE APOYO"/>
    <x v="5"/>
    <s v="Aumentar la efectividad del talento humano y su modelo de gestión"/>
    <s v="Diseñar, formular e implementar una política interna y un sistema integrado para asegurar la gobernanza del dato y la información, su suficiencia, consistencia e integridad."/>
    <s v="Política Gestión documental "/>
    <x v="38"/>
    <s v="Principal"/>
    <s v="Efectividad"/>
    <s v="Mejorar la gestión de la información y documentos de archivo para la atención de las consultas recibidas."/>
    <s v="Secretaría General"/>
    <s v="Carlos Enrique Ballesteros Amaya,Mery Alexandra Cáceres Arias"/>
    <s v="Profesional Especializado"/>
    <s v=" (Promedio de dias empleados para dar respuesta efectiva / No. dias maximo para dar respuesta)"/>
    <s v="Dias"/>
    <s v="Base de datos &quot;Solicitudes Servicios Archivisticos&quot;"/>
    <s v="Mensual"/>
    <n v="5"/>
    <n v="5"/>
    <s v="Positiva - Creciente"/>
    <n v="5"/>
    <n v="7"/>
    <s v="PR-GEDO-007 Atención de servicios archivísticos de información"/>
    <n v="13"/>
    <n v="13"/>
    <n v="1"/>
    <n v="20"/>
    <n v="20"/>
    <n v="1"/>
    <n v="8"/>
    <n v="8"/>
    <n v="1"/>
    <n v="27"/>
    <n v="27"/>
    <n v="1"/>
    <n v="10"/>
    <n v="10"/>
    <n v="1"/>
    <n v="20"/>
    <n v="20"/>
    <n v="1"/>
    <n v="5"/>
    <n v="5"/>
    <n v="1"/>
    <n v="2"/>
    <n v="5"/>
    <n v="0.4"/>
    <n v="3"/>
    <n v="5"/>
    <n v="0.6"/>
    <m/>
    <m/>
    <m/>
    <m/>
    <m/>
    <m/>
    <m/>
    <m/>
    <m/>
    <n v="0.88888888888888884"/>
    <x v="13"/>
    <x v="0"/>
    <s v=" SE ACTUALIZA FUENTE DE INFORMACIÓN, FORMULA, METAS Y TOLERANCIAS"/>
    <s v="ANDRES FELIPE TORRES ROMERO"/>
    <n v="1"/>
    <m/>
  </r>
  <r>
    <n v="40"/>
    <s v="Gestión Documental"/>
    <n v="6"/>
    <s v="6.2"/>
    <s v="PROCESOS DE APOYO"/>
    <x v="5"/>
    <s v="Gestión por procesos y proyectos_x000a_Fortalecer la gestión por procesos, estandarizados e interdependientes, y por proyectos, para una prestación ágil, flexible y segura de servicios, mediante la mejora continua y la apropiación de las TIC."/>
    <s v="Desarrolar o adaptar herramienta de analítica para la generación de alertas tempranas o preventivas."/>
    <s v="Política Gestión documental "/>
    <x v="39"/>
    <s v="Secundario"/>
    <s v="Impacto"/>
    <s v="Gestionar las situaciones de desviación identificadas en las inspecciones al Archivo Central, como elemento integral del Programa de Gestión Documental, el Plan Institucional de Archivos y el Sistema Integrado de Conservación."/>
    <s v="Secretaría General"/>
    <s v="Carlos Enrique Ballesteros Amaya,Mery Alexandra Cáceres Arias"/>
    <s v="Profesional Especializado"/>
    <s v="Número de hallazgos cerrados / número de hallazgos identificados*100"/>
    <s v="Porcentaje"/>
    <s v="Cronograma de Visitas._x000a_Informe de Seguimiento y Control a Depósitos de Archivos Físico."/>
    <s v="Mensual"/>
    <n v="1"/>
    <s v="No aplica"/>
    <s v="Positiva - Creciente"/>
    <n v="0.9"/>
    <n v="1"/>
    <s v="PR-GEDO-006 Administración del archivo central"/>
    <n v="0.1"/>
    <n v="0.1"/>
    <n v="1"/>
    <n v="0.1"/>
    <n v="0.1"/>
    <n v="1"/>
    <n v="0"/>
    <n v="1"/>
    <n v="0"/>
    <n v="2"/>
    <n v="3"/>
    <n v="0.66666666666666663"/>
    <n v="1"/>
    <n v="1"/>
    <n v="1"/>
    <n v="0.1"/>
    <n v="0.1"/>
    <n v="1"/>
    <n v="0.1"/>
    <n v="0.1"/>
    <n v="1"/>
    <n v="0"/>
    <n v="2"/>
    <n v="0"/>
    <n v="1"/>
    <n v="3"/>
    <n v="0.33333333333333331"/>
    <m/>
    <m/>
    <m/>
    <m/>
    <m/>
    <m/>
    <m/>
    <m/>
    <m/>
    <n v="0.66666666666666652"/>
    <x v="14"/>
    <x v="0"/>
    <s v="SE ACTUALIZA FORMULA, FUENTE DE INFORMACIÓN Y EN LA FICHA EL OBJETIVO ESTRATEGICO"/>
    <s v="ANDRES FELIPE TORRES ROMERO"/>
    <n v="1"/>
    <m/>
  </r>
  <r>
    <n v="41"/>
    <s v="Gestión Documental"/>
    <n v="6"/>
    <s v="6.2"/>
    <s v="PROCESOS DE APOYO"/>
    <x v="5"/>
    <s v="Gobernanza del dato_x000a_Fomentar el uso co-creador de los datos para la producción continua de información y conocimiento, que faciliten la toma de decisiones y el liderazgo sectorial."/>
    <s v="4.2 Revisar y reestructurar los procesos de gestión del dato y la información, para facilitar la producción de conocimiento e información de valor agregado de uso de interno y del sector."/>
    <s v="Política Gestión documental "/>
    <x v="40"/>
    <s v="Secundario"/>
    <s v="Eficacia"/>
    <s v="Medir el porcentaje de cumplimiento de resoluciones notificadas en el mes."/>
    <s v="Secretaría General"/>
    <s v="Uriel Alirio Quintero Vento"/>
    <s v="Profesional Especializado"/>
    <s v="(No. notificaciones realizadas/No. resoluciones recibidas mes anterior)*100"/>
    <s v="Porcentaje"/>
    <s v="Base de datos resoluciones"/>
    <s v="Mensual"/>
    <n v="1"/>
    <n v="1"/>
    <s v="Positiva - Creciente"/>
    <n v="1"/>
    <n v="1"/>
    <s v="PR-GEDO-018 Notificación de actos administrativos"/>
    <n v="164"/>
    <n v="164"/>
    <n v="1"/>
    <n v="241"/>
    <n v="241"/>
    <n v="1"/>
    <n v="188"/>
    <n v="188"/>
    <n v="1"/>
    <n v="540"/>
    <n v="540"/>
    <n v="1"/>
    <n v="393"/>
    <n v="393"/>
    <n v="1"/>
    <n v="98"/>
    <n v="98"/>
    <n v="1"/>
    <m/>
    <m/>
    <s v=" "/>
    <m/>
    <m/>
    <s v=" "/>
    <m/>
    <m/>
    <s v=" "/>
    <m/>
    <m/>
    <s v=" "/>
    <m/>
    <m/>
    <s v=" "/>
    <m/>
    <m/>
    <s v=" "/>
    <n v="1"/>
    <x v="2"/>
    <x v="1"/>
    <s v="SE ACTUALIZA NOMBRE DEL INDICADOR, FUENTE DE INFORMACIÓN, DESCRIPCIÓN DEL INDICADOR Y EN LA FICHA EL OBJETIVO ESTRATEGICO"/>
    <s v="ANDRES FELIPE TORRES ROMERO"/>
    <n v="2"/>
    <m/>
  </r>
  <r>
    <n v="42"/>
    <s v="Gestión Documental"/>
    <n v="6"/>
    <s v="6.2"/>
    <s v="PROCESOS DE APOYO"/>
    <x v="5"/>
    <s v="Aumentar la efectividad del talento humano y su modelo de gestión"/>
    <s v="4.2 Revisar y reestructurar los procesos de gestión del dato y la información, para facilitar la producción de conocimiento e información de valor agregado de uso de interno y del sector."/>
    <s v="Política Gestión documental "/>
    <x v="41"/>
    <s v="Secundario"/>
    <s v="Eficacia"/>
    <s v="Identificar la cantidad de actos administrativos recurridos por indebida notificación, con el fin de prevenir posibles demandas."/>
    <s v="Secretaría General"/>
    <s v="Uriel Alirio Quintero Vento, Johanna Muñoz Salinas"/>
    <s v="Profesional Especializado"/>
    <s v="#Número de Actos Administrativos recurridos por indebida notificación / #Número total de Actos Administrativos notificados*100"/>
    <s v="Porcentaje"/>
    <s v="FORMATO DE SEGUIMIENTO PROCESOS ADMINISTRATIVOS RECURRIDOS POR INDEBIDA NOTIFICACIÓN F-GEJU-009"/>
    <s v="Trimestral"/>
    <n v="0"/>
    <n v="2.0000000000000001E-4"/>
    <s v="Negativa - Decreciente"/>
    <n v="0"/>
    <n v="0"/>
    <m/>
    <m/>
    <m/>
    <m/>
    <m/>
    <m/>
    <m/>
    <m/>
    <m/>
    <m/>
    <m/>
    <m/>
    <m/>
    <m/>
    <m/>
    <m/>
    <m/>
    <m/>
    <n v="9.4562599999999993E-3"/>
    <m/>
    <m/>
    <m/>
    <m/>
    <m/>
    <m/>
    <m/>
    <m/>
    <m/>
    <m/>
    <m/>
    <m/>
    <m/>
    <m/>
    <m/>
    <m/>
    <m/>
    <m/>
    <n v="9.4562599999999993E-3"/>
    <x v="15"/>
    <x v="0"/>
    <s v="SE ACTUALIZA FRECUENCIA DE MEDICIÓN, FUENTE DE INFORMACIÓN Y EN LA FICHA EL OBEJTIVO ESTRATEGICO"/>
    <s v="ANDRES FELIPE TORRES ROMERO"/>
    <n v="1"/>
    <m/>
  </r>
  <r>
    <n v="43"/>
    <s v="Gestión de Contratación"/>
    <n v="7"/>
    <s v="7.1"/>
    <s v="PROCESOS DE APOYO"/>
    <x v="6"/>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Seguimiento y evaluación del desempeño institucional"/>
    <x v="42"/>
    <s v="Principal"/>
    <s v="Eficiencia"/>
    <s v="Conocer los trámites contractuales que se atendieron en el periodo "/>
    <s v="Secretaría General"/>
    <s v="Eliana Magaly Garzón"/>
    <s v="Coordinador del Grupo de Contratos"/>
    <s v="(No. de solicitudes contractuales recibidas / No. de  trámites contractuales generadas) * 100"/>
    <s v="Porcentaje"/>
    <s v="Plataforma SECOP y Colombia Compra Eficiente"/>
    <s v="Trimestral"/>
    <n v="0.75"/>
    <n v="0.8"/>
    <s v="Positiva - Creciente"/>
    <n v="0.7"/>
    <n v="1"/>
    <s v="PR-GECO-001 Licitación Pública_x000a_• PR-GECO-002 Menor cuantía_x000a_• PR-GECO-003 Mínima Cuantía_x000a_• PR-GECO-004 Contratación directa a través de SECOP I y SECOP II_x000a_• PR-GECO-005 Verificación de requisitos en SST para la adquisición de Bienes y servicios_x000a_• PR-GECO-006 Acuerdo marco de precios_x000a_• PR-GECO-007 Subasta inversa_x000a_• PR-GECO-008 Concurso méritos_x000a_• PR-GECO-009 Celebración de convenios y acuerdos_x000a_• PR-GECO-010 Tramite de novedades de contratación_x000a_• PR-GECO-013 Liquidación de contratos y convenios"/>
    <m/>
    <m/>
    <m/>
    <m/>
    <m/>
    <m/>
    <n v="317"/>
    <n v="317"/>
    <n v="1"/>
    <m/>
    <m/>
    <m/>
    <m/>
    <m/>
    <m/>
    <m/>
    <m/>
    <m/>
    <m/>
    <m/>
    <m/>
    <m/>
    <m/>
    <m/>
    <n v="650"/>
    <n v="650"/>
    <n v="1"/>
    <m/>
    <m/>
    <m/>
    <m/>
    <m/>
    <m/>
    <m/>
    <m/>
    <m/>
    <n v="1"/>
    <x v="2"/>
    <x v="1"/>
    <m/>
    <m/>
    <n v="1"/>
    <m/>
  </r>
  <r>
    <n v="44"/>
    <s v="Gestión de Contratación"/>
    <n v="7"/>
    <s v="7.2"/>
    <s v="PROCESOS DE APOYO"/>
    <x v="6"/>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x v="43"/>
    <s v="Secundario"/>
    <s v="Eficacia"/>
    <s v="GESTIONAR DE MANERA EFICAZ LAS SOLICITUDES DE LIQUIDACION RADICADAS  POR LOS SUPEVISORES AL GRUPO DE CONTRATOS"/>
    <s v="Secretaría General"/>
    <s v="Eliana Magaly Garzón"/>
    <s v="Coordinador del Grupo de Contratos"/>
    <s v="(Número de solicitudes de liquidaciones radicados por supervisores al Grupo de Gestión Contractual*100) /(Número de liquidaciones revisadas por el Grupo de Gestion Contractual)"/>
    <s v="Porcentaje"/>
    <s v="Informe final de supervision - Informes del contratista - Reporte de pagos - Proyecto acta de liquidaciuón- Secop Ii-Carpeta compartida"/>
    <s v="Semestral"/>
    <n v="0.6"/>
    <s v="N/A"/>
    <s v="Positiva - Creciente"/>
    <n v="0.5"/>
    <n v="1"/>
    <m/>
    <m/>
    <m/>
    <m/>
    <m/>
    <m/>
    <m/>
    <m/>
    <m/>
    <m/>
    <m/>
    <m/>
    <m/>
    <m/>
    <m/>
    <m/>
    <n v="28"/>
    <n v="28"/>
    <n v="1"/>
    <m/>
    <m/>
    <m/>
    <m/>
    <m/>
    <m/>
    <m/>
    <m/>
    <m/>
    <m/>
    <m/>
    <m/>
    <m/>
    <m/>
    <m/>
    <m/>
    <m/>
    <m/>
    <n v="1"/>
    <x v="2"/>
    <x v="1"/>
    <m/>
    <m/>
    <m/>
    <m/>
  </r>
  <r>
    <n v="45"/>
    <s v="Gestión de Contratación"/>
    <n v="7"/>
    <s v="7.2"/>
    <s v="PROCESOS DE APOYO"/>
    <x v="6"/>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x v="44"/>
    <s v="Secundario"/>
    <s v="Eficacia"/>
    <s v="TRAMITAR DE MANERA EFICAZ LAS SOLICITUDES DE CERTIFICACION RADICADAS POR LOS USUARIOS INTERNOS Y EXTERNOS DE LA ENTIDAD AL GRUPO DE GESTION CONTRACTUAL"/>
    <s v="Secretaría General"/>
    <s v="Eliana Magaly Garzón"/>
    <s v="Coordinador del Grupo de Contratos"/>
    <s v="(Numero de solicitudes de certificaciones tramitadas por el grupo de gestion contractual*100) /(Numero de solicitudes de certificaciones recibidas en el grupo de gestion contractual)"/>
    <s v="Porcentaje"/>
    <s v="SECOP II Y/O DRIVE CONTRATACION"/>
    <s v="Semestral"/>
    <n v="0.65"/>
    <s v="N/A"/>
    <s v="Positiva - Creciente"/>
    <n v="0.5"/>
    <n v="1"/>
    <m/>
    <m/>
    <m/>
    <m/>
    <m/>
    <m/>
    <m/>
    <m/>
    <m/>
    <m/>
    <m/>
    <m/>
    <m/>
    <m/>
    <m/>
    <m/>
    <n v="177"/>
    <n v="203"/>
    <n v="0.8719211822660099"/>
    <m/>
    <m/>
    <m/>
    <m/>
    <m/>
    <m/>
    <m/>
    <m/>
    <m/>
    <m/>
    <m/>
    <m/>
    <m/>
    <m/>
    <m/>
    <m/>
    <m/>
    <m/>
    <n v="0.8719211822660099"/>
    <x v="16"/>
    <x v="1"/>
    <m/>
    <m/>
    <m/>
    <m/>
  </r>
  <r>
    <n v="46"/>
    <s v="Gestión de Contratación"/>
    <n v="7"/>
    <s v="7.2"/>
    <s v="PROCESOS DE APOYO"/>
    <x v="6"/>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x v="45"/>
    <s v="Secundario"/>
    <s v="Eficacia"/>
    <s v="Fortalecer las competencias de los supervisores de contratos y/o convenios, para disminuir el riesgo de una inadecuada supervisión de la contratación"/>
    <s v="Secretaría General"/>
    <s v="Eliana Magaly Garzón"/>
    <s v="Coordinador del Grupo de Contratos"/>
    <s v="Actividades de transferencia de conocimiento dirigidas a supervisores de contratos ejecutadas en el periodo / Actividades de transferencia de conocimiento dirigidas a supervisores de contratos planeadas para el periodo * 100"/>
    <s v="Porcentaje"/>
    <s v="DRIVE CONTRATACION"/>
    <s v="Semestral"/>
    <n v="0.8"/>
    <s v="N/A"/>
    <s v="Positiva - Creciente"/>
    <n v="0.7"/>
    <n v="1"/>
    <m/>
    <m/>
    <m/>
    <m/>
    <m/>
    <m/>
    <m/>
    <m/>
    <m/>
    <m/>
    <m/>
    <m/>
    <m/>
    <m/>
    <m/>
    <m/>
    <n v="4"/>
    <n v="4"/>
    <n v="1"/>
    <m/>
    <m/>
    <m/>
    <m/>
    <m/>
    <m/>
    <m/>
    <m/>
    <m/>
    <m/>
    <m/>
    <m/>
    <m/>
    <m/>
    <m/>
    <m/>
    <m/>
    <m/>
    <n v="1"/>
    <x v="2"/>
    <x v="1"/>
    <m/>
    <m/>
    <m/>
    <m/>
  </r>
  <r>
    <n v="47"/>
    <s v="Gestión de Servicios de Tecnologías de la Información"/>
    <n v="8"/>
    <s v="8.1"/>
    <s v="PROCESOS DE APOYO"/>
    <x v="7"/>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x v="46"/>
    <s v="Principal"/>
    <s v="Efectividad"/>
    <s v="Medir el avance en la mejora de los sistemas existentes y definidos en el presente indicador"/>
    <s v="Oficina Asesora de Planeación y Sistemas"/>
    <s v="Cesar Augusto Macias Mesa"/>
    <s v="Profesional Universitario"/>
    <s v="Sumatoria del porcentaje de avance de los 3 sistemas de información / %total de sistemas de información planeados *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I_x000a_• PR-GSTI-002 Captura, validación y procesamiento de información_x000a_• PR-GSTI-003 Gestión de aplicaciones"/>
    <m/>
    <m/>
    <m/>
    <m/>
    <m/>
    <m/>
    <n v="90"/>
    <n v="90"/>
    <n v="1"/>
    <m/>
    <m/>
    <m/>
    <m/>
    <m/>
    <m/>
    <n v="90"/>
    <n v="90"/>
    <n v="1"/>
    <m/>
    <m/>
    <m/>
    <m/>
    <m/>
    <m/>
    <m/>
    <m/>
    <m/>
    <m/>
    <m/>
    <m/>
    <m/>
    <m/>
    <m/>
    <m/>
    <m/>
    <m/>
    <n v="1"/>
    <x v="2"/>
    <x v="1"/>
    <m/>
    <m/>
    <n v="2"/>
    <m/>
  </r>
  <r>
    <n v="48"/>
    <s v="Gestión de Servicios de Tecnologías de la Información"/>
    <n v="8"/>
    <s v="8.1"/>
    <s v="PROCESOS DE APOYO"/>
    <x v="7"/>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x v="47"/>
    <s v="Principal"/>
    <s v="Efectividad"/>
    <s v="Medir el avance en la mejora de los sistemas existentes y definidos en el presente indicador"/>
    <s v="Oficina Asesora de Planeación y Sistemas"/>
    <s v="Cesar Augusto Macias Mesa"/>
    <s v="Profesional Universitario"/>
    <s v="Número de sistemas de información documentados / Total de sistemas de información priorizados (2)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I_x000a_• PR-GSTI-002 Captura, validación y procesamiento de información_x000a_• PR-GSTI-003 Gestión de aplicaciones"/>
    <m/>
    <m/>
    <m/>
    <m/>
    <m/>
    <m/>
    <n v="2"/>
    <n v="2"/>
    <n v="1"/>
    <m/>
    <m/>
    <m/>
    <m/>
    <m/>
    <m/>
    <n v="2"/>
    <n v="2"/>
    <n v="1"/>
    <m/>
    <m/>
    <m/>
    <m/>
    <m/>
    <m/>
    <m/>
    <m/>
    <m/>
    <m/>
    <m/>
    <m/>
    <m/>
    <m/>
    <m/>
    <m/>
    <m/>
    <m/>
    <n v="1"/>
    <x v="2"/>
    <x v="1"/>
    <m/>
    <m/>
    <n v="2"/>
    <m/>
  </r>
  <r>
    <n v="49"/>
    <s v="Gestión de Servicios de Tecnologías de la Información"/>
    <n v="8"/>
    <s v="8.1"/>
    <s v="PROCESOS DE APOYO"/>
    <x v="7"/>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x v="48"/>
    <s v="Principal"/>
    <s v="Eficacia"/>
    <s v="Medir la  capacidad de almacenamiento , memoria y procesamiento "/>
    <s v="Oficina Asesora de Planeación y Sistemas"/>
    <s v="Cesar Augusto Macias Mesa"/>
    <s v="Profesional Universitario"/>
    <s v=" Almacenamiento utilizado / capacidad total de almacenamiento disponible *100%"/>
    <s v="Porcentaje"/>
    <s v="Reporte de servidores con relación a la capacidad de almacenamiento teniendo en cuenta los recursos requeridos por cada sistema de información soportado por infraestructura / capacidad total"/>
    <s v="Trimestral"/>
    <n v="0.6"/>
    <s v="No aplica"/>
    <s v="Negativa - Decreciente"/>
    <n v="0.7"/>
    <n v="0.5"/>
    <s v="• PR-GSTI-001 Gestionar la confidencialidad, integridad y disponibilidad de los servicios TI"/>
    <m/>
    <m/>
    <m/>
    <m/>
    <m/>
    <m/>
    <n v="48.9"/>
    <n v="82"/>
    <n v="0.59634145999999999"/>
    <m/>
    <m/>
    <m/>
    <m/>
    <m/>
    <m/>
    <n v="16"/>
    <n v="54"/>
    <n v="0.29629629629629628"/>
    <m/>
    <m/>
    <m/>
    <m/>
    <m/>
    <m/>
    <m/>
    <m/>
    <m/>
    <m/>
    <m/>
    <m/>
    <m/>
    <m/>
    <m/>
    <m/>
    <m/>
    <m/>
    <n v="0.44631887814814813"/>
    <x v="17"/>
    <x v="0"/>
    <m/>
    <m/>
    <n v="2"/>
    <m/>
  </r>
  <r>
    <n v="50"/>
    <s v="Gestión de Servicios de Tecnologías de la Información"/>
    <n v="8"/>
    <s v="8.2"/>
    <s v="PROCESOS DE APOYO"/>
    <x v="7"/>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x v="49"/>
    <s v="Secundario"/>
    <s v="Eficacia"/>
    <s v="Medir el cumplimiento en la entrega de requerimientos de TI solicitados por las areas de la SES en cuanto a alcance, tiempo y calidad"/>
    <s v="Oficina Asesora de Planeación y Sistemas"/>
    <s v="Cesar Augusto Macias Mesa, Erika Ladino"/>
    <s v="Profesional Universitario"/>
    <s v="Numero de requerimientos terminados entregados a Aplicaciones a tiempo/ Numero de requerimientos recibidos de las areas de las entidad *100%"/>
    <s v="Porcentaje"/>
    <s v="FFicha de indicador interna según plan de trabajo por cada sistema de información_x000a__x000a_Porcentaje de avance en plan de trabajo KLICK (40%) *_x000a_Porcentaje de avance en plan de trabajo en Sistema para la medición de la Implementación (SARO y SAR) (40%) *_x000a_Porcentaje de avance en plan de trabajo en modulo de auditoria Balance Social y Usuarios (20%)*"/>
    <s v="Trimestral"/>
    <n v="1"/>
    <n v="0.95"/>
    <s v="Positiva - Creciente"/>
    <n v="0.9"/>
    <n v="1"/>
    <s v="• PR-GSTI-003 Gestión de aplicaciones"/>
    <m/>
    <m/>
    <m/>
    <m/>
    <m/>
    <m/>
    <m/>
    <m/>
    <n v="1"/>
    <m/>
    <m/>
    <m/>
    <m/>
    <m/>
    <m/>
    <m/>
    <m/>
    <n v="1"/>
    <m/>
    <m/>
    <m/>
    <m/>
    <m/>
    <m/>
    <m/>
    <m/>
    <m/>
    <m/>
    <m/>
    <m/>
    <m/>
    <m/>
    <m/>
    <m/>
    <m/>
    <m/>
    <n v="1"/>
    <x v="2"/>
    <x v="1"/>
    <m/>
    <m/>
    <n v="2"/>
    <m/>
  </r>
  <r>
    <n v="51"/>
    <s v="Gestión Integral de Talento Humano"/>
    <n v="9"/>
    <s v="9.1"/>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Apropiar la gestión de procesos y proyectos, como modelo de operación ordinario en la entidad. "/>
    <s v="Política Talento Humano "/>
    <x v="50"/>
    <s v="Principal"/>
    <s v="Eficiencia"/>
    <s v="Cumplimiento a politica gestión estrategica de talento humano"/>
    <s v="Secretaría General"/>
    <s v="Claudia Rodriguez Nolazco - Luisa Fernanda Molina"/>
    <s v="Profesional Especializado"/>
    <s v="N° de Actividades del plan realizadas / N° de actividades programadas x 100"/>
    <s v="Porcentaje"/>
    <s v="Matriz de seguimiento al plan estrategico de Talento Humano "/>
    <s v="Anual_x000a_(ENERO)"/>
    <n v="0.95"/>
    <n v="0.87"/>
    <s v="Positiva - Creciente"/>
    <n v="0.87"/>
    <n v="1"/>
    <s v="PL-GITH-001 Plan Estratégico Talento Humano 2019-2022"/>
    <m/>
    <m/>
    <m/>
    <m/>
    <m/>
    <m/>
    <m/>
    <m/>
    <m/>
    <m/>
    <m/>
    <m/>
    <m/>
    <m/>
    <m/>
    <m/>
    <m/>
    <m/>
    <m/>
    <m/>
    <m/>
    <m/>
    <m/>
    <m/>
    <m/>
    <m/>
    <m/>
    <m/>
    <m/>
    <m/>
    <m/>
    <m/>
    <m/>
    <m/>
    <m/>
    <m/>
    <s v=" "/>
    <x v="8"/>
    <x v="2"/>
    <m/>
    <m/>
    <m/>
    <n v="1"/>
  </r>
  <r>
    <n v="52"/>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y del conocimiento, actualizándolas en función de las dinámicas internas y externas que incidan en la entidad.   "/>
    <s v="Política Talento Humano "/>
    <x v="51"/>
    <s v="Secundario"/>
    <s v="Eficacia"/>
    <s v="Medir la ejecución del Plan de Bienestar Social durante la vigencia"/>
    <s v="Secretaría General"/>
    <s v="Claudia Rodriguez Nolazco - Luisa Fernanda Molina"/>
    <s v="Profesional Universitario "/>
    <s v="No. de actividades de estímulos del plan realizadas / No. de actividades de estímulos programadas * 100"/>
    <s v="Porcentaje"/>
    <s v="Plan de Bienestar social"/>
    <s v="Trimestral"/>
    <n v="0.95"/>
    <n v="1"/>
    <s v="Positiva - Creciente"/>
    <n v="0.9"/>
    <n v="1"/>
    <s v="PR-GITH-008 Formulación, seguimiento y evaluación del programa de bienestar social e incentivos"/>
    <m/>
    <m/>
    <m/>
    <m/>
    <m/>
    <m/>
    <n v="17"/>
    <n v="17"/>
    <n v="1"/>
    <m/>
    <m/>
    <m/>
    <m/>
    <m/>
    <m/>
    <n v="16"/>
    <n v="16"/>
    <n v="1"/>
    <m/>
    <m/>
    <m/>
    <m/>
    <m/>
    <m/>
    <n v="17"/>
    <n v="17"/>
    <n v="1"/>
    <m/>
    <m/>
    <m/>
    <m/>
    <m/>
    <m/>
    <m/>
    <m/>
    <m/>
    <n v="1"/>
    <x v="2"/>
    <x v="1"/>
    <m/>
    <m/>
    <n v="1"/>
    <m/>
  </r>
  <r>
    <n v="53"/>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y del conocimiento, actualizándolas en función de las dinámicas internas y externas que incidan en la entidad."/>
    <s v="Política Talento Humano "/>
    <x v="52"/>
    <s v="Secundario"/>
    <s v="Eficacia"/>
    <s v="Medir la ejecución del Plan Institucional de Capacitación durante la vigencia"/>
    <s v="Secretaría General"/>
    <s v="Claudia Rodriguez Nolazco - Luisa Fernanda Molina"/>
    <s v="Profesional Universitario "/>
    <s v="No. de capacitaciones del plan realizadas / No. de capacitaciones programadas x 100"/>
    <s v="Porcentaje"/>
    <s v="Plan Institucional de Capacitación"/>
    <s v="Semestral"/>
    <n v="1"/>
    <n v="1"/>
    <s v="Positiva - Creciente"/>
    <n v="0.9"/>
    <n v="1"/>
    <s v="PR-GITH-011 Inducción, reinducción, capacitación y entrenamiento"/>
    <m/>
    <m/>
    <m/>
    <m/>
    <m/>
    <m/>
    <m/>
    <m/>
    <m/>
    <m/>
    <m/>
    <m/>
    <m/>
    <m/>
    <m/>
    <n v="19"/>
    <n v="19"/>
    <n v="1"/>
    <m/>
    <m/>
    <m/>
    <m/>
    <m/>
    <m/>
    <m/>
    <m/>
    <m/>
    <m/>
    <m/>
    <m/>
    <m/>
    <m/>
    <m/>
    <m/>
    <m/>
    <m/>
    <n v="1"/>
    <x v="2"/>
    <x v="1"/>
    <m/>
    <m/>
    <m/>
    <m/>
  </r>
  <r>
    <n v="54"/>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53"/>
    <s v="Secundario"/>
    <s v="Impacto"/>
    <s v="conocer los dias de ausentismo generados por la no asistencia al trabajo."/>
    <s v="Secretaría General"/>
    <s v="Paula Combita - Maria Victoria Ballesteros"/>
    <s v="Profesional Universitaria de Secretaria General_x000a_Contratistas"/>
    <s v="(Número de días de ausencia laboral  en el mes / Número de días de trabajo programados en el mes ) * 100"/>
    <s v="Porcentaje"/>
    <s v="Reportes de permisos por causas medicas o personales e incapacidades laborales ocomunes - Bases de datos de los funcionarios de la entidad."/>
    <s v="Mensual"/>
    <n v="0.02"/>
    <n v="0.02"/>
    <s v="Negativa - Decreciente"/>
    <n v="0.01"/>
    <n v="0.04"/>
    <s v="PR-GITH-009 Tramite de  lineamientos laborales y situaciones administrativas"/>
    <n v="50"/>
    <n v="2877"/>
    <n v="1.737921445950643E-2"/>
    <n v="93"/>
    <n v="2877"/>
    <n v="3.2325338894681963E-2"/>
    <n v="73"/>
    <n v="2358"/>
    <n v="3.0958439355385919E-2"/>
    <n v="37"/>
    <n v="2793"/>
    <n v="1.3247404224847834E-2"/>
    <n v="70"/>
    <n v="2814"/>
    <n v="2.4875621890547265E-2"/>
    <n v="74"/>
    <n v="2448"/>
    <n v="3.0228758169934641E-2"/>
    <n v="72"/>
    <n v="2970"/>
    <n v="2.4242424242424242E-2"/>
    <n v="92"/>
    <n v="2680"/>
    <n v="3.4328358208955224E-2"/>
    <n v="83"/>
    <n v="2814"/>
    <n v="2.9495380241648897E-2"/>
    <m/>
    <m/>
    <m/>
    <m/>
    <m/>
    <m/>
    <m/>
    <m/>
    <m/>
    <n v="2.6342326631992485E-2"/>
    <x v="2"/>
    <x v="1"/>
    <m/>
    <m/>
    <n v="1"/>
    <m/>
  </r>
  <r>
    <n v="55"/>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54"/>
    <s v="Secundario"/>
    <s v="Eficacia"/>
    <s v="Porcentaje de trabajadores a quienes se les realizaron evaluaciones medicas laborales"/>
    <s v="Secretaría General"/>
    <s v="Paula Combita - Maria Victoria Ballesteros"/>
    <s v="Profesional Universitaria de Secretaria General_x000a_Contratistas"/>
    <s v="(Numero de trabajadores que realizaron evaluaciones medicas laborales de ingreso, periodicos y retiro / Numero de evaluaciones medicas programadas) *100"/>
    <s v="Porcentaje"/>
    <s v="Programacion de examenes medicos laborales, Informacion del personal de la entidad, bases de datos con ingresos y retiros de funcionarios en el ultimo año."/>
    <s v="Semestral"/>
    <n v="1"/>
    <n v="0.98"/>
    <s v="Positiva - Creciente"/>
    <n v="0.98"/>
    <n v="1"/>
    <s v="PR-GITH-015 Evaluaciones médicas ocupacionales y diagnostico de salud"/>
    <m/>
    <m/>
    <m/>
    <m/>
    <m/>
    <m/>
    <m/>
    <m/>
    <m/>
    <m/>
    <m/>
    <m/>
    <m/>
    <m/>
    <m/>
    <n v="23"/>
    <n v="23"/>
    <n v="1"/>
    <m/>
    <m/>
    <m/>
    <m/>
    <m/>
    <m/>
    <m/>
    <m/>
    <m/>
    <m/>
    <m/>
    <m/>
    <m/>
    <m/>
    <m/>
    <m/>
    <m/>
    <m/>
    <n v="1"/>
    <x v="2"/>
    <x v="1"/>
    <m/>
    <m/>
    <m/>
    <m/>
  </r>
  <r>
    <n v="56"/>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55"/>
    <s v="Secundario"/>
    <s v="Eficiencia"/>
    <s v="Porcentaje de cumplimiento de los objetivos en seguridad y salud en el trabajo - SST"/>
    <s v="Secretaría General"/>
    <s v="Paula Combita - Maria Victoria Ballesteros"/>
    <s v="Profesional Especializado"/>
    <s v="(N° de actividades realizadas / sumatoria de actividades de los objetivos de SST * 100"/>
    <s v="Porcentaje"/>
    <s v="Plan Anual de Trabajo de SST"/>
    <s v="Trimestral"/>
    <n v="0.9"/>
    <s v="N/A"/>
    <s v="Positiva - Creciente"/>
    <n v="0.8"/>
    <n v="1"/>
    <m/>
    <m/>
    <m/>
    <m/>
    <m/>
    <m/>
    <m/>
    <n v="62"/>
    <n v="69"/>
    <n v="0.89855072463768115"/>
    <m/>
    <m/>
    <m/>
    <m/>
    <m/>
    <m/>
    <n v="67"/>
    <n v="74"/>
    <n v="0.90540540540540537"/>
    <m/>
    <m/>
    <m/>
    <m/>
    <m/>
    <m/>
    <n v="76"/>
    <n v="84"/>
    <n v="0.90476190476190477"/>
    <m/>
    <m/>
    <m/>
    <m/>
    <m/>
    <m/>
    <m/>
    <m/>
    <m/>
    <n v="0.90290601160166373"/>
    <x v="18"/>
    <x v="1"/>
    <m/>
    <m/>
    <n v="1"/>
    <m/>
  </r>
  <r>
    <n v="57"/>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56"/>
    <s v="Secundario"/>
    <s v="Eficacia"/>
    <s v="Calcular el porcentaje de cumplimiento de criterios de estructura para el Sistema de gestión de Seguridad y Salud en el Trabajo"/>
    <s v="Secretaría General"/>
    <s v="Paula Combita - Maria Victoria Ballesteros"/>
    <s v="Profesional Universitaria de Secretaria General_x000a_Contratistas"/>
    <s v="(No. de criterios legales de estructura del SG SST cumplidos / No. total de criterios legales de estructura del SG SST) *100"/>
    <s v="Porcentaje"/>
    <s v="Lista de verificación para cumplimiento de requisitos normativos de estructura del SG SST "/>
    <s v="Anual_x000a_(ENERO)"/>
    <n v="1"/>
    <n v="0.9"/>
    <s v="Positiva - Creciente"/>
    <n v="0.9"/>
    <n v="1"/>
    <s v="PR-EVSG-002 Auditorias Internas al Sistema Integrado de Gestión_x000a_IN-EVSG-002 Revisión por la dirección de SG-SST_x000a_PR-GITH-020 Rendición de cuentas del SG-SST"/>
    <m/>
    <m/>
    <m/>
    <m/>
    <m/>
    <m/>
    <m/>
    <m/>
    <m/>
    <m/>
    <m/>
    <m/>
    <m/>
    <m/>
    <m/>
    <m/>
    <m/>
    <m/>
    <m/>
    <m/>
    <m/>
    <m/>
    <m/>
    <m/>
    <m/>
    <m/>
    <m/>
    <m/>
    <m/>
    <m/>
    <m/>
    <m/>
    <m/>
    <m/>
    <m/>
    <m/>
    <s v=" "/>
    <x v="8"/>
    <x v="2"/>
    <m/>
    <m/>
    <m/>
    <n v="1"/>
  </r>
  <r>
    <n v="58"/>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Mejora Normativa"/>
    <x v="57"/>
    <s v="Secundario"/>
    <s v="Eficacia"/>
    <s v="Porcentaje de cumplimiento de requisitos legales aplicables"/>
    <s v="Secretaría General"/>
    <s v="Paula Combita - Maria Victoria Ballesteros"/>
    <s v="Profesional Universitaria de Secretaria General_x000a_Contratistas"/>
    <s v="(Numero de requisitos normativos aplicables cumplidos / Numero total de requisitos normativos aplicables) *100"/>
    <s v="Porcentaje"/>
    <s v="Matriz de requisitos legales"/>
    <s v="Anual_x000a_(ENERO)"/>
    <n v="1"/>
    <n v="0.85"/>
    <s v="Positiva - Creciente"/>
    <n v="0.85"/>
    <n v="1"/>
    <s v="PR-GEJU-004 Identificación, análisis y recopilación de requisitos legales y normativos"/>
    <m/>
    <m/>
    <m/>
    <m/>
    <m/>
    <m/>
    <m/>
    <m/>
    <m/>
    <m/>
    <m/>
    <m/>
    <m/>
    <m/>
    <m/>
    <m/>
    <m/>
    <m/>
    <m/>
    <m/>
    <m/>
    <m/>
    <m/>
    <m/>
    <m/>
    <m/>
    <m/>
    <m/>
    <m/>
    <m/>
    <m/>
    <m/>
    <m/>
    <m/>
    <m/>
    <m/>
    <s v=" "/>
    <x v="8"/>
    <x v="2"/>
    <m/>
    <m/>
    <m/>
    <n v="1"/>
  </r>
  <r>
    <n v="59"/>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58"/>
    <s v="Secundario"/>
    <s v="Eficacia"/>
    <s v="Medir el porcentaje en el cumplimiento de simulacros realizados. "/>
    <s v="Secretaría General"/>
    <s v="Paula Combita - Maria Victoria Ballesteros"/>
    <s v="Profesional Universitaria de Secretaria General_x000a_Contratistas"/>
    <s v="(Numero de simulacros de SST realizados / Numero de simulacros de SST programados)"/>
    <s v="Numero"/>
    <s v="Plan anual de trabajo, informe del simulacro realizado."/>
    <s v="Anual_x000a_(ENERO)"/>
    <n v="1"/>
    <n v="1"/>
    <s v="Positiva - Creciente"/>
    <n v="1"/>
    <n v="1"/>
    <s v="MA-PLES-003 Manual de Seguridad y Salud en el Trabajo "/>
    <m/>
    <m/>
    <m/>
    <m/>
    <m/>
    <m/>
    <m/>
    <m/>
    <m/>
    <m/>
    <m/>
    <m/>
    <m/>
    <m/>
    <m/>
    <m/>
    <m/>
    <m/>
    <m/>
    <m/>
    <m/>
    <m/>
    <m/>
    <m/>
    <m/>
    <m/>
    <m/>
    <m/>
    <m/>
    <m/>
    <m/>
    <m/>
    <m/>
    <m/>
    <m/>
    <m/>
    <s v=" "/>
    <x v="8"/>
    <x v="2"/>
    <m/>
    <m/>
    <m/>
    <n v="1"/>
  </r>
  <r>
    <n v="60"/>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59"/>
    <s v="Secundario"/>
    <s v="Eficacia"/>
    <s v="Porcentaje de cumplimiento en la ejecución, del cronograma de Programas de Vigilancia Epidemiológica"/>
    <s v="Secretaría General"/>
    <s v="Paula Combita - Maria Victoria Ballesteros"/>
    <s v="Profesional Especializado"/>
    <s v="No. De Actividades ejecutadas/ No. De actividades programadas*100"/>
    <s v="Porcentaje"/>
    <s v="Cronograma de ejecucion de PVE"/>
    <s v="Trimestral"/>
    <n v="0.8"/>
    <s v="N/A"/>
    <s v="Positiva - Creciente"/>
    <n v="1"/>
    <n v="0.7"/>
    <m/>
    <m/>
    <m/>
    <m/>
    <m/>
    <m/>
    <m/>
    <n v="4"/>
    <n v="4"/>
    <n v="1"/>
    <m/>
    <m/>
    <m/>
    <m/>
    <m/>
    <m/>
    <n v="6"/>
    <n v="6"/>
    <n v="1"/>
    <m/>
    <m/>
    <m/>
    <m/>
    <m/>
    <m/>
    <n v="4"/>
    <n v="4"/>
    <n v="1"/>
    <m/>
    <m/>
    <m/>
    <m/>
    <m/>
    <m/>
    <m/>
    <m/>
    <m/>
    <n v="1"/>
    <x v="2"/>
    <x v="0"/>
    <m/>
    <m/>
    <n v="1"/>
    <m/>
  </r>
  <r>
    <n v="61"/>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60"/>
    <s v="Secundario"/>
    <s v="Eficiencia"/>
    <s v="Porcentaje de cumplimiento en ejecucion de AC, AP y OM SST. "/>
    <s v="Secretaría General"/>
    <s v="Paula Combita - Maria Victoria Ballesteros"/>
    <s v="Profesional Especializado"/>
    <s v="(Numero de total de acciones preventivas, correctivas y/o de mejora de SST ejecutadas) / (Numero de acciones preventivas, correctivas y/o de mejora de SST programadas) *100   "/>
    <s v="Porcentaje"/>
    <s v="Reporte Isolucion "/>
    <s v="Semestral"/>
    <n v="0.8"/>
    <s v="N/A"/>
    <s v="Positiva - Creciente"/>
    <n v="0.7"/>
    <n v="0.9"/>
    <m/>
    <m/>
    <m/>
    <m/>
    <m/>
    <m/>
    <m/>
    <m/>
    <m/>
    <m/>
    <m/>
    <m/>
    <m/>
    <m/>
    <m/>
    <m/>
    <n v="2"/>
    <n v="2"/>
    <n v="1"/>
    <m/>
    <m/>
    <m/>
    <m/>
    <m/>
    <m/>
    <m/>
    <m/>
    <m/>
    <m/>
    <m/>
    <m/>
    <m/>
    <m/>
    <m/>
    <m/>
    <m/>
    <m/>
    <n v="1"/>
    <x v="2"/>
    <x v="0"/>
    <m/>
    <m/>
    <m/>
    <m/>
  </r>
  <r>
    <n v="62"/>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61"/>
    <s v="Secundario"/>
    <s v="Eficiencia"/>
    <s v="Porcentaje de cumplimiento en la ejecución  del plan de capacitación de sst "/>
    <s v="Secretaría General"/>
    <s v="Paula Combita - Maria Victoria Ballesteros"/>
    <s v="Profesional Especializado"/>
    <s v="( Número de Actividades del Plan de capacitación del SGSST Ejecutadas en el periodo / Número de Actividades del Plan de capacitación del SGSST Programadas en el periodo ) *100"/>
    <s v="Porcentaje"/>
    <s v="Conograma del Plan de Capacitación "/>
    <s v="Semestral"/>
    <n v="0.8"/>
    <s v="N/A"/>
    <s v="Positiva - Creciente"/>
    <n v="0.7"/>
    <n v="0.9"/>
    <m/>
    <m/>
    <m/>
    <m/>
    <m/>
    <m/>
    <m/>
    <m/>
    <m/>
    <m/>
    <m/>
    <m/>
    <m/>
    <m/>
    <m/>
    <m/>
    <n v="10"/>
    <n v="10"/>
    <n v="1"/>
    <m/>
    <m/>
    <m/>
    <m/>
    <m/>
    <m/>
    <m/>
    <m/>
    <m/>
    <m/>
    <m/>
    <m/>
    <m/>
    <m/>
    <m/>
    <m/>
    <m/>
    <m/>
    <n v="1"/>
    <x v="2"/>
    <x v="0"/>
    <m/>
    <m/>
    <m/>
    <m/>
  </r>
  <r>
    <n v="63"/>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62"/>
    <s v="Secundario"/>
    <s v="Eficacia"/>
    <s v="Porcentaje de cumplimiento en la ejecución, del cronograma de mediciones ambientales."/>
    <s v="Secretaría General"/>
    <s v="Paula Combita - Maria Victoria Ballesteros"/>
    <s v="Profesional Especializado"/>
    <s v="No. De Actividades ejecutadas/ No. De actividades programadas*100"/>
    <s v="Porcentaje"/>
    <s v="Plan Anual de Trabajo SST"/>
    <s v="Por demanda"/>
    <n v="0.8"/>
    <s v="N/A"/>
    <s v="Positiva - Creciente"/>
    <n v="0.7"/>
    <n v="1"/>
    <m/>
    <m/>
    <m/>
    <m/>
    <m/>
    <m/>
    <m/>
    <m/>
    <m/>
    <m/>
    <m/>
    <m/>
    <m/>
    <m/>
    <m/>
    <m/>
    <m/>
    <m/>
    <m/>
    <m/>
    <m/>
    <m/>
    <m/>
    <m/>
    <m/>
    <m/>
    <m/>
    <m/>
    <m/>
    <m/>
    <m/>
    <m/>
    <m/>
    <m/>
    <m/>
    <m/>
    <m/>
    <s v=" "/>
    <x v="8"/>
    <x v="2"/>
    <m/>
    <m/>
    <m/>
    <n v="1"/>
  </r>
  <r>
    <n v="64"/>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63"/>
    <s v="Secundario"/>
    <s v="Eficacia"/>
    <s v="conocer el porcentaje de cumplimiento en la ejecucion de plan anual de trabajo en SST."/>
    <s v="Secretaría General"/>
    <s v="Paula Combita - Maria Victoria Ballesteros"/>
    <s v="Profesional Universitaria de Secretaria General_x000a_Contratistas"/>
    <s v="( Numero de Número de Actividades del Plan de Trabajo del SGSST Ejecutadas en el periodo / Número de Actividades del Plan de Trabajo del SGSST Programadas en el periodo ) *100"/>
    <s v="Porcentaje"/>
    <s v="Plan anual de trabajo con evidencias (registros) de la ejecución de las actividades programadas en el periodo."/>
    <s v="Trimestral"/>
    <n v="1"/>
    <n v="0.9"/>
    <s v="Positiva - Creciente"/>
    <n v="0.9"/>
    <n v="1"/>
    <s v="PR-GITH-025 Construcción del Plan Anual de Trabajo SST_x000a_"/>
    <m/>
    <m/>
    <m/>
    <m/>
    <m/>
    <m/>
    <n v="62"/>
    <n v="69"/>
    <n v="0.89855072463768115"/>
    <m/>
    <m/>
    <m/>
    <m/>
    <m/>
    <m/>
    <n v="67"/>
    <n v="74"/>
    <n v="0.90540540540540537"/>
    <m/>
    <m/>
    <m/>
    <m/>
    <m/>
    <m/>
    <n v="76"/>
    <n v="84"/>
    <n v="0.90476190476190477"/>
    <m/>
    <m/>
    <m/>
    <m/>
    <m/>
    <m/>
    <m/>
    <m/>
    <m/>
    <n v="0.90290601160166373"/>
    <x v="19"/>
    <x v="1"/>
    <m/>
    <m/>
    <n v="1"/>
    <m/>
  </r>
  <r>
    <n v="65"/>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64"/>
    <s v="Secundario"/>
    <s v="Eficiencia"/>
    <s v="Porcentaje de No conformidades cerradas"/>
    <s v="Secretaría General"/>
    <s v="Paula Combita - Maria Victoria Ballesteros"/>
    <s v="Profesional Especializado"/>
    <s v="(N° de No conformidades de SST cerradas)/ N° de No Conformidades de SST abiertas detectadas en el seguimiento del plan anual de trabajo * 100"/>
    <s v="Porcentaje"/>
    <s v="No conformidades detectadas en el seguimiento al plan anual de trabajo de SST"/>
    <s v="Trimestral"/>
    <n v="0.9"/>
    <s v="N/A"/>
    <s v="Positiva - Creciente"/>
    <n v="0.85"/>
    <n v="1"/>
    <m/>
    <m/>
    <m/>
    <m/>
    <m/>
    <m/>
    <m/>
    <n v="0.1"/>
    <n v="0.1"/>
    <n v="1"/>
    <m/>
    <m/>
    <m/>
    <m/>
    <m/>
    <m/>
    <n v="0.1"/>
    <n v="0.1"/>
    <n v="1"/>
    <m/>
    <m/>
    <m/>
    <m/>
    <m/>
    <m/>
    <n v="0.1"/>
    <n v="0.1"/>
    <n v="1"/>
    <m/>
    <m/>
    <m/>
    <m/>
    <m/>
    <m/>
    <m/>
    <m/>
    <m/>
    <n v="1"/>
    <x v="2"/>
    <x v="1"/>
    <m/>
    <m/>
    <n v="1"/>
    <m/>
  </r>
  <r>
    <n v="66"/>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65"/>
    <s v="Principal"/>
    <s v="Eficacia"/>
    <s v="Calcular el porcentaje de cumplimiento de los requisitos minimos de acuerdo al decreto 1072 de 2015 Art. 2.2.4.6.16"/>
    <s v="Secretaría General"/>
    <s v="Paula Combita - Maria Victoria Ballesteros"/>
    <s v="Profesional Universitaria de Secretaria General_x000a_Contratistas"/>
    <s v="(Numero de requisitos que presentan cumplimiento / Numero total de requisitos ) * 100"/>
    <s v="Porcentaje"/>
    <s v="Matriz de requisitos legales"/>
    <s v="Anual_x000a_(En el mes en el que se lleve a cabo la medición de la evaluación)"/>
    <n v="1"/>
    <n v="0.85"/>
    <s v="Positiva - Creciente"/>
    <n v="0.85"/>
    <n v="1"/>
    <s v="PR-EVSG-002 Auditorias Internas al Sistema Integrado de Gestión_x000a_IN-EVSG-002 Revisión por la dirección de SG-SST_x000a_PR-GITH-020 Rendición de cuentas del SG-SST_x000a_"/>
    <m/>
    <m/>
    <m/>
    <m/>
    <m/>
    <m/>
    <m/>
    <m/>
    <m/>
    <m/>
    <m/>
    <m/>
    <m/>
    <m/>
    <m/>
    <m/>
    <m/>
    <m/>
    <m/>
    <m/>
    <m/>
    <m/>
    <m/>
    <m/>
    <m/>
    <m/>
    <m/>
    <m/>
    <m/>
    <m/>
    <m/>
    <m/>
    <m/>
    <m/>
    <m/>
    <m/>
    <s v=" "/>
    <x v="8"/>
    <x v="2"/>
    <m/>
    <m/>
    <m/>
    <n v="1"/>
  </r>
  <r>
    <n v="67"/>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66"/>
    <s v="Secundario"/>
    <s v="Impacto"/>
    <s v="Calcular el número de veces que ocurre un accidente de trabajo en el mes"/>
    <s v="Secretaría General"/>
    <s v="Paula Combita - Maria Victoria Ballesteros"/>
    <s v="Profesional Universitaria de Secretaria General_x000a_Contratistas"/>
    <s v="(Numero de accidentes de trabajo que se presentaron en el mes / Numero de trabajadores en el mes) *100 "/>
    <s v="Porcentaje"/>
    <s v="Reportes de incidentes y accidentes de trabajo en la entidad y consolidado de incidentes y accidentes de trabajo en la entidad (incluye a todo el personal propio, contratista, subcontratista y en misión)"/>
    <s v="Mensual"/>
    <n v="0"/>
    <n v="0.02"/>
    <s v="Negativa - Decreciente"/>
    <n v="0"/>
    <n v="0.02"/>
    <s v="PR-GITH-013 Procedimiento para investigación de incidentes y accidente"/>
    <n v="0"/>
    <n v="137"/>
    <n v="0"/>
    <n v="0"/>
    <n v="137"/>
    <n v="0"/>
    <n v="0"/>
    <n v="132"/>
    <n v="0"/>
    <n v="0"/>
    <n v="133"/>
    <n v="0"/>
    <n v="0"/>
    <n v="134"/>
    <n v="0"/>
    <n v="0"/>
    <n v="134"/>
    <n v="0"/>
    <n v="0"/>
    <n v="135"/>
    <n v="0"/>
    <n v="0"/>
    <n v="134"/>
    <n v="0"/>
    <n v="0"/>
    <n v="134"/>
    <n v="0"/>
    <m/>
    <m/>
    <m/>
    <m/>
    <m/>
    <m/>
    <m/>
    <m/>
    <m/>
    <n v="0"/>
    <x v="2"/>
    <x v="1"/>
    <m/>
    <m/>
    <n v="1"/>
    <m/>
  </r>
  <r>
    <n v="68"/>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67"/>
    <s v="Secundario"/>
    <s v="Impacto"/>
    <s v="Calcular el número de casos nuevos de enfermedad laboral en una población determinada en un período de tiempo."/>
    <s v="Secretaría General"/>
    <s v="Paula Combita - Maria Victoria Ballesteros"/>
    <s v="Profesional Universitaria de Secretaria General_x000a_Contratistas"/>
    <s v="(Número de casos nuevos de enfermedad laboral en el periodo “Z” / Promedio de trabajadores en el periodo “Z”) * 100.000"/>
    <s v="Numero"/>
    <s v="Documento de la junta de calificación"/>
    <s v="Anual_x000a_(ENERO)"/>
    <n v="0"/>
    <n v="0"/>
    <s v="Negativa - Decreciente"/>
    <n v="0"/>
    <n v="0"/>
    <s v="PR-GITH-015 Evaluaciones médicas ocupacionales y diagnostico de salud"/>
    <m/>
    <m/>
    <m/>
    <m/>
    <m/>
    <m/>
    <m/>
    <m/>
    <m/>
    <m/>
    <m/>
    <m/>
    <m/>
    <m/>
    <m/>
    <m/>
    <m/>
    <m/>
    <m/>
    <m/>
    <m/>
    <m/>
    <m/>
    <m/>
    <m/>
    <m/>
    <m/>
    <m/>
    <m/>
    <m/>
    <m/>
    <m/>
    <m/>
    <m/>
    <m/>
    <m/>
    <s v=" "/>
    <x v="8"/>
    <x v="2"/>
    <m/>
    <m/>
    <m/>
    <n v="1"/>
  </r>
  <r>
    <n v="69"/>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68"/>
    <s v="Secundario"/>
    <s v="Proceso"/>
    <s v="orcentaje de acciones implementadas de acuerdo a los peligros asociados en la FT-GITH-027 Matriz identificación peligros, valoración riesgos y controles"/>
    <s v="Secretaría General"/>
    <s v="Paula Combita - Maria Victoria Ballesteros"/>
    <s v="Profesional Especializado"/>
    <s v="(Cantidad total de medidas de intervencion implementadas por la matriz de peligros) / (Cantidad total medidas de intervención emitidas por la matriz de peligros) *100"/>
    <s v="Porcentaje"/>
    <s v="FT-GITH-027 Matriz identificación peligros, valoración riesgos y controles"/>
    <s v="Semestral"/>
    <n v="0.8"/>
    <s v="N/A"/>
    <s v="Positiva - Creciente"/>
    <n v="0.7"/>
    <n v="0.9"/>
    <m/>
    <m/>
    <m/>
    <m/>
    <m/>
    <m/>
    <m/>
    <m/>
    <m/>
    <m/>
    <m/>
    <m/>
    <m/>
    <m/>
    <m/>
    <m/>
    <n v="21"/>
    <n v="21"/>
    <n v="1"/>
    <m/>
    <m/>
    <m/>
    <m/>
    <m/>
    <m/>
    <m/>
    <m/>
    <m/>
    <m/>
    <m/>
    <m/>
    <m/>
    <m/>
    <m/>
    <m/>
    <m/>
    <m/>
    <n v="1"/>
    <x v="2"/>
    <x v="0"/>
    <m/>
    <m/>
    <m/>
    <m/>
  </r>
  <r>
    <n v="70"/>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69"/>
    <s v="Secundario"/>
    <s v="Impacto"/>
    <s v="Calcular el número de casos de enfermedad laboral presentes en una población en un periodo de tiempo"/>
    <s v="Secretaría General"/>
    <s v="Paula Combita - Maria Victoria Ballesteros"/>
    <s v="Profesional Universitaria de Secretaria General_x000a_Contratistas"/>
    <s v="(Número de casos nuevos y antiguos de enfermedad laboral en el periodo «Z» / Promedio de trabajadores en el periodo «Z») * 100.000"/>
    <s v="Numero"/>
    <s v="Documento de calificación de la junta"/>
    <s v="Anual_x000a_(ENERO)"/>
    <n v="0"/>
    <n v="0"/>
    <s v="Negativa - Decreciente"/>
    <n v="0"/>
    <n v="0"/>
    <s v="PR-GITH-015 Evaluaciones médicas ocupacionales y diagnostico de salud"/>
    <m/>
    <m/>
    <m/>
    <m/>
    <m/>
    <m/>
    <m/>
    <m/>
    <m/>
    <m/>
    <m/>
    <m/>
    <m/>
    <m/>
    <m/>
    <m/>
    <m/>
    <m/>
    <m/>
    <m/>
    <m/>
    <m/>
    <m/>
    <m/>
    <m/>
    <m/>
    <m/>
    <m/>
    <m/>
    <m/>
    <m/>
    <m/>
    <m/>
    <m/>
    <m/>
    <m/>
    <s v=" "/>
    <x v="8"/>
    <x v="2"/>
    <m/>
    <m/>
    <m/>
    <n v="1"/>
  </r>
  <r>
    <n v="71"/>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70"/>
    <s v="Secundario"/>
    <s v="Impacto"/>
    <s v="Calcular el número de accidentes de trabajo mortales en el año."/>
    <s v="Secretaría General"/>
    <s v="Paula Combita - Maria Victoria Ballesteros"/>
    <s v="Profesional Universitaria de Secretaria General_x000a_Contratistas"/>
    <s v="(Número de accidentes de trabajo mortales que se presentaron en el año / Total de accidentes de trabajo que se presentaron en el año ) * 100"/>
    <s v="Porcentaje"/>
    <s v="Consolidado de reportes de Accidentalidad del SG SST (incluye a todo el personal propio, contratista, subcontratista y en misión)"/>
    <s v="Anual_x000a_(ENERO)"/>
    <n v="0"/>
    <n v="0"/>
    <s v="Negativa - Decreciente"/>
    <n v="0"/>
    <n v="0"/>
    <s v="PR-GITH-013 Procedimiento para investigación de incidentes y accidente"/>
    <m/>
    <m/>
    <m/>
    <m/>
    <m/>
    <m/>
    <m/>
    <m/>
    <m/>
    <m/>
    <m/>
    <m/>
    <m/>
    <m/>
    <m/>
    <m/>
    <m/>
    <m/>
    <m/>
    <m/>
    <m/>
    <m/>
    <m/>
    <m/>
    <m/>
    <m/>
    <m/>
    <m/>
    <m/>
    <m/>
    <m/>
    <m/>
    <m/>
    <m/>
    <m/>
    <m/>
    <s v=" "/>
    <x v="8"/>
    <x v="2"/>
    <m/>
    <m/>
    <m/>
    <n v="1"/>
  </r>
  <r>
    <n v="72"/>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x v="71"/>
    <s v="Secundario"/>
    <s v="Eficacia"/>
    <s v="Porcentaje de cumplimiento en la investigación de los incidentes, accidentes de trabajo y enfermedades laborales reportados."/>
    <s v="Secretaría General"/>
    <s v="Paula Combita - Maria Victoria Ballesteros"/>
    <s v="Profesional Especializado"/>
    <s v="N° de incidentes, accidentes de trabajo y enfermedades laborales investigados / N° de incidentes, accidentes de trabajo y enfermedades laborales reportados *100"/>
    <s v="Porcentaje"/>
    <s v="F-TAHU-040  investigaciones de accidentes de trabajo y enfermedad laboral, y registros generados por ARL y EPS."/>
    <s v="Por demanda"/>
    <n v="1"/>
    <n v="1"/>
    <s v="Positiva - Creciente"/>
    <n v="1"/>
    <n v="1"/>
    <m/>
    <m/>
    <m/>
    <m/>
    <m/>
    <m/>
    <m/>
    <m/>
    <m/>
    <m/>
    <m/>
    <m/>
    <m/>
    <m/>
    <m/>
    <m/>
    <m/>
    <m/>
    <m/>
    <m/>
    <m/>
    <m/>
    <m/>
    <m/>
    <m/>
    <m/>
    <m/>
    <m/>
    <m/>
    <m/>
    <m/>
    <m/>
    <m/>
    <m/>
    <m/>
    <m/>
    <m/>
    <s v=" "/>
    <x v="8"/>
    <x v="2"/>
    <m/>
    <m/>
    <m/>
    <n v="1"/>
  </r>
  <r>
    <n v="73"/>
    <s v="Gestión Integral de Talento Humano"/>
    <n v="9"/>
    <s v="9.2"/>
    <s v="PROCESOS DE APOYO"/>
    <x v="8"/>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x v="72"/>
    <s v="Secundario"/>
    <s v="Impacto"/>
    <s v="Calcular el número de días perdidos por accidentes de trabajo en el mes."/>
    <s v="Secretaría General"/>
    <s v="Paula Combita - Maria Victoria Ballesteros"/>
    <s v="Profesional Universitaria de Secretaria General_x000a_Contratistas"/>
    <s v="(Número de días de incapacidad por accidente de trabajo en el mes + número de días cargados en el mes / Número de trabajadores en el mes) * 100"/>
    <s v="Porcentaje"/>
    <s v="Reportes de incidentes y accidentes de trabajo en la entidad (incluye a todo el personal propio, contratista, subcontratista y en misión), incapacidades generadas por los accidentes de trabajo y Calificacion de origen del AT."/>
    <s v="Mensual"/>
    <n v="0"/>
    <n v="0.09"/>
    <s v="Negativa - Decreciente"/>
    <n v="0"/>
    <n v="0.09"/>
    <s v="PR-GITH-013 Procedimiento para investigación de incidentes y accidente"/>
    <n v="0"/>
    <n v="137"/>
    <n v="0"/>
    <n v="0"/>
    <n v="137"/>
    <n v="0"/>
    <n v="0"/>
    <n v="132"/>
    <n v="0"/>
    <n v="0"/>
    <n v="133"/>
    <n v="0"/>
    <n v="0"/>
    <n v="134"/>
    <n v="0"/>
    <n v="0"/>
    <n v="136"/>
    <n v="0"/>
    <n v="0"/>
    <n v="136"/>
    <n v="0"/>
    <n v="0"/>
    <n v="136"/>
    <n v="0"/>
    <n v="0"/>
    <n v="134"/>
    <n v="0"/>
    <m/>
    <m/>
    <m/>
    <m/>
    <m/>
    <m/>
    <m/>
    <m/>
    <m/>
    <n v="0"/>
    <x v="2"/>
    <x v="1"/>
    <m/>
    <m/>
    <n v="1"/>
    <m/>
  </r>
  <r>
    <n v="74"/>
    <s v="Gestión Administrativa"/>
    <n v="10"/>
    <s v="10.1"/>
    <s v="PROCESOS DE APOYO"/>
    <x v="9"/>
    <s v="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Seguimiento y evaluación del desempeño institucional"/>
    <x v="73"/>
    <s v="Principal"/>
    <s v="Eficacia"/>
    <s v="Hacer seguimiento al cronograma de Mantenimiento Preventivo"/>
    <s v="Secretaría General"/>
    <s v="Alexandra Gonzalez Rojas - Gelma Maritza Orejuela Hernandez"/>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m/>
    <m/>
    <m/>
    <n v="17"/>
    <n v="17.5"/>
    <n v="0.97142857142857142"/>
    <m/>
    <m/>
    <m/>
    <m/>
    <m/>
    <m/>
    <n v="27"/>
    <n v="27"/>
    <n v="1"/>
    <m/>
    <m/>
    <m/>
    <m/>
    <m/>
    <m/>
    <m/>
    <m/>
    <m/>
    <m/>
    <m/>
    <m/>
    <m/>
    <m/>
    <m/>
    <m/>
    <m/>
    <m/>
    <n v="0.98571428571428577"/>
    <x v="20"/>
    <x v="1"/>
    <m/>
    <m/>
    <n v="2"/>
    <m/>
  </r>
  <r>
    <n v="75"/>
    <s v="Gestión Administrativa"/>
    <n v="10"/>
    <s v="10.1"/>
    <s v="PROCESOS DE APOYO"/>
    <x v="9"/>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odelo de operación en la entidad."/>
    <s v="Política Seguimiento y evaluación del desempeño institucional"/>
    <x v="74"/>
    <s v="Principal"/>
    <s v="Eficacia"/>
    <s v="Controlar los Mantenimeinto Correctivos Programados, solicitados e indentificados (A traves de la ejecucuión de Inspecciones)"/>
    <s v="Secretaría General"/>
    <s v="Carlos Enrique Ballesteros Amaya - Blanca Lucia García Avellaneda"/>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m/>
    <m/>
    <m/>
    <n v="15"/>
    <n v="15"/>
    <n v="1"/>
    <m/>
    <m/>
    <m/>
    <m/>
    <m/>
    <m/>
    <n v="12"/>
    <n v="12"/>
    <n v="1"/>
    <m/>
    <m/>
    <m/>
    <m/>
    <m/>
    <m/>
    <m/>
    <m/>
    <m/>
    <m/>
    <m/>
    <m/>
    <m/>
    <m/>
    <m/>
    <m/>
    <m/>
    <m/>
    <n v="1"/>
    <x v="2"/>
    <x v="1"/>
    <m/>
    <m/>
    <n v="2"/>
    <m/>
  </r>
  <r>
    <n v="76"/>
    <s v="Gestión Administrativa"/>
    <n v="10"/>
    <s v="10.1"/>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75"/>
    <s v="Principal"/>
    <s v="Eficacia"/>
    <s v="Reducir el 5% del consumo de agua en el costado occidental, con el fin de minimizar el consumo asociadoa la linea base "/>
    <s v="Secretaría General"/>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71 m3"/>
    <s v="Negativa - Decreciente"/>
    <n v="0.01"/>
    <n v="0.5"/>
    <s v="PR-GEAD-004 Mantenimiento Preventivo y Correctivo"/>
    <n v="21"/>
    <n v="71"/>
    <n v="0.29577464788732394"/>
    <n v="7"/>
    <n v="71"/>
    <n v="9.8591549295774641E-2"/>
    <n v="16"/>
    <n v="71"/>
    <n v="0.22535211267605634"/>
    <n v="24"/>
    <n v="71"/>
    <n v="0.3380281690140845"/>
    <n v="19"/>
    <n v="71"/>
    <n v="0.26760563380281688"/>
    <n v="23"/>
    <n v="71"/>
    <n v="0.323943661971831"/>
    <n v="15"/>
    <n v="71"/>
    <n v="0.21126760563380281"/>
    <n v="16"/>
    <n v="71"/>
    <n v="0.22535211267605634"/>
    <n v="20"/>
    <n v="71"/>
    <n v="0.28169014084507044"/>
    <m/>
    <m/>
    <m/>
    <m/>
    <m/>
    <m/>
    <m/>
    <m/>
    <m/>
    <n v="0.2519561815336463"/>
    <x v="2"/>
    <x v="1"/>
    <m/>
    <m/>
    <n v="1"/>
    <m/>
  </r>
  <r>
    <n v="77"/>
    <s v="Gestión Administrativa"/>
    <n v="10"/>
    <s v="10.1"/>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76"/>
    <s v="Principal"/>
    <s v="Eficacia"/>
    <s v="Reducir el 5% del consumo de agua en el costado occidental, con el fin de minimizar el consumo asociado a la linea base "/>
    <s v="Secretaría General"/>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93 m3"/>
    <s v="Negativa - Decreciente"/>
    <n v="0.01"/>
    <n v="0.5"/>
    <s v="PR-GEAD-004 Mantenimiento Preventivo y Correctivo"/>
    <n v="3"/>
    <n v="93"/>
    <n v="3.2258064516129031E-2"/>
    <n v="0"/>
    <n v="93"/>
    <n v="0"/>
    <n v="6"/>
    <n v="93"/>
    <n v="6.4516129032258063E-2"/>
    <n v="24"/>
    <n v="93"/>
    <n v="0.25806451612903225"/>
    <n v="11"/>
    <n v="93"/>
    <n v="0.11827956989247312"/>
    <n v="27"/>
    <n v="93"/>
    <n v="0.29032258064516131"/>
    <n v="0"/>
    <n v="93"/>
    <n v="0"/>
    <n v="8"/>
    <n v="93"/>
    <n v="8.6021505376344093E-2"/>
    <n v="15"/>
    <n v="93"/>
    <n v="0.16129032258064516"/>
    <m/>
    <m/>
    <m/>
    <m/>
    <m/>
    <m/>
    <m/>
    <m/>
    <m/>
    <n v="0.11230585424133811"/>
    <x v="2"/>
    <x v="1"/>
    <m/>
    <m/>
    <n v="1"/>
    <m/>
  </r>
  <r>
    <n v="78"/>
    <s v="Gestión Administrativa"/>
    <n v="10"/>
    <s v="10.1"/>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77"/>
    <s v="Principal"/>
    <s v="Eficacia"/>
    <s v="Reducir el 5% del consumo de energia en el costado occidental con el fin de minimizar el consumo asociado a la linea base"/>
    <s v="Secretaría General"/>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5"/>
    <s v="22,078kw/mes"/>
    <s v="Negativa - Decreciente"/>
    <n v="0.01"/>
    <n v="0.5"/>
    <s v="PR-GEAD-004 Mantenimiento Preventivo y Correctivo"/>
    <n v="3780"/>
    <n v="22078"/>
    <n v="0.17121116043119847"/>
    <n v="3747"/>
    <n v="22078"/>
    <n v="0.16971645982425945"/>
    <n v="3978"/>
    <n v="22078"/>
    <n v="0.18017936407283269"/>
    <n v="4374"/>
    <n v="22078"/>
    <n v="0.19811577135610109"/>
    <n v="5923"/>
    <n v="22078"/>
    <n v="0.26827611196666362"/>
    <n v="7498"/>
    <n v="22078"/>
    <n v="0.33961409547966304"/>
    <n v="5102"/>
    <n v="22078"/>
    <n v="0.23108977262433192"/>
    <n v="5600"/>
    <n v="22078"/>
    <n v="0.2536461636017755"/>
    <n v="4569"/>
    <n v="22078"/>
    <n v="0.2069480931243772"/>
    <m/>
    <m/>
    <m/>
    <m/>
    <m/>
    <m/>
    <m/>
    <m/>
    <m/>
    <n v="0.22431077694235591"/>
    <x v="2"/>
    <x v="1"/>
    <m/>
    <m/>
    <n v="1"/>
    <m/>
  </r>
  <r>
    <n v="79"/>
    <s v="Gestión Administrativa"/>
    <n v="10"/>
    <s v="10.1"/>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78"/>
    <s v="Principal"/>
    <s v="Eficacia"/>
    <s v="Reducir el 5% del consumo de energia en el costado occidental con el fin de minimizar el consumo asociado a la linea base"/>
    <s v="Secretaría General"/>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2"/>
    <s v="20,076kw/mes"/>
    <s v="Negativa - Decreciente"/>
    <n v="0.01"/>
    <n v="0.5"/>
    <s v="PR-GEAD-004 Mantenimiento Preventivo y Correctivo"/>
    <n v="2378"/>
    <n v="20676"/>
    <n v="0.11501257496614432"/>
    <n v="2345"/>
    <n v="20676"/>
    <n v="0.11341652157090347"/>
    <n v="2576"/>
    <n v="20676"/>
    <n v="0.12458889533758948"/>
    <n v="2972"/>
    <n v="20676"/>
    <n v="0.14374153608047979"/>
    <n v="4220"/>
    <n v="20676"/>
    <n v="0.204101373573225"/>
    <n v="6096"/>
    <n v="20676"/>
    <n v="0.29483459082994778"/>
    <n v="3700"/>
    <n v="20676"/>
    <n v="0.17895144128458115"/>
    <n v="4198"/>
    <n v="20676"/>
    <n v="0.20303733797639775"/>
    <n v="3167"/>
    <n v="20676"/>
    <n v="0.15317276068872121"/>
    <m/>
    <m/>
    <m/>
    <m/>
    <m/>
    <m/>
    <m/>
    <m/>
    <m/>
    <n v="0.17009522581199887"/>
    <x v="2"/>
    <x v="1"/>
    <m/>
    <m/>
    <n v="1"/>
    <m/>
  </r>
  <r>
    <n v="80"/>
    <s v="Gestión Administrativa"/>
    <n v="10"/>
    <s v="10.1"/>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79"/>
    <s v="Principal"/>
    <s v="Eficacia"/>
    <s v="Disminuir el consumo de resmas de papel en un 10% en comparacion con el año anterior  ,con el fin de mantener o minimizar el consumo asociado a la linea base "/>
    <s v="Secretaría General"/>
    <s v="Carlos Enrique Ballesteros Amaya - Alexandra Gonzalez"/>
    <s v="Coordinador del Grupo de Gestion Documental y Contratista Secretaria general"/>
    <s v="((Consumo  de papel mes anterior  - consumo mes actual) / Consumo mes anterior)  * 100_x000a__x000a_"/>
    <s v="Porcentaje"/>
    <s v="Relación del área de Almacen con entradas y salidas de inventario de resmas de papel al mes_x000a_"/>
    <s v="Mensual"/>
    <n v="0.25"/>
    <s v="28 resmas "/>
    <s v="Negativa - Decreciente"/>
    <n v="0.04"/>
    <n v="1"/>
    <s v="PR-GEAD-004 Mantenimiento Preventivo y Correctivo"/>
    <n v="0"/>
    <n v="28"/>
    <n v="0"/>
    <n v="9"/>
    <n v="28"/>
    <n v="0.32142857142857145"/>
    <n v="24"/>
    <n v="28"/>
    <n v="0.8571428571428571"/>
    <n v="11"/>
    <n v="28"/>
    <n v="0.39285714285714285"/>
    <n v="10"/>
    <n v="28"/>
    <n v="0.35714285714285715"/>
    <n v="24"/>
    <n v="28"/>
    <n v="0.8571428571428571"/>
    <n v="3"/>
    <n v="28"/>
    <n v="0.10714285714285714"/>
    <n v="19"/>
    <n v="28"/>
    <n v="0.6785714285714286"/>
    <n v="2"/>
    <n v="28"/>
    <n v="7.1428571428571425E-2"/>
    <m/>
    <m/>
    <m/>
    <m/>
    <m/>
    <m/>
    <m/>
    <m/>
    <m/>
    <n v="0.40476190476190477"/>
    <x v="2"/>
    <x v="1"/>
    <m/>
    <m/>
    <n v="1"/>
    <m/>
  </r>
  <r>
    <n v="81"/>
    <s v="Gestión Administrativa"/>
    <n v="10"/>
    <s v="10.2"/>
    <s v="PROCESOS DE APOYO"/>
    <x v="9"/>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x v="80"/>
    <s v="Secundario"/>
    <s v="Eficacia"/>
    <s v="Medir la cantidad de residuos sólidos aprovechables (Kg) por tipo (plástico, vidrio, papel, cartón, metal) generados al interior de la entidad con periodicidad mensual"/>
    <s v="Secretaría General"/>
    <s v="Carlos Enrique Ballesteros Amaya - Sonia Velandia"/>
    <s v="Coordinador del Grupo de Gestion Documental y Contratista Secretaria general"/>
    <s v="Cantidad de residuos sólidos aprovechables (Kg) por tipo (plástico, vidrio, papel, cartón, metal) generados al interior de la entidad"/>
    <s v="Porcentaje"/>
    <s v="Formato de seguimiento al pesaje de residuos sólidos aprovechables generados en la entidad mensualmente_x000a_"/>
    <s v="Mensual"/>
    <n v="25"/>
    <s v="95 kg"/>
    <s v="Negativa - Decreciente"/>
    <n v="20"/>
    <n v="1000"/>
    <s v="PR-GEAD-004 Mantenimiento Preventivo y Correctivo"/>
    <n v="0"/>
    <n v="1"/>
    <n v="0"/>
    <n v="826"/>
    <n v="1"/>
    <n v="826"/>
    <n v="987"/>
    <n v="1"/>
    <n v="987"/>
    <n v="351"/>
    <n v="1"/>
    <n v="351"/>
    <n v="30"/>
    <n v="1"/>
    <n v="30"/>
    <n v="26"/>
    <n v="1"/>
    <n v="26"/>
    <n v="63"/>
    <n v="1"/>
    <n v="63"/>
    <n v="34"/>
    <n v="1"/>
    <n v="34"/>
    <n v="60"/>
    <n v="1"/>
    <n v="60"/>
    <m/>
    <m/>
    <m/>
    <m/>
    <m/>
    <m/>
    <m/>
    <m/>
    <m/>
    <n v="264.11111111111109"/>
    <x v="2"/>
    <x v="1"/>
    <m/>
    <m/>
    <n v="1"/>
    <m/>
  </r>
  <r>
    <n v="82"/>
    <s v="Gestión Jurídica"/>
    <n v="11"/>
    <s v="11.1"/>
    <s v="PROCESOS DE APOYO"/>
    <x v="10"/>
    <s v="Gestión por procesos y proyectos_x000a_Fortalecer la gestión por procesos, estandarizados e interdependientes, y por proyectos, para una prestación ágil, flexible y segura de servicios, mediante la mejora continua y la apropiación de las TIC."/>
    <s v=" Desarrollar o adoptar herramientas de analitica para la generacion de alerts tempranas o preventivas."/>
    <s v="Política Defensa jurídica "/>
    <x v="81"/>
    <s v="Principal"/>
    <s v="Efectividad"/>
    <s v="el indicador busca medir la oportuna respuesta a las demandas recibidas."/>
    <s v="Oficina Asesora Jurídica"/>
    <s v="Juan Sebastian Betancourt Medina"/>
    <s v="Profesional Especializado"/>
    <s v="(numero de respuesta de demandas en el tiempo establecido / numero total de demandas notificadas)*100"/>
    <s v="Porcentaje"/>
    <s v=" Base de datos de procesos judiciales"/>
    <s v="Anual_x000a_(ENERO)"/>
    <n v="1"/>
    <s v="No aplica"/>
    <s v="Positiva - Creciente"/>
    <n v="1"/>
    <n v="1"/>
    <s v="PR-GEJU-002 Representación en procesos judiciales en calidad de demandante y demandado"/>
    <m/>
    <m/>
    <m/>
    <m/>
    <m/>
    <m/>
    <m/>
    <m/>
    <m/>
    <m/>
    <m/>
    <m/>
    <m/>
    <m/>
    <m/>
    <m/>
    <m/>
    <m/>
    <m/>
    <m/>
    <m/>
    <m/>
    <m/>
    <m/>
    <m/>
    <m/>
    <m/>
    <m/>
    <m/>
    <m/>
    <m/>
    <m/>
    <m/>
    <m/>
    <m/>
    <m/>
    <s v=" "/>
    <x v="8"/>
    <x v="2"/>
    <m/>
    <m/>
    <m/>
    <n v="1"/>
  </r>
  <r>
    <n v="83"/>
    <s v="Gestión Jurídica"/>
    <n v="11"/>
    <s v="11.1"/>
    <s v="PROCESOS DE APOYO"/>
    <x v="10"/>
    <s v="Política Pública y Regulación_x000a_Diseñar e impulsar iniciativas de política pública y generar regulación y doctrina unificadora para apoyar la gestión de la supervisión integral y el desarrollo del sector."/>
    <s v="Promover y cogestionar mecanismos a través de los cuales se materialicen iniciativas regulatorias y doctrina unificada para la Superintendencia y el sector."/>
    <s v="Política Mejora Normativa"/>
    <x v="82"/>
    <s v="Principal"/>
    <s v="Resultado"/>
    <s v="Control a la gestión de producción normativa o regulatoria y doctrina unificada para el ejercicio misional de la Superintendencia y el desenvolvimiento del sector "/>
    <s v="Oficina Asesora Jurídica"/>
    <s v="Juan Sebastian Betancourt Medina"/>
    <s v="Profesional Especializado"/>
    <s v="Proyectos normativos o regulatorios y doctrina unificada contruidos en la vigencia / proyectos normativos o regulatorios y doctrina unificada agendados para la vigencia*100"/>
    <s v="Porcentaje"/>
    <s v="Formato matriz de agenda regulatoria y doctrinal superintendencia de la economia solidaria Código: FT-GEJU-004"/>
    <s v="Anual_x000a_(ENERO)"/>
    <n v="0.7"/>
    <s v="No aplica"/>
    <s v="Positiva - Creciente"/>
    <n v="0.6"/>
    <n v="1"/>
    <s v="PR-GEJU-009 Producción regulatoria y doctrinal en red de gobernanza"/>
    <m/>
    <m/>
    <m/>
    <m/>
    <m/>
    <m/>
    <m/>
    <m/>
    <m/>
    <m/>
    <m/>
    <m/>
    <m/>
    <m/>
    <m/>
    <m/>
    <m/>
    <m/>
    <m/>
    <m/>
    <m/>
    <m/>
    <m/>
    <m/>
    <m/>
    <m/>
    <m/>
    <m/>
    <m/>
    <m/>
    <m/>
    <m/>
    <m/>
    <m/>
    <m/>
    <m/>
    <s v=" "/>
    <x v="8"/>
    <x v="2"/>
    <m/>
    <m/>
    <m/>
    <n v="1"/>
  </r>
  <r>
    <n v="84"/>
    <s v="Gestión Jurídica"/>
    <n v="11"/>
    <s v="11.1"/>
    <s v="PROCESOS DE APOYO"/>
    <x v="10"/>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x v="83"/>
    <s v="Principal"/>
    <s v="Efectividad"/>
    <s v="el indicador busca medir la oportuna respuesta a las demandas recibidas."/>
    <s v="Oficina Asesora Jurídica"/>
    <s v="KATHERIN JOHANNA BELTRAN PICO"/>
    <s v="Profesional Especializado"/>
    <s v="(numero de respuesta de demandas en el tiempo establecido / numero total de demandas notificadas)*100"/>
    <s v="Porcentaje"/>
    <s v="* Base de datos de procesos judiciales"/>
    <s v="Anual_x000a_(ENERO)"/>
    <n v="1"/>
    <s v="No aplica"/>
    <s v="Positiva - Creciente"/>
    <n v="1"/>
    <n v="1"/>
    <s v="PR-GEJU-003 Representación en acciones de Tutela"/>
    <m/>
    <m/>
    <m/>
    <m/>
    <m/>
    <m/>
    <m/>
    <m/>
    <m/>
    <m/>
    <m/>
    <m/>
    <m/>
    <m/>
    <m/>
    <m/>
    <m/>
    <m/>
    <m/>
    <m/>
    <m/>
    <m/>
    <m/>
    <m/>
    <m/>
    <m/>
    <m/>
    <m/>
    <m/>
    <m/>
    <m/>
    <m/>
    <m/>
    <m/>
    <m/>
    <m/>
    <s v=" "/>
    <x v="8"/>
    <x v="2"/>
    <s v=" SE ACTUALIZA RESPONSABLE DE LA MEDICIÓN"/>
    <s v="ANDRES TORRES"/>
    <m/>
    <n v="1"/>
  </r>
  <r>
    <n v="85"/>
    <s v="Gestión Jurídica"/>
    <n v="11"/>
    <s v="11.2"/>
    <s v="PROCESOS DE APOYO"/>
    <x v="10"/>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x v="84"/>
    <s v="Secundario"/>
    <s v="Eficiencia"/>
    <s v="Eficiencia"/>
    <s v="Oficina Asesora Jurídica"/>
    <s v="Angie Daniela Rivera Gomez, Juan Sebastian Betancourt Medina"/>
    <s v="Profesional Especializado"/>
    <s v="(numero de respuesta de acciones de tutela en el tiempo establecido / numero total de respuesta de acciones de tutela recibidas)*100"/>
    <s v="Porcentaje"/>
    <s v="F-GEJU-007 Seguimiento acciones de tutela"/>
    <s v="Trimestral"/>
    <n v="1"/>
    <s v="No aplica"/>
    <s v="Positiva - Creciente"/>
    <n v="0.8"/>
    <n v="1"/>
    <s v="PR-GEJU-003 Representación en acciones de Tutela"/>
    <m/>
    <m/>
    <m/>
    <m/>
    <m/>
    <m/>
    <n v="2"/>
    <n v="2"/>
    <n v="1"/>
    <m/>
    <m/>
    <m/>
    <m/>
    <m/>
    <m/>
    <n v="0.01"/>
    <n v="0.01"/>
    <n v="1"/>
    <m/>
    <m/>
    <m/>
    <m/>
    <m/>
    <m/>
    <n v="2"/>
    <n v="2"/>
    <n v="1"/>
    <m/>
    <m/>
    <m/>
    <m/>
    <m/>
    <m/>
    <m/>
    <m/>
    <m/>
    <n v="1"/>
    <x v="2"/>
    <x v="1"/>
    <m/>
    <m/>
    <n v="1"/>
    <m/>
  </r>
  <r>
    <n v="86"/>
    <s v="Gestión de Recursos Financieros"/>
    <n v="12"/>
    <s v="12.1"/>
    <s v="PROCESOS DE APOYO"/>
    <x v="1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Gestión Presupuestal y eficiencia del gasto público "/>
    <x v="85"/>
    <s v="Principal"/>
    <s v="Eficiencia"/>
    <s v="Evaluar la ejecucion de gastos de funcionamiento aprobados para la vigencia, ejerciendo un control en el registro de los gastos y compromisos con cargo a gastos de funcionamiento"/>
    <s v="Secretaría General"/>
    <s v="Ana Patricia Mendoza"/>
    <s v="Coordinador grupo financiero"/>
    <s v="(Presupuesto gastos funcionamiento comprometido/Presupuesto gastos funcionamiento aprobado)*100"/>
    <s v="Porcentaje"/>
    <s v="Presupuesto gastos de funcionamiento comprometido informes de ejecucion presupuestal agregado, presupuesto gastos de funcionamiento aprobado circular de aprobacion del presupuesto nacional. "/>
    <s v="Anual_x000a_(ENERO)"/>
    <n v="0.85"/>
    <n v="0.85"/>
    <s v="Positiva - Creciente"/>
    <n v="0.85"/>
    <n v="1"/>
    <s v=" PR-GREF-001 Proyección, elaboración, aprobación y desagregación del presupuesto_x000a_ PR-GREF-002 Ejecución y control del presupuesto_x000a_ PR-GREF-003 Modificaciones presupuestales por traslados"/>
    <m/>
    <m/>
    <m/>
    <m/>
    <m/>
    <m/>
    <m/>
    <m/>
    <m/>
    <m/>
    <m/>
    <m/>
    <m/>
    <m/>
    <m/>
    <m/>
    <m/>
    <m/>
    <m/>
    <m/>
    <m/>
    <m/>
    <m/>
    <m/>
    <m/>
    <m/>
    <m/>
    <m/>
    <m/>
    <m/>
    <m/>
    <m/>
    <m/>
    <m/>
    <m/>
    <m/>
    <s v=" "/>
    <x v="8"/>
    <x v="2"/>
    <m/>
    <m/>
    <m/>
    <n v="1"/>
  </r>
  <r>
    <n v="87"/>
    <s v="Gestión de Recursos Financieros"/>
    <n v="12"/>
    <s v="12.1"/>
    <s v="PROCESOS DE APOYO"/>
    <x v="11"/>
    <s v="Gestión por procesos y proyectos_x000a_Fortalecer la gestión por procesos, estandarizados e interdependientes, y por proyectos, para una prestación ágil, flexible y segura de servicios, mediante la mejora continua y la apropiación de las TIC."/>
    <s v=" Definir, adoptar e implementar herramientas de seguimiento y evaluacion por resultados, respecto de los procesos y proyectos desarrollados por la entidad."/>
    <s v="Política Gestión Presupuestal y eficiencia del gasto público "/>
    <x v="86"/>
    <s v="Principal"/>
    <s v="Eficiencia"/>
    <s v="Evaluar la ejecucion presupuestal de gastos de inversion aprobados para la vigencia, ejerciendo un control en el registro de los gastos y compromisos con cargo a estos proyectos."/>
    <s v="Secretaría General"/>
    <s v="Ana Patricia Mendoza"/>
    <s v="Coordinador grupo financiero"/>
    <s v="(Presupuesto inversión comprometido/Presupuesto inversión aprobado)*100"/>
    <s v="Porcentaje"/>
    <s v="Presupuesto de inversion comprometido informes de ejecucion presupuestal agregado, presupuesto de inversion aprobado circular de aprobacion del presupuesto nacional. "/>
    <s v="Anual_x000a_(ENERO)"/>
    <n v="0.8"/>
    <n v="0.8"/>
    <s v="Positiva - Creciente"/>
    <n v="0.8"/>
    <n v="1"/>
    <s v="PR-GREF-001 Proyección, elaboración, aprobación y desagregación del presupuesto_x000a_ PR-GREF-002 Ejecución y control del presupuesto_x000a_ PR-GREF-003 Modificaciones presupuestales por traslados"/>
    <m/>
    <m/>
    <m/>
    <m/>
    <m/>
    <m/>
    <m/>
    <m/>
    <m/>
    <m/>
    <m/>
    <m/>
    <m/>
    <m/>
    <m/>
    <m/>
    <m/>
    <m/>
    <m/>
    <m/>
    <m/>
    <m/>
    <m/>
    <m/>
    <m/>
    <m/>
    <m/>
    <m/>
    <m/>
    <m/>
    <m/>
    <m/>
    <m/>
    <m/>
    <m/>
    <m/>
    <s v=" "/>
    <x v="8"/>
    <x v="2"/>
    <m/>
    <m/>
    <m/>
    <n v="1"/>
  </r>
  <r>
    <n v="88"/>
    <s v="Control Disciplinario"/>
    <n v="13"/>
    <s v="13.1"/>
    <s v="PROCESOS DE EVALUACIÓN"/>
    <x v="12"/>
    <s v="Capital humano competente_x000a_Fomentar y desarrollar capacidades y competencias para contar con un capital humano, altamente calificado y motivado, que aporte a la transformación institucional y a la materialización de las líneas de acción que consoliden los cambios."/>
    <s v="Desarrollar o adaptar herramientas de analítica para la generación de alertas tempranas o preventivas."/>
    <s v="Política Integridad "/>
    <x v="87"/>
    <s v="Principal"/>
    <s v="Efectividad"/>
    <s v="conocer el porcentaje de procesos disciplinarios gestionados durante el periodo evaluable "/>
    <s v="Secretaría General"/>
    <s v="Liliana Paola Negrete Narvaez"/>
    <s v="Profesional Especializado"/>
    <s v="total de número de procesos disciplinarios evaluados, remitidos por competencia y/o cerrados / Número de procesos disciplinarios aperturados multiplicado x 100   "/>
    <s v="Porcentaje"/>
    <s v="cuadros de control de los procesos disciplinarios "/>
    <s v="Semestral"/>
    <n v="0.85"/>
    <s v="No aplica"/>
    <s v="Ninguna"/>
    <n v="0.75"/>
    <n v="1"/>
    <s v=" PR-CODI-001 Desarrollo del proceso disciplinario ordinario_x000a_PR-CODI-002 Desarrollo del proceso disciplinario verbal"/>
    <m/>
    <m/>
    <m/>
    <m/>
    <m/>
    <m/>
    <m/>
    <m/>
    <m/>
    <m/>
    <m/>
    <m/>
    <m/>
    <m/>
    <m/>
    <n v="17"/>
    <n v="17"/>
    <n v="1"/>
    <m/>
    <m/>
    <m/>
    <m/>
    <m/>
    <m/>
    <m/>
    <m/>
    <m/>
    <m/>
    <m/>
    <m/>
    <m/>
    <m/>
    <m/>
    <m/>
    <m/>
    <m/>
    <n v="1"/>
    <x v="2"/>
    <x v="1"/>
    <m/>
    <m/>
    <m/>
    <m/>
  </r>
  <r>
    <n v="89"/>
    <s v="Control Interno"/>
    <n v="14"/>
    <s v="14.1"/>
    <s v="PROCESOS DE EVALUACIÓN"/>
    <x v="13"/>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x v="88"/>
    <s v="Principal"/>
    <s v="Eficacia"/>
    <s v="Medir el avance del programa anual de auditoría "/>
    <s v="Oficina de Control Interno"/>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Trimestral"/>
    <n v="0.15"/>
    <n v="0.9"/>
    <s v="Positiva - Creciente"/>
    <n v="0.15"/>
    <n v="1"/>
    <s v="PR-COIN-001 Ejecutar el Programa de Auditoría_x000a_GU-COIN-001 Guía de auditoria de la Oficina de Control Interno"/>
    <m/>
    <m/>
    <m/>
    <m/>
    <m/>
    <m/>
    <n v="14"/>
    <n v="94"/>
    <n v="0.14893617021276595"/>
    <m/>
    <m/>
    <m/>
    <m/>
    <m/>
    <m/>
    <m/>
    <m/>
    <m/>
    <m/>
    <m/>
    <m/>
    <m/>
    <m/>
    <m/>
    <m/>
    <m/>
    <m/>
    <m/>
    <m/>
    <m/>
    <m/>
    <m/>
    <m/>
    <m/>
    <m/>
    <m/>
    <n v="0.14893617021276595"/>
    <x v="21"/>
    <x v="0"/>
    <m/>
    <m/>
    <n v="1"/>
    <m/>
  </r>
  <r>
    <n v="90"/>
    <s v="Control Interno"/>
    <n v="14"/>
    <s v="14.1"/>
    <s v="PROCESOS DE EVALUACIÓN"/>
    <x v="13"/>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x v="89"/>
    <s v="Principal"/>
    <s v="Eficacia"/>
    <s v="Medir el avance del programa anual de auditoría "/>
    <s v="Oficina de Control Interno"/>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Mensual"/>
    <n v="0.15"/>
    <n v="0.9"/>
    <s v="Positiva - Creciente"/>
    <n v="0.15"/>
    <n v="1"/>
    <s v="PR-COIN-001 Ejecutar el Programa de Auditoría_x000a_GU-COIN-001 Guía de auditoria de la Oficina de Control Interno"/>
    <m/>
    <m/>
    <m/>
    <m/>
    <m/>
    <m/>
    <n v="6"/>
    <n v="6"/>
    <n v="1"/>
    <n v="2"/>
    <n v="2"/>
    <n v="1"/>
    <m/>
    <m/>
    <m/>
    <m/>
    <m/>
    <m/>
    <m/>
    <m/>
    <m/>
    <m/>
    <m/>
    <m/>
    <m/>
    <m/>
    <m/>
    <m/>
    <m/>
    <m/>
    <m/>
    <m/>
    <m/>
    <m/>
    <m/>
    <m/>
    <n v="1"/>
    <x v="2"/>
    <x v="1"/>
    <m/>
    <m/>
    <n v="1"/>
    <m/>
  </r>
  <r>
    <n v="91"/>
    <s v="Evaluación de Sistemas de Gestión"/>
    <n v="15"/>
    <s v="15.1"/>
    <s v="PROCESOS DE EVALUACIÓN"/>
    <x v="14"/>
    <s v="Gestión por procesos y proyectos_x000a_Fortalecer la gestión por procesos, estandarizados e interdependientes, y por proyectos, para una prestación ágil, flexible y segura de servicios, mediante la mejora continua y la apropiación de las TIC."/>
    <s v=" Definir, adoptar o implementar herramientas de seguimiento y evaluación de resultados, respecto de los procesos y proyectos desarrollados por la entidad."/>
    <s v="Política Seguimiento y evaluación del desempeño institucional"/>
    <x v="90"/>
    <s v="Principal"/>
    <s v="Eficacia"/>
    <s v="Indicador que mide las acciones de mejora (acciones correctivas, acciones preventivas, notas de mejora, planes de mejoramiento, acciones para abordar riesgos) cerradas en un periodo"/>
    <s v="Oficina Asesora de Planeación y Sistemas"/>
    <s v="Laura Cardenas"/>
    <s v="Profesional Universitario  Oficina Asesora de Planeación y Sistemas"/>
    <s v="(Número de acciones de mejora cerradas en el período de acuerdo con las fechas de cierre proyectadas/  Número de acciones de mejora definidas para cierre en el periodo)*100"/>
    <s v="Porcentaje"/>
    <s v="ISOlución: Modulo de mejora"/>
    <s v="Trimestral"/>
    <n v="0.9"/>
    <s v="No aplica"/>
    <s v="Positiva - Creciente"/>
    <n v="0.8"/>
    <n v="1"/>
    <s v="IN-EVSG-003 Instructivo acciones de mejora_x000a_PR-EVSG-001  Tratamiento de acciones correctivas, preventivas y de mejora "/>
    <m/>
    <m/>
    <m/>
    <m/>
    <m/>
    <m/>
    <n v="0"/>
    <n v="1"/>
    <n v="0"/>
    <m/>
    <m/>
    <m/>
    <m/>
    <m/>
    <m/>
    <n v="0"/>
    <n v="1"/>
    <n v="0"/>
    <m/>
    <m/>
    <m/>
    <m/>
    <m/>
    <m/>
    <m/>
    <m/>
    <m/>
    <m/>
    <m/>
    <m/>
    <m/>
    <m/>
    <m/>
    <m/>
    <m/>
    <m/>
    <n v="0"/>
    <x v="2"/>
    <x v="0"/>
    <m/>
    <m/>
    <n v="2"/>
    <m/>
  </r>
  <r>
    <n v="92"/>
    <s v="Evaluación de Sistemas de Gestión"/>
    <n v="15"/>
    <s v="15.1"/>
    <s v="PROCESOS DE EVALUACIÓN"/>
    <x v="14"/>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ódelo de operación ordinario en la entidad."/>
    <s v="Política Seguimiento y evaluación del desempeño institucional"/>
    <x v="91"/>
    <s v="Principal"/>
    <s v="Eficacia"/>
    <s v="Medir el cumplimiento del reporte de inidicadores de gestión de acuerdo a la frecuencia definida"/>
    <s v="Oficina Asesora de Planeación y Sistemas"/>
    <s v="Fabian Rodriguez"/>
    <s v="Profesional Universitario  Oficina Asesora de Planeación y Sistemas"/>
    <s v="(Indicadores que  se reportan oportunamente / indicadores que deben ser reportados)*100"/>
    <s v="Porcentaje"/>
    <s v="Opcción mediciones y reportes del módulo medicion en ISOlución"/>
    <s v="Trimestral"/>
    <n v="0.9"/>
    <n v="0.8"/>
    <s v="Positiva - Creciente"/>
    <n v="0.8"/>
    <n v="1"/>
    <s v="MA-PLES-005  Manual para el diseño e interpretación de indicadores"/>
    <m/>
    <m/>
    <m/>
    <m/>
    <m/>
    <m/>
    <n v="30"/>
    <n v="35"/>
    <n v="0.8571428571428571"/>
    <m/>
    <m/>
    <m/>
    <m/>
    <m/>
    <m/>
    <n v="55"/>
    <n v="61"/>
    <n v="0.90163934426229508"/>
    <m/>
    <m/>
    <m/>
    <m/>
    <m/>
    <m/>
    <m/>
    <m/>
    <m/>
    <m/>
    <m/>
    <m/>
    <m/>
    <m/>
    <m/>
    <m/>
    <m/>
    <m/>
    <n v="0.87939110070257609"/>
    <x v="22"/>
    <x v="1"/>
    <m/>
    <m/>
    <n v="1"/>
    <m/>
  </r>
  <r>
    <n v="93"/>
    <s v="Evaluación de Sistemas de Gestión"/>
    <n v="15"/>
    <s v="15.2"/>
    <s v="PROCESOS DE EVALUACIÓN"/>
    <x v="14"/>
    <s v="Gestión por procesos y proyectos_x000a_Fortalecer la gestión por procesos, estandarizados e interdependientes, y por proyectos, para una prestación ágil, flexible y segura de servicios, mediante la mejora continua y la apropiación de las TIC."/>
    <s v="Defnir, adoptar e implementar herramientas de seguimiento y evaluación por resultados, respeccto de los procesos y proyectos desarrollados por la entidad."/>
    <s v="Política Seguimiento y evaluación del desempeño institucional"/>
    <x v="92"/>
    <s v="Secundario"/>
    <s v="Eficacia"/>
    <s v="Medir el cumplimiento del cronograma de auditorias internas"/>
    <s v="Oficina Asesora de Planeación y Sistemas"/>
    <s v="Laura Cardenas"/>
    <s v="Profesional Universitaria de la OAPS "/>
    <s v="(No. De Auditorias internas realizadas / No. De Auditorias internas  programadas para la vigencia)*100"/>
    <s v="Porcentaje"/>
    <s v="FT-EVSG-003 Programa anual de auditorias al SIG"/>
    <s v="Anual_x000a_(ENERO)"/>
    <n v="1"/>
    <n v="0.9"/>
    <s v="Positiva - Creciente"/>
    <n v="0.9"/>
    <n v="1"/>
    <s v="PR-EVSG-002 Auditorias Internas al Sistema Integrado de Gestión"/>
    <m/>
    <m/>
    <m/>
    <m/>
    <m/>
    <m/>
    <m/>
    <m/>
    <m/>
    <m/>
    <m/>
    <m/>
    <m/>
    <m/>
    <m/>
    <m/>
    <m/>
    <m/>
    <m/>
    <m/>
    <m/>
    <m/>
    <m/>
    <m/>
    <m/>
    <m/>
    <m/>
    <m/>
    <m/>
    <m/>
    <m/>
    <m/>
    <m/>
    <m/>
    <m/>
    <m/>
    <s v=" "/>
    <x v="8"/>
    <x v="2"/>
    <m/>
    <m/>
    <m/>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m/>
    <x v="0"/>
    <m/>
    <x v="0"/>
    <x v="0"/>
    <m/>
    <m/>
    <m/>
    <m/>
    <x v="0"/>
    <m/>
    <m/>
    <x v="0"/>
    <m/>
    <m/>
    <m/>
    <m/>
    <m/>
    <m/>
    <m/>
    <m/>
    <m/>
    <m/>
    <m/>
    <m/>
    <m/>
    <m/>
    <m/>
    <m/>
    <m/>
    <m/>
    <m/>
    <m/>
    <m/>
    <m/>
    <m/>
    <m/>
    <m/>
    <m/>
    <m/>
    <m/>
    <m/>
    <m/>
    <m/>
    <m/>
    <m/>
    <m/>
    <m/>
    <m/>
    <m/>
    <m/>
    <m/>
    <m/>
    <m/>
    <m/>
    <m/>
    <m/>
    <m/>
    <m/>
    <m/>
    <m/>
    <m/>
    <m/>
  </r>
  <r>
    <s v="PROCESOS ESTRATÉGICOS"/>
    <x v="0"/>
    <m/>
    <x v="0"/>
    <x v="0"/>
    <m/>
    <m/>
    <m/>
    <m/>
    <x v="0"/>
    <m/>
    <m/>
    <x v="0"/>
    <m/>
    <m/>
    <m/>
    <m/>
    <m/>
    <m/>
    <m/>
    <m/>
    <m/>
    <m/>
    <m/>
    <m/>
    <m/>
    <m/>
    <m/>
    <m/>
    <m/>
    <m/>
    <m/>
    <m/>
    <m/>
    <m/>
    <m/>
    <m/>
    <m/>
    <m/>
    <m/>
    <m/>
    <m/>
    <m/>
    <m/>
    <m/>
    <m/>
    <m/>
    <m/>
    <m/>
    <m/>
    <m/>
    <m/>
    <m/>
    <m/>
    <m/>
    <m/>
    <m/>
    <m/>
    <m/>
    <m/>
    <m/>
    <m/>
    <m/>
  </r>
  <r>
    <n v="1"/>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Control Interno "/>
    <s v="Monitoreo A Ejecución De Controles A Riesgos (Principal)"/>
    <x v="1"/>
    <s v="Eficacia"/>
    <s v="Medir el grado de ejecución de los controles definidos para la mitigación de los riesgos en los procesos."/>
    <x v="1"/>
    <s v="Claudia Licinia Sánchez Rivas,Laura Nathalia Cardenas Jimenez"/>
    <s v="Profesional Especializado OAPS"/>
    <s v="(# de controles ejecutados efectivamente / # de controles monitoreados dentro del periodo)*100 "/>
    <s v="Porcentaje"/>
    <s v="FT-PLES-018 Matriz de Evaluación de Riesgos_x000a_FT-PLES-021 Mapa de Riesgos Institucionales_x000a_FT-PLES-020 Mapa de Riesgos de Corrupción_x000a_FT-PLES-019 Seguimiento Mapa de Riesgos de Corrupción_x000a_FT-PLES-022 Seguimiento de Mapa de Riesgos Institucionales"/>
    <s v="Cuatrimestral"/>
    <n v="0.9"/>
    <s v="No aplica"/>
    <s v="Positiva - Creciente"/>
    <n v="0.8"/>
    <n v="1"/>
    <s v="PR-PLES-005 Implementación lineamientos para la gestión de Riesgos v1"/>
    <m/>
    <m/>
    <m/>
    <m/>
    <m/>
    <m/>
    <m/>
    <m/>
    <m/>
    <n v="63"/>
    <n v="98"/>
    <n v="0.6428571428571429"/>
    <m/>
    <m/>
    <m/>
    <m/>
    <m/>
    <m/>
    <m/>
    <m/>
    <m/>
    <n v="72"/>
    <n v="110"/>
    <n v="0.65454545454545454"/>
    <m/>
    <m/>
    <m/>
    <m/>
    <m/>
    <m/>
    <m/>
    <m/>
    <m/>
    <n v="98"/>
    <n v="117"/>
    <n v="0.83760683760683763"/>
    <n v="0.7116698116698118"/>
    <n v="0.79074423518867976"/>
  </r>
  <r>
    <n v="2"/>
    <x v="1"/>
    <n v="1"/>
    <x v="2"/>
    <x v="1"/>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 y del conocimiento, actualizándolas en función de las dinámicas internas y externas que incidan en la entidad."/>
    <s v="Política Planeación Institucional "/>
    <s v="Incumplimiento Legal Ambiental (Secundario)"/>
    <x v="2"/>
    <s v="Eficiencia"/>
    <s v="El indicador permite identificar el nivel de incumplimiento Legal Ambiental"/>
    <x v="1"/>
    <s v="Claudia Sanchez, Sonia Paola Velandia Buitrago"/>
    <s v="Profesional Universitario  Oficina Asesora de Planeación y Sistemas"/>
    <s v="(Requisitos legales con un cumplimiento ≥80% / Requisitos legales identificados)*100"/>
    <s v="Porcentaje"/>
    <s v="Matriz de Requisitos legales"/>
    <s v="Semestral"/>
    <n v="1E-3"/>
    <n v="5.0000000000000001E-4"/>
    <s v="Negativa - Decreciente"/>
    <n v="0"/>
    <n v="5.0000000000000001E-4"/>
    <s v="PR-PLES-013 Identificación de aspectos e impactos ambientales "/>
    <m/>
    <m/>
    <m/>
    <m/>
    <m/>
    <m/>
    <m/>
    <m/>
    <m/>
    <m/>
    <m/>
    <m/>
    <m/>
    <m/>
    <m/>
    <n v="1"/>
    <n v="143"/>
    <n v="6.9930069930069903E-5"/>
    <m/>
    <m/>
    <m/>
    <m/>
    <m/>
    <m/>
    <m/>
    <m/>
    <m/>
    <m/>
    <m/>
    <m/>
    <m/>
    <m/>
    <m/>
    <m/>
    <m/>
    <n v="0"/>
    <n v="3.4965034965034951E-5"/>
    <n v="0.99996503496503497"/>
  </r>
  <r>
    <n v="3"/>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Seguimiento y evaluación del desempeño institucional"/>
    <s v="Implementacion De Actividades Para Mitigar El Cambio Climatico (Secundario)"/>
    <x v="2"/>
    <s v="Eficacia"/>
    <s v="El indicador permite obtener el porcentaje de implementación de actividades para mitigar el Cambio Climatico"/>
    <x v="1"/>
    <s v="Claudia Sanchez, Sonia Paola Velandia Buitrago"/>
    <s v="Profesional Universitario  Oficina Asesora de Planeación y Sistemas"/>
    <s v="(N° de Actividades realizadas/N° de Actividades programadas) * 100"/>
    <s v="Porcentaje"/>
    <s v="Programas de Gestión Ambiental ubicados en modulo  Ambiental en  Isolucion"/>
    <s v="Semestral"/>
    <n v="0.95"/>
    <n v="0"/>
    <s v="Positiva - Creciente"/>
    <n v="0.7"/>
    <n v="1"/>
    <s v="Objetivos de Desarrollo Sostenible y Politicas Públicas Supersolidaria 2019-2020"/>
    <m/>
    <m/>
    <m/>
    <m/>
    <m/>
    <m/>
    <m/>
    <m/>
    <m/>
    <m/>
    <m/>
    <m/>
    <m/>
    <m/>
    <m/>
    <n v="9"/>
    <n v="9"/>
    <n v="1"/>
    <m/>
    <m/>
    <m/>
    <m/>
    <m/>
    <m/>
    <m/>
    <m/>
    <m/>
    <m/>
    <m/>
    <m/>
    <m/>
    <m/>
    <m/>
    <m/>
    <m/>
    <n v="0"/>
    <n v="0.5"/>
    <n v="0.5"/>
  </r>
  <r>
    <n v="4"/>
    <x v="1"/>
    <n v="1"/>
    <x v="2"/>
    <x v="1"/>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 y del conocimiento, actualizándolas en función de las dinámicas internas y externas que incidan en la entidad."/>
    <s v="Política Planeación Institucional "/>
    <s v="Sensibilización En Temas Ambientales (Secundario)"/>
    <x v="2"/>
    <s v="Eficiencia"/>
    <s v="El indicador permite obtener el porcentaje de actividades de sensibilización ambiental ejecutadas en el periodo."/>
    <x v="1"/>
    <s v="Claudia Sanchez, Sonia Paola Velandia Buitrago"/>
    <s v="Profesional Universitario  Oficina Asesora de Planeación y Sistemas"/>
    <s v="(Actividades de sensibilización ambiental adelantadas en el periodo/ Actividades de sensibilización ambiental programadas para el periodo) *100%"/>
    <s v="Porcentaje"/>
    <s v="Correos electrónicos masivos, videos, podcast, transferencias de conocimiento presenciales y vituales, Moodle. "/>
    <s v="Semestral"/>
    <n v="0.9"/>
    <s v="N/A"/>
    <s v="Positiva - Creciente"/>
    <n v="0.8"/>
    <n v="1"/>
    <s v="PL-GEAD-001 Plan de Gestión Integral de Residuos_x000a__x000a_PR-GITH-011 Inducción, reinducción, capacitación y entrenamiento._x000a_"/>
    <m/>
    <m/>
    <m/>
    <m/>
    <m/>
    <m/>
    <m/>
    <m/>
    <m/>
    <m/>
    <m/>
    <m/>
    <m/>
    <m/>
    <m/>
    <n v="2"/>
    <n v="2"/>
    <n v="1"/>
    <m/>
    <m/>
    <m/>
    <m/>
    <m/>
    <m/>
    <m/>
    <m/>
    <m/>
    <m/>
    <m/>
    <m/>
    <m/>
    <m/>
    <m/>
    <m/>
    <m/>
    <n v="0"/>
    <n v="0.5"/>
    <n v="0.5"/>
  </r>
  <r>
    <n v="5"/>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Cobertura De Proyectos De Inversión Acumulativo"/>
    <x v="2"/>
    <s v="Eficacia"/>
    <s v="Medir el grado de avance y cumplimiento de las actividades de los proyectos de inversión d ela entidad"/>
    <x v="1"/>
    <s v="Ruben Dario Rodriguez Paez - Henry Andres Naranjo"/>
    <s v="Profesional a cargo de los proyectos de inversión de la OAPS"/>
    <s v="(No. seguimientos realizados a los proyectos de inversión/No. Seguimientos programados a los proyectos de inversión)*100"/>
    <s v="Porcentaje"/>
    <s v="Control técnico seguimiento de proyectos de inversión"/>
    <s v="Mensual"/>
    <n v="0.9"/>
    <n v="1"/>
    <s v="Positiva - Creciente"/>
    <n v="0.9"/>
    <n v="1"/>
    <s v="PR-PLES-012 Seguimiento a proyectos de inversión"/>
    <n v="0"/>
    <n v="11"/>
    <m/>
    <n v="1"/>
    <n v="11"/>
    <n v="9.0909090909090912E-2"/>
    <n v="2"/>
    <n v="11"/>
    <n v="0.18181818181818182"/>
    <n v="3"/>
    <n v="11"/>
    <n v="0.27272727272727271"/>
    <n v="4"/>
    <n v="11"/>
    <n v="0.36363636363636365"/>
    <n v="6"/>
    <n v="11"/>
    <n v="0.54545454545454541"/>
    <n v="7"/>
    <n v="11"/>
    <n v="0.63636363636363635"/>
    <n v="7"/>
    <n v="11"/>
    <n v="0.63636363636363635"/>
    <n v="8"/>
    <n v="11"/>
    <n v="0.72727272727272729"/>
    <n v="9"/>
    <n v="11"/>
    <n v="0.81818181818181823"/>
    <n v="10"/>
    <n v="11"/>
    <n v="0.90909090909090906"/>
    <n v="11"/>
    <n v="11"/>
    <n v="1"/>
    <n v="1"/>
    <n v="1"/>
  </r>
  <r>
    <n v="6"/>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Ejecución Del Plan Estratégico Institucional Acumulado"/>
    <x v="1"/>
    <s v="Impacto"/>
    <s v="DETERMINAR EL PORCENTAJE DE CUMPLIMIENTO Y EJECUCIÓN DE ACTIVIDADES DEL PLAN DE ACCIÓN ANUAL DURANTE UN PERIODO._x000a__x000a_METAS ACUMULADAS POR TRIMESTRE _x000a_TRIMESTRE 1, META 26%_x000a_TRIMESTRE 2, META 32%_x000a_TRIMESTRE 3, META 40%_x000a_TRIMESTRE 4, META 47%_x000a__x000a_TOLERANCIAS INFERIORES ACUMULADAS _x000a_TRIMESTRE 1, DEL 25%_x000a_TRIMESTRE 2, DEL 29%_x000a_TRIMESTRE 3, DEL 35%_x000a_TRIMESTRE 4, DEL 44% _x000a__x000a_TOLERANCIAS SUPERIORES ACUMULADAS _x000a_TRIMESTRE 1, DEL 29%_x000a_TRIMESTRE 2, DEL 35%_x000a_TRIMESTRE 3, DEL 44%_x000a_TRIMESTRE 4, DEL 50%"/>
    <x v="1"/>
    <s v="Ruben Dario Rodriguez Paez - San"/>
    <s v="Profesional a cargo de los proyectos de inversión de la OAPS"/>
    <s v="Sumatoria de los porcentaje de cumplimiento de los ejes temáticos /# de ejes temáticos"/>
    <s v="Porcentaje"/>
    <s v="Control técnico seguimiento de proyectos de inversión"/>
    <s v="Trimestral"/>
    <n v="0.26"/>
    <n v="0.5"/>
    <s v="Positiva - Creciente"/>
    <n v="0.28999999999999998"/>
    <n v="0.5"/>
    <s v="PR-PLES-012 Seguimiento a proyectos de inversión"/>
    <n v="0"/>
    <n v="11"/>
    <m/>
    <m/>
    <m/>
    <m/>
    <n v="0.71"/>
    <n v="3"/>
    <n v="0.23666666666666666"/>
    <m/>
    <m/>
    <m/>
    <m/>
    <m/>
    <m/>
    <n v="0.95"/>
    <n v="3"/>
    <n v="0.31666666666666665"/>
    <m/>
    <m/>
    <m/>
    <m/>
    <m/>
    <m/>
    <n v="1.18"/>
    <n v="3"/>
    <n v="0.39333333333333331"/>
    <m/>
    <m/>
    <m/>
    <m/>
    <m/>
    <m/>
    <n v="1.4"/>
    <n v="3"/>
    <n v="0.46666666666666662"/>
    <n v="0.46666666666666662"/>
    <n v="0.93333333333333324"/>
  </r>
  <r>
    <n v="7"/>
    <x v="1"/>
    <n v="1"/>
    <x v="1"/>
    <x v="1"/>
    <s v="Gestión por procesos y proyectos_x000a_Fortalecer la gestión por procesos, estandarizados e interdependientes, y por proyectos, para una prestación ágil, flexible y segura de servicios, mediante la mejora continua y la apropiación de las TIC."/>
    <s v="Definir, adoptar implementar herramientas de seguimiento y evaluación de resultados respecto a los procesos y proyectos desarrollados por la entidad."/>
    <s v="Política Planeación Institucional "/>
    <s v="Cumplimiento Ejecución Del Plan De Accion Anual Acumulado"/>
    <x v="1"/>
    <s v="Eficacia"/>
    <s v="El resultado de este indicador es aprobado por el comité directivo, razón por la cual el resultado debe registrarse finalizando el mes de abril."/>
    <x v="1"/>
    <s v="Ruben Dario Rodriguez Paez - Henry Andres Naranjo"/>
    <s v="Profesional a cargo de los proyectos de inversión de la OAPS"/>
    <s v="(Sumatoria de los porcentaje de cumplimiento de los ejes temáticos /# de ejes temáticos)*100"/>
    <s v="Porcentaje"/>
    <s v="Control técnico seguimiento de proyectos de inversión"/>
    <s v="Trimestral"/>
    <n v="0.47"/>
    <n v="0.5"/>
    <s v="Positiva - Creciente"/>
    <n v="0.8"/>
    <n v="1"/>
    <s v="PR-PLES-012 Seguimiento a proyectos de inversión"/>
    <n v="0"/>
    <n v="11"/>
    <m/>
    <m/>
    <m/>
    <m/>
    <n v="16.809999999999999"/>
    <n v="93"/>
    <n v="0.18075268817204299"/>
    <m/>
    <m/>
    <m/>
    <m/>
    <m/>
    <m/>
    <n v="44.13"/>
    <n v="100"/>
    <n v="0.44130000000000003"/>
    <m/>
    <m/>
    <m/>
    <m/>
    <m/>
    <m/>
    <n v="68.89"/>
    <n v="100"/>
    <n v="0.68889999999999996"/>
    <m/>
    <m/>
    <m/>
    <m/>
    <m/>
    <m/>
    <n v="83.19"/>
    <n v="85"/>
    <n v="0.9787058823529412"/>
    <n v="0.9787058823529412"/>
    <n v="0.9787058823529412"/>
  </r>
  <r>
    <n v="8"/>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s v="Cumplimiento Del Programa De Ahorro Y Uso Eficiente De La Energía (Secundario)"/>
    <x v="2"/>
    <s v="Eficacia"/>
    <s v="El indicador permite obtener el porcentaje de cumplimiento del programa de ahorro y uso eficiente de la energía"/>
    <x v="1"/>
    <s v="Carlos Ballesteros"/>
    <s v="Coordinador del Grupo de Gestion Documental y Administrativa_x000a_Profesional Universitario"/>
    <s v="Actividades ejecutadas ENERGIA / Actividades programadas ENERGIA) *100%"/>
    <s v="Porcentaje"/>
    <s v="Programa de ahorro y uso eficiente de la energía cargado en ISOlucion - Modulo Sistema de Gestion Ambiental"/>
    <s v="Semestral"/>
    <n v="0.9"/>
    <n v="0.75"/>
    <s v="Positiva - Creciente"/>
    <n v="0.8"/>
    <n v="1"/>
    <s v="PROGRAMA AHORRO Y USO EFICIENTE DE ENERGÍA"/>
    <m/>
    <m/>
    <m/>
    <m/>
    <m/>
    <m/>
    <m/>
    <m/>
    <m/>
    <m/>
    <m/>
    <m/>
    <m/>
    <m/>
    <m/>
    <n v="16"/>
    <n v="46"/>
    <n v="0.34782608695652173"/>
    <m/>
    <m/>
    <m/>
    <m/>
    <m/>
    <m/>
    <m/>
    <m/>
    <m/>
    <m/>
    <m/>
    <m/>
    <m/>
    <m/>
    <m/>
    <m/>
    <m/>
    <n v="0"/>
    <n v="0.17391304347826086"/>
    <n v="0.19323671497584541"/>
  </r>
  <r>
    <n v="9"/>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Gestión Presupuestal y eficiencia del gasto público "/>
    <s v="Cumplimiento Del Programa De Ahorro Y Uso Eficiente Del Agua (Secundario)"/>
    <x v="2"/>
    <s v="Eficacia"/>
    <s v="El indicador permite obtener el porcentaje de cumplimiento del programa de ahorro y uso eficiente del agua"/>
    <x v="1"/>
    <s v="Carlos Ballesteros"/>
    <s v="Coordinador del Grupo de Gestion Documental y Administrativa_x000a_Profesional Universitario"/>
    <s v="(Actividades ejecutadas AGUA / Actividades programadas AGUA) *100%"/>
    <s v="Porcentaje"/>
    <s v="Programa de ahorro y uso eficiente del agua  cargado en ISOlucion -  Modulo Sistema de Gestion Ambiental"/>
    <s v="Semestral"/>
    <n v="0.9"/>
    <n v="0.6"/>
    <s v="Positiva - Creciente"/>
    <n v="0.85"/>
    <n v="1"/>
    <s v="PROGRAMA AHORRO Y USO EFICIENTE DEL AGUA"/>
    <m/>
    <m/>
    <m/>
    <m/>
    <m/>
    <m/>
    <m/>
    <m/>
    <m/>
    <m/>
    <m/>
    <m/>
    <m/>
    <m/>
    <m/>
    <n v="12"/>
    <n v="35"/>
    <n v="0.34285714285714286"/>
    <m/>
    <m/>
    <m/>
    <m/>
    <m/>
    <m/>
    <m/>
    <m/>
    <m/>
    <m/>
    <m/>
    <m/>
    <m/>
    <m/>
    <m/>
    <m/>
    <m/>
    <n v="0"/>
    <n v="0.17142857142857143"/>
    <n v="0.19047619047619047"/>
  </r>
  <r>
    <n v="10"/>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s v="Cumplimiento Del Programa De Gestion Integral De Residuos (Secundario)"/>
    <x v="2"/>
    <s v="Eficacia"/>
    <s v="El indicador permite obtener el porcentaje de cumplimiento del programa Gestion Integral de Residuos"/>
    <x v="1"/>
    <s v="Carlos Ballesteros"/>
    <s v="Coordinador del Grupo de Gestion Documental y Administrativa_x000a_Profesional Universitario"/>
    <s v="(Actividades ejecutadas Programa de Residuos  / Actividades programadas del  Programa de Residuos) *100%"/>
    <s v="Porcentaje"/>
    <s v="Programa de Gestion Integral de Residuos cargado en ISOlucion - Modulo Sistema de Gestion Ambiental"/>
    <s v="Semestral"/>
    <n v="0.9"/>
    <n v="66.599999999999994"/>
    <s v="Positiva - Creciente"/>
    <n v="0.85"/>
    <n v="1"/>
    <s v="PR-GEAD-002 Gestión integral residuos peligrosos y especiales"/>
    <m/>
    <m/>
    <m/>
    <m/>
    <m/>
    <m/>
    <m/>
    <m/>
    <m/>
    <m/>
    <m/>
    <m/>
    <m/>
    <m/>
    <m/>
    <n v="21"/>
    <n v="52"/>
    <n v="0.40384615384615385"/>
    <m/>
    <m/>
    <m/>
    <m/>
    <m/>
    <m/>
    <m/>
    <m/>
    <m/>
    <m/>
    <m/>
    <m/>
    <m/>
    <m/>
    <m/>
    <m/>
    <m/>
    <n v="0"/>
    <n v="0.20192307692307693"/>
    <n v="0.22435897435897437"/>
  </r>
  <r>
    <n v="11"/>
    <x v="1"/>
    <n v="1"/>
    <x v="2"/>
    <x v="1"/>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Fortalecimiento organizacional y simplificación de procesos "/>
    <s v="Cumplimiento Del Programa De Ahorro Y Uso Eficiente Del Papel (Secundario)"/>
    <x v="2"/>
    <s v="Eficacia"/>
    <s v="El indicador permite obtener el porcentaje de cumplimiento del Programa de Ahorro y uso Eficiente del Papel"/>
    <x v="1"/>
    <s v="Carlos Ballesteros"/>
    <s v="Coordinador del Grupo de Gestion Documental y Administrativa_x000a_Profesional Universitario"/>
    <s v="(Actividades ejecutadas del Programa de Ahorro y uso Eficiente del Papel / Actividades programadas del Programa de Ahorro y uso Eficiente del Papel) *100%"/>
    <s v="Porcentaje"/>
    <s v="Programa de ahorro y uso eficiente de papel  cargado en ISOlucion -  Modulo Sistema de Gestion Ambiental"/>
    <s v="Semestral"/>
    <n v="0.9"/>
    <n v="81"/>
    <s v="Positiva - Creciente"/>
    <n v="0.85"/>
    <n v="1"/>
    <s v="PROGRAMA AHORRO Y USO EFICIENTE DE PAPEL"/>
    <m/>
    <m/>
    <m/>
    <m/>
    <m/>
    <m/>
    <m/>
    <m/>
    <m/>
    <m/>
    <m/>
    <m/>
    <m/>
    <m/>
    <m/>
    <n v="12"/>
    <n v="35"/>
    <n v="0.34285714285714286"/>
    <m/>
    <m/>
    <m/>
    <m/>
    <m/>
    <m/>
    <m/>
    <m/>
    <m/>
    <m/>
    <m/>
    <m/>
    <m/>
    <m/>
    <m/>
    <m/>
    <m/>
    <n v="0"/>
    <n v="0.17142857142857143"/>
    <n v="0.19047619047619047"/>
  </r>
  <r>
    <n v="12"/>
    <x v="2"/>
    <n v="2"/>
    <x v="3"/>
    <x v="2"/>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Transparencia, acceso a la información pública y lucha contra la corrupción "/>
    <s v="Cumplimiento Del Plan De Acción De La Política De Relacionamiento Con La Ciudadanía"/>
    <x v="1"/>
    <s v="Eficiencia"/>
    <s v="El indicador se diseñó con el fin de medir la eficacia alcanzada por la ejecución de las diferentes actividades desarrolladas en la superintendencia de la economía solidaria, para dar cumplimiento a los componentes estratégicos que conforman la política institucional de servicio al ciudadano."/>
    <x v="2"/>
    <s v="Fabian Enrique Gonzales"/>
    <s v="Profesional de Comunicaciones"/>
    <s v="(Número De Actividades Realizadas En La Vigencia / Número De Actividades Programadas En El Plan Institucional) X 100"/>
    <s v="Porcentaje"/>
    <s v="Plan De Trabajo De La Política Institucional De Relacionamiento Con La Ciudadanía"/>
    <s v="Semestral"/>
    <n v="0.9"/>
    <s v="No aplica"/>
    <s v="Positiva - Creciente"/>
    <n v="0.8"/>
    <n v="1"/>
    <s v="PR-GEGI-002 Definir y aplicar estrategias de comunicación"/>
    <m/>
    <m/>
    <m/>
    <m/>
    <m/>
    <m/>
    <m/>
    <m/>
    <m/>
    <m/>
    <m/>
    <m/>
    <m/>
    <m/>
    <m/>
    <m/>
    <m/>
    <m/>
    <m/>
    <m/>
    <m/>
    <m/>
    <m/>
    <m/>
    <m/>
    <m/>
    <m/>
    <m/>
    <m/>
    <m/>
    <m/>
    <m/>
    <m/>
    <n v="22"/>
    <n v="22"/>
    <n v="1"/>
    <n v="1"/>
    <n v="1"/>
  </r>
  <r>
    <n v="13"/>
    <x v="2"/>
    <n v="2"/>
    <x v="3"/>
    <x v="2"/>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s v="Cumplimiento Del Plan De Acción De La Política De Comunicaciones"/>
    <x v="1"/>
    <s v="Eficacia"/>
    <s v="Medir El Cumplimiento De Las Actividades De Comunicación Planeadas"/>
    <x v="2"/>
    <s v="Laura Alejandra Bruzon Rada"/>
    <s v="Profesional Especializado (Jefe de Comunicaciones)"/>
    <s v="(No. De actividades de comunicación realizadas /no. Actividades de comunicación programadas en el plan de comunicaciones)*100"/>
    <s v="Porcentaje"/>
    <s v="Plan De Comunicaciones"/>
    <s v="Anual_x000a_(ENERO)"/>
    <n v="0.8"/>
    <s v="No aplica"/>
    <s v="Positiva - Creciente"/>
    <n v="0.7"/>
    <n v="0.9"/>
    <s v="PR-GEGI-003 Definiri y aplciar Estrategias de Participación"/>
    <m/>
    <m/>
    <m/>
    <m/>
    <m/>
    <m/>
    <m/>
    <m/>
    <m/>
    <m/>
    <m/>
    <m/>
    <m/>
    <m/>
    <m/>
    <m/>
    <m/>
    <m/>
    <m/>
    <m/>
    <m/>
    <m/>
    <m/>
    <m/>
    <m/>
    <m/>
    <m/>
    <m/>
    <m/>
    <m/>
    <m/>
    <m/>
    <m/>
    <m/>
    <m/>
    <n v="0"/>
    <n v="0"/>
    <n v="0"/>
  </r>
  <r>
    <n v="14"/>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s v="Pqrsdf Gestionadas Dentro Del Término Legal"/>
    <x v="2"/>
    <s v="Eficacia"/>
    <s v="Medir el cumplimiento de los términos legales de respuesta para la totalidad de las peticiones, quejas, reclamos, sugerencias y denuncias radicadas en la entidad."/>
    <x v="2"/>
    <s v="Sonia Constanza Diaz"/>
    <s v="Profesional de Comunicaciones"/>
    <s v="(No Pqrsdf Respondidas Dentro Del Término / Total De Las Pqrsdf Recibidas En El Periodo) *100"/>
    <s v="Porcentaje"/>
    <s v="*Plan de participación de los grupos de interés y presencia institucional publicado _x000a_*Encuestas de satisfacción "/>
    <s v="Trimestral"/>
    <n v="0.65"/>
    <s v="No aplica"/>
    <s v="Positiva - Creciente"/>
    <n v="0.6"/>
    <n v="0.9"/>
    <s v="PR-GEGI-003 Definiri y aplciar Estrategias de Participación"/>
    <m/>
    <m/>
    <m/>
    <m/>
    <m/>
    <m/>
    <m/>
    <m/>
    <m/>
    <m/>
    <m/>
    <m/>
    <m/>
    <m/>
    <m/>
    <m/>
    <m/>
    <m/>
    <m/>
    <m/>
    <m/>
    <m/>
    <m/>
    <m/>
    <m/>
    <m/>
    <m/>
    <m/>
    <m/>
    <m/>
    <m/>
    <m/>
    <m/>
    <n v="4567"/>
    <n v="7627"/>
    <n v="0.59879375901402909"/>
    <n v="0.59879375901402909"/>
    <n v="0.92122116771389084"/>
  </r>
  <r>
    <n v="15"/>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Participación ciudadana en la gestión pública "/>
    <s v="Satisfacción Ciudadana En Escenarios De Interacción Con La Supersolidaria"/>
    <x v="2"/>
    <s v="Efectividad"/>
    <s v="Evaluar La Satisfacción De Los Participantes En Los Escenarios De Interacción Con La Supersolidaria Y Definidos En La Estrategia De Particpación Ciudadana En La Vigencia"/>
    <x v="2"/>
    <s v="Fabian Enrique Gonzales - Sonia Constanza Diaz"/>
    <s v="Profesional Especializado (Jefe de Comunicaciones)"/>
    <s v="(Resultado De Las Encuestas Realizadas Durante La Vigencia / Número De Eventos Realizados Durante La Vigencia) *100"/>
    <s v="Porcentaje"/>
    <s v="Consolidado de  resultado por encuesta de satisfacción aplicadas por evento."/>
    <s v="Semestral"/>
    <n v="0.8"/>
    <s v="No aplica"/>
    <s v="Positiva - Creciente"/>
    <n v="0.8"/>
    <n v="1"/>
    <s v="PR-GEGI-003 Definiri y aplciar Estrategias de Participación"/>
    <m/>
    <m/>
    <m/>
    <m/>
    <m/>
    <m/>
    <m/>
    <m/>
    <m/>
    <m/>
    <m/>
    <m/>
    <m/>
    <m/>
    <m/>
    <m/>
    <m/>
    <m/>
    <m/>
    <m/>
    <m/>
    <m/>
    <m/>
    <m/>
    <m/>
    <m/>
    <m/>
    <m/>
    <m/>
    <m/>
    <m/>
    <m/>
    <m/>
    <m/>
    <m/>
    <n v="0"/>
    <n v="0"/>
    <n v="0"/>
  </r>
  <r>
    <n v="16"/>
    <x v="2"/>
    <n v="2"/>
    <x v="4"/>
    <x v="2"/>
    <s v="Posicionamiento institucional_x000a_Definir e implementar acciones que permitan visibilizar la gestión de la Supersolidaria, con el fin de incrementar sus recursos de autoridad y legitimidad en el sector, haciendo explícito su aporte al posicionamiento y avance de la economía solidaria."/>
    <s v="6.1 Diseñar, formular e implementar una política interna que permina visibilizar y posicionar la gestion de la Entidad a nivel sectorial e intersectorial                                              6.2 Gestionar asertivamente los grupos de interes a nivel sectorial e intersectorial, de acuerdo con sus intereses y expectativas"/>
    <s v="Política Transparencia, acceso a la información pública y lucha contra la corrupción"/>
    <s v="Satisfacción De Atención A La Ciudadanía."/>
    <x v="2"/>
    <s v="Eficiencia"/>
    <s v="Medir la satisfacción de usuarios atendidos de manera presencial en la SES, a través del CAU."/>
    <x v="2"/>
    <s v="Sonia Constanza Diaz"/>
    <s v="Profesional de Comunicaciones"/>
    <s v="(Promedio De Las Calificaciones Realizadas De Manera Presencial /Número De Atención Presencial A Los Ciudadanos Realizadas Durante El Periodo)"/>
    <s v="Porcentaje"/>
    <s v="POLÍTICA DE SERVICIO AL CIUDADANIA SES."/>
    <s v="Semestral"/>
    <n v="1"/>
    <s v="No aplica"/>
    <s v="Positiva - Creciente"/>
    <n v="0.8"/>
    <n v="1"/>
    <s v="PO-GEGI-002 POLITICA DE COMUNICACIONES_x000a__x000a_PR-GEGI-002 Definir y aplicar estrategias de comunicación"/>
    <m/>
    <m/>
    <m/>
    <m/>
    <m/>
    <m/>
    <m/>
    <m/>
    <m/>
    <m/>
    <m/>
    <m/>
    <m/>
    <m/>
    <m/>
    <m/>
    <m/>
    <m/>
    <m/>
    <m/>
    <m/>
    <m/>
    <m/>
    <m/>
    <m/>
    <m/>
    <m/>
    <m/>
    <m/>
    <m/>
    <m/>
    <m/>
    <m/>
    <n v="100"/>
    <n v="123"/>
    <n v="0.81300813008130079"/>
    <n v="0.81300813008130079"/>
    <n v="0.81300813008130079"/>
  </r>
  <r>
    <n v="17"/>
    <x v="3"/>
    <n v="3"/>
    <x v="5"/>
    <x v="3"/>
    <s v="Apropiar la TIC necesarias para un modelo de_x000a_supervisión y gestión efectiva."/>
    <s v="7.1  Generar capacidades de TI para facilitar una efectiva gestión de los procesos y proyectos de la entidad"/>
    <s v="Política de Transparencia, acceso a la información pública y lucha contra la Corrupción"/>
    <s v="Avance Actualización Del Plan Estratégico De Ti (Peti)"/>
    <x v="1"/>
    <s v="Eficacia"/>
    <s v="Este indicador mide el avance de la actualización del Plan Estratégico de Tecnologías de la Información (PETI) de la Supersolidaria. Está diseñado para reflejar el progreso de actualización del documento PETI donde se identifican las debilidades, fortalezas e identificación de brechas tecnológicas.  Permitirá  a la entidad la identificación y formulación de proyectos de mediano y largo plazo (portafolio de proyectos)."/>
    <x v="1"/>
    <s v="Cesar Augusto Macias Mesa"/>
    <s v="Profesional Universitario OAPS"/>
    <s v="(No. de actividades ejecutadas en el periodo / No. de actividades planeadas en el periodo)*100"/>
    <s v="Porcentaje"/>
    <s v="Plan de trabajo Gobierno Digital Componente Plan Estratégico de Tecnologia de la información (PETI) para la Supersolidaria."/>
    <s v="Trimestral"/>
    <n v="1"/>
    <n v="0.8"/>
    <s v="Positiva - Creciente"/>
    <n v="0.8"/>
    <n v="1"/>
    <s v="Cumplir con lo definido en el procedimiento de acciones correctivas, acciones preventivas y notas de mejora. PR-EVSG-001"/>
    <m/>
    <m/>
    <m/>
    <m/>
    <m/>
    <m/>
    <m/>
    <m/>
    <m/>
    <m/>
    <m/>
    <m/>
    <m/>
    <m/>
    <m/>
    <m/>
    <m/>
    <m/>
    <m/>
    <m/>
    <m/>
    <m/>
    <m/>
    <m/>
    <m/>
    <m/>
    <m/>
    <m/>
    <m/>
    <m/>
    <n v="31"/>
    <n v="33"/>
    <n v="0.93939393939393945"/>
    <m/>
    <m/>
    <m/>
    <n v="0.93939393939393945"/>
    <n v="0.93939393939393945"/>
  </r>
  <r>
    <n v="19"/>
    <x v="4"/>
    <n v="4"/>
    <x v="6"/>
    <x v="4"/>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oara la gestión del cambio y del conocimiento, actualizándolas en función de las dinámicas internas y externas que indicen en la entidad"/>
    <s v="Política Gestión del conocimiento y la innovación "/>
    <s v="Gestión Institucional Mejorada"/>
    <x v="1"/>
    <s v="Eficacia"/>
    <s v="Establece el mejoramiento de las capacidades de gestión institucional a través de la implementación de acciones para la gestión de conocimiento con el uso de metodologías, herramientas, marcos de referencia para el mejoramiento e innovación."/>
    <x v="3"/>
    <s v="Maria Victoria Ballesteros Orjuela"/>
    <s v="Coordinadora del Grupo de Talento Humano_x000a__x000a_Profesional Especializada OAPS"/>
    <s v="Puntuación FURAG"/>
    <s v="Numero"/>
    <s v="Informe preliminar del avance de cierre de brechas del FURAG"/>
    <s v="Anual_x000a_(junio o cuando se reciban los resultados del FURAG)"/>
    <n v="0.8"/>
    <n v="0.72"/>
    <s v="Positiva - Creciente"/>
    <n v="0.72"/>
    <n v="0.82"/>
    <s v="PR-GECI-002 Definición y ejecución del plan de acción cierre de brechas"/>
    <m/>
    <m/>
    <m/>
    <m/>
    <m/>
    <m/>
    <m/>
    <m/>
    <m/>
    <m/>
    <m/>
    <m/>
    <m/>
    <m/>
    <m/>
    <m/>
    <m/>
    <m/>
    <m/>
    <m/>
    <m/>
    <m/>
    <m/>
    <m/>
    <m/>
    <m/>
    <m/>
    <m/>
    <m/>
    <m/>
    <m/>
    <m/>
    <m/>
    <m/>
    <m/>
    <n v="0"/>
    <n v="0"/>
    <n v="0"/>
  </r>
  <r>
    <n v="20"/>
    <x v="4"/>
    <n v="4"/>
    <x v="7"/>
    <x v="4"/>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
    <s v="Política Gestión del conocimiento y la innovación "/>
    <s v="Cumplimiento Del Plan De Acción Del Proceso"/>
    <x v="2"/>
    <s v="Eficacia"/>
    <s v="Establecer el cumplimiento del plan de accion del proceso."/>
    <x v="3"/>
    <s v="Maria Victoria Ballesteros Orjuela"/>
    <s v="Coordinadora del Grupo de Talento Humano"/>
    <s v="(Acciones ejecutadas / Acciones planeadas) * 100"/>
    <s v="Porcentaje"/>
    <s v="Isolución + PMO"/>
    <s v="Semestral"/>
    <n v="0.15"/>
    <s v="No aplica"/>
    <s v="Positiva - Creciente"/>
    <n v="0.1"/>
    <n v="0.3"/>
    <s v="PR-PLES-015 Formulación, seguimiento y evaluación del Plan de Acción de Proceso (VF)"/>
    <m/>
    <m/>
    <m/>
    <m/>
    <m/>
    <m/>
    <m/>
    <m/>
    <m/>
    <m/>
    <m/>
    <m/>
    <m/>
    <m/>
    <m/>
    <m/>
    <m/>
    <m/>
    <m/>
    <m/>
    <m/>
    <m/>
    <m/>
    <m/>
    <m/>
    <m/>
    <m/>
    <m/>
    <m/>
    <m/>
    <m/>
    <m/>
    <m/>
    <m/>
    <m/>
    <n v="0"/>
    <n v="0"/>
    <n v="0"/>
  </r>
  <r>
    <m/>
    <x v="0"/>
    <m/>
    <x v="0"/>
    <x v="0"/>
    <m/>
    <m/>
    <m/>
    <m/>
    <x v="0"/>
    <m/>
    <m/>
    <x v="0"/>
    <m/>
    <m/>
    <m/>
    <m/>
    <m/>
    <m/>
    <m/>
    <m/>
    <m/>
    <m/>
    <m/>
    <m/>
    <m/>
    <m/>
    <m/>
    <m/>
    <m/>
    <m/>
    <m/>
    <m/>
    <m/>
    <m/>
    <m/>
    <m/>
    <m/>
    <m/>
    <m/>
    <m/>
    <m/>
    <m/>
    <m/>
    <m/>
    <m/>
    <m/>
    <m/>
    <m/>
    <m/>
    <m/>
    <m/>
    <m/>
    <m/>
    <m/>
    <m/>
    <m/>
    <m/>
    <m/>
    <m/>
    <m/>
    <m/>
    <m/>
  </r>
  <r>
    <s v="PROCESOS MISIONALES"/>
    <x v="0"/>
    <m/>
    <x v="0"/>
    <x v="0"/>
    <m/>
    <m/>
    <m/>
    <m/>
    <x v="0"/>
    <m/>
    <m/>
    <x v="0"/>
    <m/>
    <m/>
    <m/>
    <m/>
    <m/>
    <m/>
    <m/>
    <m/>
    <m/>
    <m/>
    <m/>
    <m/>
    <m/>
    <m/>
    <m/>
    <m/>
    <m/>
    <m/>
    <m/>
    <m/>
    <m/>
    <m/>
    <m/>
    <m/>
    <m/>
    <m/>
    <m/>
    <m/>
    <m/>
    <m/>
    <m/>
    <m/>
    <m/>
    <m/>
    <m/>
    <m/>
    <m/>
    <m/>
    <m/>
    <m/>
    <m/>
    <m/>
    <m/>
    <m/>
    <m/>
    <m/>
    <m/>
    <m/>
    <m/>
    <m/>
  </r>
  <r>
    <n v="1"/>
    <x v="5"/>
    <n v="5"/>
    <x v="8"/>
    <x v="5"/>
    <s v="Modelo de gestión_x000a_Definir e implementar un modelo de supervisión basado en la gestión de riesgos, prospectivo, participativo y efectivo, que redunde en la sostenibilidad y avance de la economía solidaria."/>
    <s v=" 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Autorizaciones A Organizaciones Solidarias Que No Ejercen Actividad Financiera"/>
    <x v="1"/>
    <s v="Eficiencia"/>
    <s v="Medir el cumplimiento del trámite dentro de los términos a las autorizaciones solicitadas por las organizaciones solidarias supervisadas."/>
    <x v="4"/>
    <s v="Katherin Johanna Beltran Pico - Luis Carlos  Gualdron - Yudith Peña Duran"/>
    <s v="Profesional Especializado Delegatura Asociativa"/>
    <s v="(Número de autorizaciones tramitadas en término / Número de autorizaciones solicitadas)*100"/>
    <s v="Porcentaje"/>
    <s v="Sistema de Gestión Documental, FPDA (Formato Producción Delegatura Asociativa)"/>
    <s v="Trimestral"/>
    <n v="1"/>
    <n v="0.8"/>
    <s v="Positiva - Creciente"/>
    <n v="0.8"/>
    <n v="1"/>
    <s v="PR-SUPE-008 Autorizaciones a Organizaciones Solidarias_x000a__x000a_PR-SUPE-009 Autorizaciones Previas "/>
    <m/>
    <m/>
    <m/>
    <m/>
    <m/>
    <m/>
    <n v="3"/>
    <n v="3"/>
    <n v="1"/>
    <m/>
    <m/>
    <m/>
    <m/>
    <m/>
    <m/>
    <n v="2"/>
    <n v="2"/>
    <n v="1"/>
    <m/>
    <m/>
    <m/>
    <m/>
    <m/>
    <m/>
    <n v="3"/>
    <n v="3"/>
    <n v="1"/>
    <m/>
    <m/>
    <m/>
    <m/>
    <m/>
    <m/>
    <n v="1"/>
    <n v="1"/>
    <n v="1"/>
    <n v="1"/>
    <n v="1"/>
  </r>
  <r>
    <n v="2"/>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bertura De Visitas De Inspección (Principal)"/>
    <x v="1"/>
    <s v="Eficacia"/>
    <s v="Medir el cumplimiento de las visitas de inspección realizadas durante el periodo a evaluar conforme con la planeación definida. "/>
    <x v="4"/>
    <s v="Jenny Andrea Narváez - Yudith Peña Duran"/>
    <s v="Profesional Especializado Delegatura Asociativa"/>
    <s v="(Número de visitas de inspeccion realizadas / Número de visitas de inspección programadas)*100"/>
    <s v="Porcentaje"/>
    <s v="Programa anual de inspección (planeación), Tablero de Control (ejecución)"/>
    <s v="Trimestral"/>
    <n v="1"/>
    <n v="0.8"/>
    <s v="Positiva - Creciente"/>
    <n v="0.8"/>
    <n v="1"/>
    <s v="PR-SUPE-001 Visita de Inspeccion"/>
    <m/>
    <m/>
    <m/>
    <m/>
    <m/>
    <m/>
    <n v="4"/>
    <n v="4"/>
    <n v="1"/>
    <m/>
    <m/>
    <m/>
    <m/>
    <m/>
    <m/>
    <n v="18"/>
    <n v="18"/>
    <n v="1"/>
    <m/>
    <m/>
    <m/>
    <m/>
    <m/>
    <m/>
    <n v="17"/>
    <n v="17"/>
    <n v="1"/>
    <m/>
    <m/>
    <m/>
    <m/>
    <m/>
    <m/>
    <n v="1"/>
    <n v="1"/>
    <n v="1"/>
    <n v="1"/>
    <n v="1"/>
  </r>
  <r>
    <n v="3"/>
    <x v="5"/>
    <n v="5"/>
    <x v="8"/>
    <x v="5"/>
    <s v="Modelo de gestión_x000a_Definir e implementar un modelo de supervisión basado en la gestión de riesgos, prospectivo, participativo y efectivo, que redunde en la sostenibilidad y avance de la economía solidaria."/>
    <s v=" 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ntrol De Legalidad Liquidaciones Voluntarias"/>
    <x v="1"/>
    <s v="Eficacia"/>
    <s v="Medir el cumplimiento del trámite dentro de los términos definidos de los controles de legalidad de las liquidaciones voluntarias solicitadas por las organizaciones solidarias vigiladas."/>
    <x v="4"/>
    <s v="Jean Paul Ortiz - Yudith Peña Duran"/>
    <s v="Profesional Especializado Delegatura Asociativa"/>
    <s v="(Número Controles de legalidad de liquidación voluntaria tramitados en término / Número de liquidación voluntaria solicitadas)*100"/>
    <s v="Porcentaje"/>
    <s v="Sistema de Gestión Documental, FPDA (Formato Producción Delegatura Asociativa)"/>
    <s v="Trimestral"/>
    <n v="1"/>
    <n v="0.8"/>
    <s v="Positiva - Creciente"/>
    <n v="0.8"/>
    <n v="1"/>
    <s v="PR-SUPE-013 Control de legalidad"/>
    <m/>
    <m/>
    <m/>
    <m/>
    <m/>
    <m/>
    <n v="58"/>
    <n v="58"/>
    <n v="1"/>
    <m/>
    <m/>
    <m/>
    <m/>
    <m/>
    <m/>
    <n v="210"/>
    <n v="210"/>
    <n v="1"/>
    <m/>
    <m/>
    <m/>
    <m/>
    <m/>
    <m/>
    <n v="55"/>
    <n v="55"/>
    <n v="1"/>
    <m/>
    <m/>
    <m/>
    <m/>
    <m/>
    <m/>
    <n v="9"/>
    <n v="9"/>
    <n v="1"/>
    <n v="1"/>
    <n v="1"/>
  </r>
  <r>
    <n v="4"/>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ontroles De Legalidad De Reformas Estatutarias"/>
    <x v="1"/>
    <s v="Eficiencia"/>
    <s v="Medir el cumplimiento de los controles de legalidad  de asambleas en las que se aprueben  reformas estatutarias, para organizaciones solidarias de nivel  1 y 2 de supervisión, dentro del termino previsto en la CBJ."/>
    <x v="4"/>
    <s v="Katherin Johanna Beltran Pico - Luis Carlos  Gualdron - Yudith Peña Duran"/>
    <s v="Profesional Especializado Delegatura Asociativa"/>
    <s v="(Número Controles de legalidad de reforma estaturía tramitados en término / Número de Controles de legalidad de reforma estatutaría solicitados)*100"/>
    <s v="Porcentaje"/>
    <s v="Sistema de Gestión Documental, FPDA (Formato Producción Delegatura Asociativa)"/>
    <s v="Trimestral"/>
    <n v="1"/>
    <n v="0.8"/>
    <s v="Positiva - Creciente"/>
    <n v="0.8"/>
    <n v="1"/>
    <s v="PR-SUPE-013 Control de legalidad"/>
    <m/>
    <m/>
    <m/>
    <m/>
    <m/>
    <m/>
    <n v="71"/>
    <n v="71"/>
    <n v="1"/>
    <m/>
    <m/>
    <m/>
    <m/>
    <m/>
    <m/>
    <n v="80"/>
    <n v="80"/>
    <n v="1"/>
    <m/>
    <m/>
    <m/>
    <m/>
    <m/>
    <m/>
    <n v="173"/>
    <n v="173"/>
    <n v="1"/>
    <m/>
    <m/>
    <m/>
    <m/>
    <m/>
    <m/>
    <n v="44"/>
    <n v="44"/>
    <n v="1"/>
    <n v="1"/>
    <n v="1"/>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Actividades De Análisis Financiero Y De Riesgo (Principal)"/>
    <x v="1"/>
    <s v="Eficacia"/>
    <s v="Verificar el cumplimiento de la ejecución de actividades de análisis financiero (extra situs, indicadores financieros, planes de mejoramiento, contraglosas y seguimientos) y de análisis de riesgos conforme con la programación acordada."/>
    <x v="4"/>
    <s v="Quenia Janeth Villamil - Martha Nury Beltran - Yudith Peña Duran"/>
    <s v="Profesional Especializado Delegatura Asociativa"/>
    <s v="(Número de actividades de análisis financiero y de riesgos realizados a las organizaciones solidarias / Total actividades de análisis financiero y de riesgos programadas en el periodo)*100"/>
    <s v="Porcentaje"/>
    <s v=" SISBRE, Sistema de Gestión Documental - eSigna, FPDA (Formato Producción Delegatura Asociativa)"/>
    <s v="Trimestral"/>
    <n v="1"/>
    <n v="0.8"/>
    <s v="Positiva - Creciente"/>
    <n v="0.8"/>
    <n v="1"/>
    <s v="PR-SUPE-014 Elaboración informes de monitoreo de riesgos y señales de alerta "/>
    <m/>
    <m/>
    <m/>
    <m/>
    <m/>
    <m/>
    <n v="317"/>
    <n v="317"/>
    <n v="1"/>
    <m/>
    <m/>
    <m/>
    <m/>
    <m/>
    <m/>
    <n v="394"/>
    <n v="394"/>
    <n v="1"/>
    <m/>
    <m/>
    <m/>
    <m/>
    <m/>
    <m/>
    <n v="273"/>
    <n v="273"/>
    <n v="1"/>
    <m/>
    <m/>
    <m/>
    <m/>
    <m/>
    <m/>
    <n v="67"/>
    <n v="67"/>
    <n v="1"/>
    <n v="1"/>
    <n v="1"/>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De Terminos Para Recursos De Reposicion Y Subsidio De Apelación De Controles De Legalidad Y Posesiones"/>
    <x v="1"/>
    <s v="Eficacia"/>
    <s v="medir el porcentaje de cumplimiento en la atención oportuna de los recursos de reposición de controles legalidad y posesiones dentro de los términos establecidos en la ley ( 60 días hábiles) y los recursos de reposición en subsidio de apelación (30 días hábiles)"/>
    <x v="4"/>
    <s v="Cindy Lorena Cardenas Gallego"/>
    <s v="Profesional Especializado Delegatura Asociativa"/>
    <s v="( no. de recursos de reposición y/o subsidio de apelación de controles de legalidad controles de legalidad y/o posesiones resueltos en el termino de ley / no. de recursos de reposición y/o subsidio de apelación de controles de legalidad y/o posesiones recibidos) * 100_x000a__x000a_a: numero de recursos de reposición y/o subsidio de apelación de controles de legalidad controles de legalidad y/o posesiones resueltos en el termino de ley_x000a_b: numero de recursos de reposición y/o subsidio de apelación de controles de legalidad y/o posesiones recibidos"/>
    <s v="Porcentaje"/>
    <s v="matriz de seguimiento dispuesto por la delegatura financiera"/>
    <s v="Semestral"/>
    <n v="0.9"/>
    <n v="0.84899999999999998"/>
    <s v="Positiva - Creciente"/>
    <n v="0.85"/>
    <n v="1"/>
    <s v="PR-SUPE-014 Elaboración informes de monitoreo de riesgos y señales de alerta "/>
    <m/>
    <m/>
    <m/>
    <m/>
    <m/>
    <m/>
    <m/>
    <m/>
    <m/>
    <m/>
    <m/>
    <m/>
    <m/>
    <m/>
    <m/>
    <n v="1"/>
    <n v="4"/>
    <n v="0.25"/>
    <m/>
    <m/>
    <m/>
    <m/>
    <m/>
    <m/>
    <m/>
    <m/>
    <m/>
    <m/>
    <m/>
    <m/>
    <m/>
    <m/>
    <m/>
    <n v="7"/>
    <n v="14"/>
    <n v="0.5"/>
    <n v="0.375"/>
    <n v="0.41666666666666663"/>
  </r>
  <r>
    <n v="5"/>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Cumplimiento De Términos Para Recursos De Reposición Y Subsidio De Apelación En Proceso Sancionatorio"/>
    <x v="1"/>
    <s v="Eficacia"/>
    <s v="medir el porcentaje de cumplimiento en la atencion oportuna de los recursos de reposición interpuestos en el proceso administartivo sancionatorio dentro de los términos establecidos en la ley (un año) y recursos de reposición en subsidio de apelación (6 meses) _x000a_importante tener en cuenta que los periodos que no se reciban procesos sancionatorios el indicador no se debera reportar. no obstante, se realizará una justificacion en el aplicativo de medición de indicadores"/>
    <x v="4"/>
    <s v="Cindy Lorena Cardenas Gallego"/>
    <s v="Profesional Especializado Delegatura Asociativa"/>
    <s v="( No. de recursos de reposición y/o subsidio de apelación de proceso sancionatorio resueltos en el termino de ley / No. de recursos de reposición y/o subsidio de apelación de proceso sancionatorio recibidos) * 100_x000a__x000a_a: numero de recursos de reposición y/o subsidio de apelación de proceso sancionatorio resueltos en el termino de ley_x000a_b: numero de recursos de reposición y/o subsidio de apelación de proceso sancionatorio recibidos"/>
    <s v="Porcentaje"/>
    <s v="matriz de seguimiento dispuesto por la delegatura financiera"/>
    <s v="Semestral"/>
    <n v="0.9"/>
    <n v="0.84899999999999998"/>
    <s v="Positiva - Creciente"/>
    <n v="0.85"/>
    <n v="1"/>
    <s v="PR-SUPE-014 Elaboración informes de monitoreo de riesgos y señales de alerta "/>
    <m/>
    <m/>
    <m/>
    <m/>
    <m/>
    <m/>
    <m/>
    <m/>
    <m/>
    <m/>
    <m/>
    <m/>
    <m/>
    <m/>
    <m/>
    <m/>
    <m/>
    <m/>
    <m/>
    <m/>
    <m/>
    <m/>
    <m/>
    <m/>
    <m/>
    <m/>
    <m/>
    <m/>
    <m/>
    <m/>
    <m/>
    <m/>
    <m/>
    <n v="1"/>
    <n v="1"/>
    <n v="1"/>
    <n v="1"/>
    <n v="1"/>
  </r>
  <r>
    <n v="6"/>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Oportunidad En La Evaluación De Las Respuestas A Los Informes De Visitas De Inspección A Las Organizaciones Vigiladas Visitadas (Principal)"/>
    <x v="1"/>
    <s v="Eficiencia"/>
    <s v="Medir el cumplimiento en la entrega oportuna de la evaluación a las respuestas de los informes de visitas de inspección a las organizaciones solidarias vigiladas "/>
    <x v="4"/>
    <s v="Jenny Andrea Narváez - Yudith Peña Duran"/>
    <s v="Profesional Especializado Delegatura Asociativa"/>
    <s v="(Número de respuestas evaluadas dentro del término / Número de respuestas a informes recibidas de las organizaciones solidarias visitadas)*100"/>
    <s v="Porcentaje"/>
    <s v="Tablero de control"/>
    <s v="Semestral"/>
    <n v="1"/>
    <n v="0.8"/>
    <s v="Positiva - Creciente"/>
    <n v="0.8"/>
    <n v="1"/>
    <s v="PR-SUPE-001 Visita de Inspeccion"/>
    <m/>
    <m/>
    <m/>
    <m/>
    <m/>
    <m/>
    <m/>
    <m/>
    <m/>
    <m/>
    <m/>
    <m/>
    <m/>
    <m/>
    <m/>
    <m/>
    <m/>
    <n v="1"/>
    <m/>
    <m/>
    <m/>
    <m/>
    <m/>
    <m/>
    <m/>
    <m/>
    <m/>
    <m/>
    <m/>
    <m/>
    <m/>
    <m/>
    <m/>
    <n v="22"/>
    <n v="22"/>
    <n v="1"/>
    <n v="1"/>
    <n v="1"/>
  </r>
  <r>
    <n v="7"/>
    <x v="5"/>
    <n v="5"/>
    <x v="8"/>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Traslado De Informes A Organizaciones Solidarias Visitadas"/>
    <x v="1"/>
    <s v="Eficiencia"/>
    <s v="Seguimiento al traslado efectivo y oportuno de los informes de visitas de inspección a las organizaciones solidarias vigiladas que fueron objeto de visita en el periodo"/>
    <x v="4"/>
    <s v="Jenny Andrea Narváez - Yudith Peña Duran"/>
    <s v="Profesional Especializado Delegatura Asociativa"/>
    <s v="(Número de informes de visitas trasladados dentro del término / Total informes de visitas a trasladar dentro del término)*100"/>
    <s v="Porcentaje"/>
    <s v="Programa anual de inspección (planeación), Tablero de Control (ejecución)"/>
    <s v="Semestral"/>
    <n v="1"/>
    <n v="0.8"/>
    <s v="Positiva - Creciente"/>
    <n v="0.8"/>
    <n v="1"/>
    <s v="PR-SUPE-001 Visita de Inspeccion"/>
    <m/>
    <m/>
    <m/>
    <m/>
    <m/>
    <m/>
    <m/>
    <m/>
    <m/>
    <m/>
    <m/>
    <m/>
    <m/>
    <m/>
    <m/>
    <m/>
    <m/>
    <n v="1"/>
    <m/>
    <m/>
    <m/>
    <m/>
    <m/>
    <m/>
    <m/>
    <m/>
    <m/>
    <m/>
    <m/>
    <m/>
    <m/>
    <m/>
    <m/>
    <n v="32"/>
    <n v="32"/>
    <n v="1"/>
    <n v="1"/>
    <n v="1"/>
  </r>
  <r>
    <n v="8"/>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s v="Visita Insitu (Principal)"/>
    <x v="1"/>
    <s v="Eficacia"/>
    <s v="Medir el porcentaje de cumplimiento de las visitas de inspeccion realizadas."/>
    <x v="5"/>
    <s v="Claudia Liliana Infante - Heidy Vanessa Lopez Rondon"/>
    <s v="Coordinador  del grupo de Inspeccion"/>
    <s v="( No. Entidades visitadas/Total de visitas programadas ) * 100"/>
    <s v="Porcentaje"/>
    <s v="Programación elaborada para la vigencia presentada al despacho de la Superintendente, Carta de presentación visitas ejecutadas."/>
    <s v="Trimestral"/>
    <n v="1"/>
    <n v="1"/>
    <s v="Positiva - Creciente"/>
    <n v="1"/>
    <n v="1"/>
    <s v="PR-SUPE-001 Visita de Inspeccion"/>
    <m/>
    <m/>
    <m/>
    <m/>
    <m/>
    <m/>
    <m/>
    <m/>
    <m/>
    <m/>
    <m/>
    <m/>
    <m/>
    <m/>
    <m/>
    <n v="15"/>
    <n v="15"/>
    <n v="1"/>
    <m/>
    <m/>
    <m/>
    <m/>
    <m/>
    <m/>
    <n v="10"/>
    <n v="10"/>
    <n v="1"/>
    <m/>
    <m/>
    <m/>
    <m/>
    <m/>
    <m/>
    <n v="11"/>
    <n v="11"/>
    <n v="1"/>
    <n v="1"/>
    <n v="1"/>
  </r>
  <r>
    <n v="9"/>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s v="Promedio De Dias Hábiles Del Traslado De Los Informes De Visita"/>
    <x v="1"/>
    <s v="Eficiencia"/>
    <s v="Cumplir con los dias establecidos para trasladar el informe de visita a las organizaciones vigiladas"/>
    <x v="5"/>
    <s v="Claudia Liliana Infante - Heidy Vanessa Lopez Rondon"/>
    <s v="Coordinador del  grupo de Inspeccion."/>
    <s v=" Sumatoria No. de días hábiles utilizados para trasladar los  informes de visita/ No. de Informes trasladados"/>
    <s v="Dias"/>
    <s v=" Sistemas de gestión documental"/>
    <s v="Trimestral"/>
    <n v="45"/>
    <n v="1.35"/>
    <s v="Positiva - Creciente"/>
    <n v="45"/>
    <n v="60"/>
    <s v="PR-SUPE-001 Visita de Inspeccion"/>
    <m/>
    <m/>
    <m/>
    <m/>
    <m/>
    <m/>
    <m/>
    <m/>
    <m/>
    <m/>
    <m/>
    <m/>
    <m/>
    <m/>
    <m/>
    <n v="201"/>
    <n v="7"/>
    <n v="28.714285714285715"/>
    <m/>
    <m/>
    <m/>
    <m/>
    <m/>
    <m/>
    <m/>
    <m/>
    <m/>
    <m/>
    <m/>
    <m/>
    <m/>
    <m/>
    <m/>
    <n v="45"/>
    <n v="45"/>
    <n v="1"/>
    <n v="14.857142857142858"/>
    <n v="1"/>
  </r>
  <r>
    <n v="10"/>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s v="Revisión Información De Cierres De Ejercicio - Documentos Asamblea"/>
    <x v="1"/>
    <s v="Eficacia"/>
    <s v="Medir el cumplimiento por parte de las Cooperativas de ahorro y credito de los requisitos legales para realizar el cierre de ejercicio."/>
    <x v="5"/>
    <s v="Claudia Liliana Infante - Heidy Vanessa Lopez Rondon"/>
    <s v="Coordinacion grupo anualisis"/>
    <s v="(No. revisiones efectuadas/No. entidades que remitieron información de Asamblea)*100"/>
    <s v="Porcentaje"/>
    <s v=" Sistemas de gestión documental"/>
    <s v="Anual_x000a_(ENERO)"/>
    <n v="1"/>
    <n v="0.61360000000000003"/>
    <s v="Positiva - Creciente"/>
    <n v="0.9"/>
    <n v="1"/>
    <s v="PR-SUPE-007 Autorización Presentación de Estados Financieros de Cierre de Ejercicio_x000a_• PR-SUPE-008 Autorizaciones a Organizaciones Solidarias"/>
    <m/>
    <m/>
    <m/>
    <m/>
    <m/>
    <m/>
    <m/>
    <m/>
    <m/>
    <m/>
    <m/>
    <m/>
    <m/>
    <m/>
    <m/>
    <n v="166"/>
    <n v="174"/>
    <n v="0.95402298850574707"/>
    <m/>
    <m/>
    <m/>
    <m/>
    <m/>
    <m/>
    <m/>
    <m/>
    <m/>
    <m/>
    <m/>
    <m/>
    <m/>
    <m/>
    <m/>
    <m/>
    <m/>
    <m/>
    <n v="0.95402298850574707"/>
    <n v="0.95402298850574707"/>
  </r>
  <r>
    <n v="11"/>
    <x v="5"/>
    <n v="5"/>
    <x v="8"/>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s v="Cumplimiento Evaluaciones Extrasitu Definidas Según Nivel De Priorización E Intensidad De Supervisión"/>
    <x v="1"/>
    <s v="Eficacia"/>
    <s v="Medir el porcentaje de cumplimiento de la evaluación extrasitu de las entidades definidas según nivel de priorización e intensidad de supervisión, establecidos con base en las alertas generadas por parte del grupo gad del ultimo trimestre del año inmediatamente anterior"/>
    <x v="5"/>
    <s v="Cindy Lorena Cardenas Gallego - Maria de los Angeles Ledesmas Garcias"/>
    <s v="Coordinadores  de los grupos de analisis"/>
    <s v="(No. de evaluaciones extrasitus realizadas en el periodo/ No. evaluaciones extrasitu, de acuerdo a la priorización definida por la delegatura) * 100"/>
    <s v="Porcentaje"/>
    <s v="Plan de trabajo definido según nivel de priorización e intensidad de supervisión, tablero de seguimiento definido por la delegatura, alertas remitidas por el gad."/>
    <s v="Cuatrimestral"/>
    <n v="0.95"/>
    <n v="0.92259999999999998"/>
    <s v="Positiva - Creciente"/>
    <n v="0.85"/>
    <n v="1"/>
    <s v="PR-SUPE-002 Análisis Extra Situ"/>
    <m/>
    <m/>
    <m/>
    <m/>
    <m/>
    <m/>
    <m/>
    <m/>
    <m/>
    <n v="164"/>
    <n v="173"/>
    <n v="0.94797687861271673"/>
    <m/>
    <m/>
    <m/>
    <m/>
    <m/>
    <m/>
    <m/>
    <m/>
    <m/>
    <n v="110"/>
    <n v="187"/>
    <n v="0.58823529411764708"/>
    <m/>
    <m/>
    <m/>
    <m/>
    <m/>
    <m/>
    <m/>
    <m/>
    <m/>
    <n v="164"/>
    <n v="173"/>
    <n v="0.94797687861271673"/>
    <n v="0.82806301711436026"/>
    <n v="0.87164528117301088"/>
  </r>
  <r>
    <n v="13"/>
    <x v="5"/>
    <n v="5"/>
    <x v="9"/>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Expedición Actos Administrativos"/>
    <x v="2"/>
    <s v="Eficacia"/>
    <s v="Medir el cumplimiento de en la expedición de actos administrativos durante el período a evaluar, respecto a la programación establecida."/>
    <x v="4"/>
    <s v="Jhaniela Jimenez Gutierrez  - Yudith Peña Duran"/>
    <s v="Profesional Especializado Delegatura Asociativa"/>
    <s v="(No. Actos Administrativos Expedidos en el Periodo/ Total de Actos Administrativos para expedir en el periodo)*100%"/>
    <s v="Porcentaje"/>
    <s v="Sistema de Gestión Documental, FPDA (Formato Producción Delegatura Asociativa)"/>
    <s v="Semestral"/>
    <n v="1"/>
    <n v="1"/>
    <s v="Positiva - Creciente"/>
    <n v="0.9"/>
    <n v="1"/>
    <s v=" PR-SUPE-011 Elaboración de constancias de vigilancia"/>
    <m/>
    <m/>
    <m/>
    <m/>
    <m/>
    <m/>
    <m/>
    <m/>
    <m/>
    <m/>
    <m/>
    <m/>
    <m/>
    <m/>
    <m/>
    <n v="627"/>
    <n v="627"/>
    <n v="1"/>
    <m/>
    <m/>
    <m/>
    <m/>
    <m/>
    <m/>
    <m/>
    <m/>
    <m/>
    <m/>
    <m/>
    <m/>
    <m/>
    <m/>
    <m/>
    <n v="154"/>
    <n v="154"/>
    <n v="1"/>
    <n v="1"/>
    <n v="1"/>
  </r>
  <r>
    <n v="14"/>
    <x v="5"/>
    <n v="5"/>
    <x v="9"/>
    <x v="5"/>
    <s v="Modelo de gestión_x000a_Definir e implementar un modelo de supervisión basado en la gestión de riesgos, prospectivo, participativo y efectivo, que redunde en la sostenibilidad y avance de la economía solidaria."/>
    <s v="Desarrollar o adaptar herramientas de analítica para la generación de alertas tempranas o preventivas._x000a_1.4 Verificar la gestión de riesgos de las organizaciones del sector, acorde con el modelo de supervisión regulado."/>
    <s v="Política Seguimiento y evaluación del desempeño institucional"/>
    <s v="Seguimiento A Los Procesos De Toma De Posesión"/>
    <x v="2"/>
    <s v="Calidad"/>
    <s v="Medir el cumplimiento del seguimiento para controlar los actos propios del liquidador y de los agentes especiales con relación a sus funciones dentro de las intervenciones ordenadas por la Superintendencia."/>
    <x v="4"/>
    <s v="Jean Paul Ortiz - Yudith Peña Duran"/>
    <s v="Coordinadores  de los grupos de analisis"/>
    <s v="(No. de informes del liquidador y agentes especiales revisados/número de informes enviados por el liquidador y los agentes especiales en el periodo)*100"/>
    <s v="Porcentaje"/>
    <s v="Sistema de Gestión Documental, FPDA (Formato Producción Delegatura Asociativa)"/>
    <s v="Trimestral"/>
    <n v="1"/>
    <n v="0.8"/>
    <s v="Positiva - Creciente"/>
    <n v="0.8"/>
    <n v="1"/>
    <s v=" PR-SUPE-020 Toma de Posesión_x000a_"/>
    <m/>
    <m/>
    <m/>
    <m/>
    <m/>
    <m/>
    <n v="142"/>
    <n v="142"/>
    <n v="1"/>
    <m/>
    <m/>
    <m/>
    <m/>
    <m/>
    <m/>
    <n v="129"/>
    <n v="129"/>
    <n v="1"/>
    <m/>
    <m/>
    <m/>
    <m/>
    <m/>
    <m/>
    <n v="99"/>
    <n v="99"/>
    <n v="1"/>
    <m/>
    <m/>
    <m/>
    <m/>
    <m/>
    <m/>
    <n v="16"/>
    <n v="16"/>
    <n v="1"/>
    <n v="1"/>
    <n v="1"/>
  </r>
  <r>
    <n v="15"/>
    <x v="5"/>
    <n v="5"/>
    <x v="9"/>
    <x v="5"/>
    <s v="Modelo de gestión_x000a_Definir e implementar un modelo de supervisión basado en la gestión de riesgos, prospectivo, participativo y efectivo, que redunde en la sostenibilidad y avance de la economía solidaria."/>
    <s v="Diseñar un modelo de supervisión de la economía solidaria prospectivo, basada en la gestión de riesgos._x000a_1.2 Regular el modelo de supervisión diseñado para las organizaciones del sector e implementarlos._x000a_1.3 Desarrollar o adaptar herramientas de analítica para la generación de alertas tempranas o preventivas._x000a_1.4 Verificar la gestión de riesgos de las organizaciones del sector, acorde con el modelo de supervisión regulado."/>
    <s v="Política Fortalecimiento organizacional y simplificación de procesos "/>
    <s v="Promedio Dias De Tramites De Posesiones. (Secundario)"/>
    <x v="2"/>
    <s v="Eficiencia"/>
    <s v="Medir los dias promedio de las posesiones de directivos, Revisor Fiscal y Oficiales  de cumplimiento."/>
    <x v="5"/>
    <s v="Claudia Liliana Infante - Heidy Vanessa Lopez Rondon"/>
    <s v="Coordinacion grupo juridico Delegatura Financiera"/>
    <s v="_x000a_(Sumatoria de No. de dias hábiles  utilizados para tramitar posesiones con el cumplimiento de requisitos/ No. De posesiones tramitadas con el cumplimiento de requisitos)"/>
    <s v="Dias"/>
    <s v=" Sistemas de gestión documental y matriz de posesiones "/>
    <s v="Semestral"/>
    <n v="30"/>
    <s v="41 dias"/>
    <s v="Positiva - Creciente"/>
    <n v="25"/>
    <n v="30"/>
    <s v=" PR-SUPE-020 Toma de Posesión_x000a_"/>
    <m/>
    <m/>
    <m/>
    <m/>
    <m/>
    <m/>
    <m/>
    <m/>
    <m/>
    <m/>
    <m/>
    <m/>
    <m/>
    <m/>
    <m/>
    <n v="201"/>
    <n v="7"/>
    <n v="28.714285714285715"/>
    <m/>
    <m/>
    <m/>
    <m/>
    <m/>
    <m/>
    <m/>
    <m/>
    <m/>
    <m/>
    <m/>
    <m/>
    <m/>
    <m/>
    <m/>
    <m/>
    <m/>
    <m/>
    <n v="28.714285714285715"/>
    <n v="1"/>
  </r>
  <r>
    <m/>
    <x v="0"/>
    <m/>
    <x v="0"/>
    <x v="0"/>
    <m/>
    <m/>
    <m/>
    <m/>
    <x v="0"/>
    <m/>
    <m/>
    <x v="0"/>
    <m/>
    <m/>
    <m/>
    <m/>
    <m/>
    <m/>
    <m/>
    <m/>
    <m/>
    <m/>
    <m/>
    <m/>
    <m/>
    <m/>
    <m/>
    <m/>
    <m/>
    <m/>
    <m/>
    <m/>
    <m/>
    <m/>
    <m/>
    <m/>
    <m/>
    <m/>
    <m/>
    <m/>
    <m/>
    <m/>
    <m/>
    <m/>
    <m/>
    <m/>
    <m/>
    <m/>
    <m/>
    <m/>
    <m/>
    <m/>
    <m/>
    <m/>
    <m/>
    <m/>
    <m/>
    <m/>
    <m/>
    <m/>
    <m/>
    <m/>
  </r>
  <r>
    <s v="PROCESOS DE APOYO"/>
    <x v="0"/>
    <m/>
    <x v="0"/>
    <x v="0"/>
    <m/>
    <m/>
    <m/>
    <m/>
    <x v="0"/>
    <m/>
    <m/>
    <x v="0"/>
    <m/>
    <m/>
    <m/>
    <m/>
    <m/>
    <m/>
    <m/>
    <m/>
    <m/>
    <m/>
    <m/>
    <m/>
    <m/>
    <m/>
    <m/>
    <m/>
    <m/>
    <m/>
    <m/>
    <m/>
    <m/>
    <m/>
    <m/>
    <m/>
    <m/>
    <m/>
    <m/>
    <m/>
    <m/>
    <m/>
    <m/>
    <m/>
    <m/>
    <m/>
    <m/>
    <m/>
    <m/>
    <m/>
    <m/>
    <m/>
    <m/>
    <m/>
    <m/>
    <m/>
    <m/>
    <m/>
    <m/>
    <m/>
    <m/>
    <m/>
  </r>
  <r>
    <n v="1"/>
    <x v="6"/>
    <n v="6"/>
    <x v="10"/>
    <x v="6"/>
    <s v="Gestión por procesos y proyectos_x000a_Fortalecer la gestión por procesos, estandarizados e interdependientes, y por proyectos, para una prestación ágil, flexible y segura de servicios, mediante la mejora continua y la apropiación de las TIC."/>
    <s v="Diseñar, formular e implementar una política interna y un sistema integrado para asegurar la gobernanza del dato y la información, su suficiencia, consistencia e integridad."/>
    <s v="Política Gestión documental "/>
    <s v="Direccionamientos Erróneos En Comunicaciones Oficiales Recibidas"/>
    <x v="1"/>
    <s v="Efectividad"/>
    <s v="Mejorar la gestión de la información y documentos de archivo para la atención de las consultas recibidas."/>
    <x v="3"/>
    <s v="Carlos Enrique Ballesteros Amaya,Mery Alexandra Cáceres Arias"/>
    <s v="Profesional Especializado"/>
    <s v=" (Número de direccionamientos erróneos en el mes/Número de radicados recibidos en el mes)*100"/>
    <s v="Porcentaje"/>
    <s v="Números de radicados recibidos: Base generada por eSigna + Base manual que se genera diariamente sobre direccionamientos de la sede electronica. Número de direccionamientos erroneos: Radicados rechazados y devueltos por la oficina virtual"/>
    <s v="Mensual"/>
    <n v="4.0000000000000001E-3"/>
    <n v="4.8999999999999998E-3"/>
    <s v="Negativa - Decreciente"/>
    <n v="0"/>
    <n v="5.0000000000000001E-3"/>
    <s v="PR-GEDO-003 Recepción digitalización reparto comunicaciones_x000a_GU-GEDO-001 Guía para la aplicación del protocolo de contingencia para la recepción, digitalización y envío de comunicaciones oficiales_x000a_PR-GEDO-004 Gestión, trámite de comunicaciones oficiales y envío por correo certificado y urbano"/>
    <n v="14"/>
    <n v="3863"/>
    <n v="3.6241263266891016E-3"/>
    <n v="15"/>
    <n v="3539"/>
    <n v="4.2384854478666294E-3"/>
    <n v="5"/>
    <n v="2571"/>
    <n v="1.9447685725398677E-3"/>
    <n v="19"/>
    <n v="5211"/>
    <n v="3.6461331798119364E-3"/>
    <n v="29"/>
    <n v="3596"/>
    <n v="8.0645161290322578E-3"/>
    <n v="7"/>
    <n v="3169"/>
    <n v="2.208898706216472E-3"/>
    <n v="3"/>
    <n v="3272"/>
    <n v="9.1687041564792176E-4"/>
    <n v="17"/>
    <n v="3272"/>
    <n v="5.1955990220048896E-3"/>
    <n v="1"/>
    <n v="3976"/>
    <n v="2.5150905432595576E-4"/>
    <n v="5"/>
    <n v="4034"/>
    <n v="1.2394645513138325E-3"/>
    <n v="5"/>
    <n v="3040"/>
    <n v="1.6447368421052631E-3"/>
    <n v="2"/>
    <n v="3414"/>
    <n v="5.8582308142940832E-4"/>
    <n v="2.7967442774152946E-3"/>
    <n v="0.69918606935382366"/>
  </r>
  <r>
    <n v="2"/>
    <x v="6"/>
    <n v="6"/>
    <x v="10"/>
    <x v="6"/>
    <s v="Aumentar la efectividad del talento humano y su modelo de gestión"/>
    <s v="Diseñar, formular e implementar una política interna y un sistema integrado para asegurar la gobernanza del dato y la información, su suficiencia, consistencia e integridad."/>
    <s v="Política Gestión documental "/>
    <s v="Oportunidad En Consultas Atendidas Al Archivo Central"/>
    <x v="1"/>
    <s v="Efectividad"/>
    <s v="Mejorar la gestión de la información y documentos de archivo para la atención de las consultas recibidas."/>
    <x v="3"/>
    <s v="Carlos Enrique Ballesteros Amaya,Mery Alexandra Cáceres Arias"/>
    <s v="Profesional Especializado"/>
    <s v=" (Promedio de dias empleados para dar respuesta efectiva / No. dias maximo para dar respuesta)"/>
    <s v="Dias"/>
    <s v="Base de datos &quot;Solicitudes Servicios Archivisticos&quot;"/>
    <s v="Mensual"/>
    <n v="5"/>
    <n v="5"/>
    <s v="Positiva - Creciente"/>
    <n v="0"/>
    <n v="7"/>
    <s v="PR-GEDO-007 Atención de servicios archivísticos de información"/>
    <n v="13"/>
    <n v="13"/>
    <n v="1"/>
    <n v="20"/>
    <n v="20"/>
    <n v="1"/>
    <n v="8"/>
    <n v="8"/>
    <n v="1"/>
    <n v="27"/>
    <n v="27"/>
    <n v="1"/>
    <n v="10"/>
    <n v="10"/>
    <n v="1"/>
    <n v="20"/>
    <n v="20"/>
    <n v="1"/>
    <n v="5"/>
    <n v="5"/>
    <n v="1"/>
    <n v="2"/>
    <n v="5"/>
    <n v="0.4"/>
    <n v="3"/>
    <n v="5"/>
    <n v="0.6"/>
    <n v="1"/>
    <m/>
    <n v="1"/>
    <n v="1"/>
    <m/>
    <n v="1"/>
    <n v="1"/>
    <m/>
    <n v="1"/>
    <n v="0.9"/>
    <n v="0.9"/>
  </r>
  <r>
    <n v="3"/>
    <x v="6"/>
    <n v="6"/>
    <x v="11"/>
    <x v="6"/>
    <s v="Gestión por procesos y proyectos_x000a_Fortalecer la gestión por procesos, estandarizados e interdependientes, y por proyectos, para una prestación ágil, flexible y segura de servicios, mediante la mejora continua y la apropiación de las TIC."/>
    <s v="Desarrolar o adaptar herramienta de analítica para la generación de alertas tempranas o preventivas."/>
    <s v="Política Gestión documental "/>
    <s v="Gestión De Hallazgos Producto De Inspecciones Al Archivo Central (Secundario)"/>
    <x v="2"/>
    <s v="Impacto"/>
    <s v="Gestionar las situaciones de desviación identificadas en las inspecciones al Archivo Central, como elemento integral del Programa de Gestión Documental, el Plan Institucional de Archivos y el Sistema Integrado de Conservación."/>
    <x v="3"/>
    <s v="Carlos Enrique Ballesteros Amaya,Mery Alexandra Cáceres Arias"/>
    <s v="Profesional Especializado"/>
    <s v="Número de hallazgos cerrados / número de hallazgos identificados*100"/>
    <s v="Porcentaje"/>
    <s v="Cronograma de Visitas._x000a_Informe de Seguimiento y Control a Depósitos de Archivos Físico."/>
    <s v="Mensual"/>
    <n v="1"/>
    <s v="No aplica"/>
    <s v="Positiva - Creciente"/>
    <n v="0.9"/>
    <n v="1"/>
    <s v="PR-GEDO-006 Administración del archivo central"/>
    <n v="0.1"/>
    <n v="0.1"/>
    <n v="1"/>
    <n v="0.1"/>
    <n v="0.1"/>
    <n v="1"/>
    <n v="0"/>
    <n v="1"/>
    <n v="0"/>
    <n v="2"/>
    <n v="3"/>
    <n v="0.66666666666666663"/>
    <n v="1"/>
    <n v="1"/>
    <n v="1"/>
    <n v="0.1"/>
    <n v="0.1"/>
    <n v="1"/>
    <n v="0.1"/>
    <n v="0.1"/>
    <n v="1"/>
    <n v="0"/>
    <n v="2"/>
    <n v="0"/>
    <n v="1"/>
    <n v="3"/>
    <n v="0.33333333333333331"/>
    <n v="2"/>
    <n v="3"/>
    <n v="0.66666666666666663"/>
    <n v="1"/>
    <n v="1"/>
    <n v="1"/>
    <n v="1"/>
    <n v="1"/>
    <n v="1"/>
    <n v="0.72222222222222221"/>
    <n v="0.72222222222222221"/>
  </r>
  <r>
    <n v="4"/>
    <x v="6"/>
    <n v="6"/>
    <x v="11"/>
    <x v="6"/>
    <s v="Gobernanza del dato_x000a_Fomentar el uso co-creador de los datos para la producción continua de información y conocimiento, que faciliten la toma de decisiones y el liderazgo sectorial."/>
    <s v="4.2 Revisar y reestructurar los procesos de gestión del dato y la información, para facilitar la producción de conocimiento e información de valor agregado de uso de interno y del sector."/>
    <s v="Política Gestión documental "/>
    <s v="Notificaciones Gestionadas"/>
    <x v="2"/>
    <s v="Eficacia"/>
    <s v="Medir el porcentaje de cumplimiento de resoluciones notificadas en el mes."/>
    <x v="3"/>
    <s v="Uriel Alirio Quintero Vento"/>
    <s v="Profesional Especializado"/>
    <s v="(No. notificaciones realizadas/No. resoluciones recibidas mes anterior)*100"/>
    <s v="Porcentaje"/>
    <s v="Base de datos resoluciones"/>
    <s v="Mensual"/>
    <n v="1"/>
    <n v="1"/>
    <s v="Positiva - Creciente"/>
    <n v="1"/>
    <n v="1"/>
    <s v="PR-GEDO-018 Notificación de actos administrativos"/>
    <n v="164"/>
    <n v="164"/>
    <n v="1"/>
    <n v="241"/>
    <n v="241"/>
    <n v="1"/>
    <n v="188"/>
    <n v="188"/>
    <n v="1"/>
    <n v="540"/>
    <n v="540"/>
    <n v="1"/>
    <n v="393"/>
    <n v="393"/>
    <n v="1"/>
    <n v="98"/>
    <n v="98"/>
    <n v="1"/>
    <n v="125"/>
    <n v="125"/>
    <n v="1"/>
    <n v="208"/>
    <n v="208"/>
    <n v="1"/>
    <n v="761"/>
    <n v="761"/>
    <n v="1"/>
    <n v="167"/>
    <n v="167"/>
    <n v="1"/>
    <n v="323"/>
    <n v="323"/>
    <n v="1"/>
    <n v="148"/>
    <n v="148"/>
    <n v="1"/>
    <n v="1"/>
    <n v="1"/>
  </r>
  <r>
    <n v="5"/>
    <x v="6"/>
    <n v="6"/>
    <x v="11"/>
    <x v="6"/>
    <s v="Aumentar la efectividad del talento humano y su modelo de gestión"/>
    <s v="4.2 Revisar y reestructurar los procesos de gestión del dato y la información, para facilitar la producción de conocimiento e información de valor agregado de uso de interno y del sector."/>
    <s v="Política Gestión documental "/>
    <s v="Actos Administrativos Recurridos Por Indebida Notificación"/>
    <x v="2"/>
    <s v="Eficacia"/>
    <s v="Identificar la cantidad de actos administrativos recurridos por indebida notificación, con el fin de prevenir posibles demandas."/>
    <x v="3"/>
    <s v="Uriel Alirio Quintero Vento, Johanna Muñoz Salinas"/>
    <s v="Profesional Especializado"/>
    <s v="#Número de Actos Administrativos recurridos por indebida notificación / #Número total de Actos Administrativos notificados*100"/>
    <s v="Porcentaje"/>
    <s v="FORMATO DE SEGUIMIENTO PROCESOS ADMINISTRATIVOS RECURRIDOS POR INDEBIDA NOTIFICACIÓN F-GEJU-009"/>
    <s v="Trimestral"/>
    <n v="0"/>
    <n v="2.0000000000000001E-4"/>
    <s v="Negativa - Decreciente"/>
    <n v="0"/>
    <n v="0"/>
    <m/>
    <m/>
    <m/>
    <m/>
    <m/>
    <m/>
    <m/>
    <m/>
    <m/>
    <m/>
    <m/>
    <m/>
    <m/>
    <m/>
    <m/>
    <m/>
    <n v="4"/>
    <n v="423"/>
    <n v="9.4562647754137114E-3"/>
    <m/>
    <m/>
    <m/>
    <m/>
    <m/>
    <m/>
    <n v="0"/>
    <n v="122"/>
    <n v="0"/>
    <m/>
    <m/>
    <m/>
    <m/>
    <m/>
    <m/>
    <n v="0"/>
    <n v="127"/>
    <n v="0"/>
    <n v="3.152088258471237E-3"/>
    <n v="0.99684791174152876"/>
  </r>
  <r>
    <n v="6"/>
    <x v="7"/>
    <n v="7"/>
    <x v="12"/>
    <x v="7"/>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Seguimiento y evaluación del desempeño institucional"/>
    <s v="Trámites Contractuales Atendidos"/>
    <x v="1"/>
    <s v="Eficiencia"/>
    <s v="Conocer los trámites contractuales que se atendieron en el periodo "/>
    <x v="3"/>
    <s v="Eliana Magaly Garzón"/>
    <s v="Coordinador del Grupo de Contratos"/>
    <s v="(No. de solicitudes contractuales recibidas / No. de  trámites contractuales generadas) * 100"/>
    <s v="Porcentaje"/>
    <s v="Plataforma SECOP y Colombia Compra Eficiente"/>
    <s v="Trimestral"/>
    <n v="0.75"/>
    <n v="0.8"/>
    <s v="Positiva - Creciente"/>
    <n v="0.7"/>
    <n v="1"/>
    <s v="PR-GECO-001 Licitación Pública_x000a_• PR-GECO-002 Menor cuantía_x000a_• PR-GECO-003 Mínima Cuantía_x000a_• PR-GECO-004 Contratación directa a través de SECOP I y SECOP II_x000a_• PR-GECO-005 Verificación de requisitos en SST para la adquisición de Bienes y servicios_x000a_• PR-GECO-006 Acuerdo marco de precios_x000a_• PR-GECO-007 Subasta inversa_x000a_• PR-GECO-008 Concurso méritos_x000a_• PR-GECO-009 Celebración de convenios y acuerdos_x000a_• PR-GECO-010 Tramite de novedades de contratación_x000a_• PR-GECO-013 Liquidación de contratos y convenios"/>
    <m/>
    <m/>
    <m/>
    <m/>
    <m/>
    <m/>
    <n v="317"/>
    <n v="317"/>
    <n v="1"/>
    <m/>
    <m/>
    <m/>
    <m/>
    <m/>
    <m/>
    <n v="517"/>
    <n v="517"/>
    <n v="1"/>
    <m/>
    <m/>
    <m/>
    <m/>
    <m/>
    <m/>
    <n v="650"/>
    <n v="650"/>
    <n v="1"/>
    <m/>
    <m/>
    <m/>
    <m/>
    <m/>
    <m/>
    <n v="44"/>
    <n v="44"/>
    <n v="1"/>
    <n v="1"/>
    <n v="1"/>
  </r>
  <r>
    <n v="7"/>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Eficiencia Liquidaciones (Secundario)"/>
    <x v="2"/>
    <s v="Eficacia"/>
    <s v="GESTIONAR DE MANERA EFICAZ LAS SOLICITUDES DE LIQUIDACION RADICADAS  POR LOS SUPEVISORES AL GRUPO DE CONTRATOS"/>
    <x v="3"/>
    <s v="Eliana Magaly Garzón"/>
    <s v="Coordinador del Grupo de Contratos"/>
    <s v="(Número de solicitudes de liquidaciones radicados por supervisores al Grupo de Gestión Contractual*100) /(Número de liquidaciones revisadas por el Grupo de Gestion Contractual)"/>
    <s v="Porcentaje"/>
    <s v="Informe final de supervision - Informes del contratista - Reporte de pagos - Proyecto acta de liquidaciuón- Secop Ii-Carpeta compartida"/>
    <s v="Semestral"/>
    <n v="0.6"/>
    <s v="N/A"/>
    <s v="Positiva - Creciente"/>
    <n v="0.5"/>
    <n v="1"/>
    <m/>
    <m/>
    <m/>
    <m/>
    <m/>
    <m/>
    <m/>
    <m/>
    <m/>
    <m/>
    <m/>
    <m/>
    <m/>
    <m/>
    <m/>
    <m/>
    <n v="28"/>
    <n v="28"/>
    <n v="1"/>
    <m/>
    <m/>
    <m/>
    <m/>
    <m/>
    <m/>
    <m/>
    <m/>
    <m/>
    <m/>
    <m/>
    <m/>
    <m/>
    <m/>
    <m/>
    <n v="37"/>
    <n v="37"/>
    <n v="1"/>
    <n v="1"/>
    <n v="1"/>
  </r>
  <r>
    <n v="8"/>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Eficacia En Certificaciones (Secundario)"/>
    <x v="2"/>
    <s v="Eficacia"/>
    <s v="TRAMITAR DE MANERA EFICAZ LAS SOLICITUDES DE CERTIFICACION RADICADAS POR LOS USUARIOS INTERNOS Y EXTERNOS DE LA ENTIDAD AL GRUPO DE GESTION CONTRACTUAL"/>
    <x v="3"/>
    <s v="Eliana Magaly Garzón"/>
    <s v="Coordinador del Grupo de Contratos"/>
    <s v="(Numero de solicitudes de certificaciones tramitadas por el grupo de gestion contractual*100) /(Numero de solicitudes de certificaciones recibidas en el grupo de gestion contractual)"/>
    <s v="Porcentaje"/>
    <s v="SECOP II Y/O DRIVE CONTRATACION"/>
    <s v="Semestral"/>
    <n v="0.65"/>
    <s v="N/A"/>
    <s v="Positiva - Creciente"/>
    <n v="0.5"/>
    <n v="1"/>
    <m/>
    <m/>
    <m/>
    <m/>
    <m/>
    <m/>
    <m/>
    <m/>
    <m/>
    <m/>
    <m/>
    <m/>
    <m/>
    <m/>
    <m/>
    <m/>
    <n v="177"/>
    <n v="203"/>
    <n v="0.8719211822660099"/>
    <m/>
    <m/>
    <m/>
    <m/>
    <m/>
    <m/>
    <m/>
    <m/>
    <m/>
    <m/>
    <m/>
    <m/>
    <m/>
    <m/>
    <m/>
    <n v="427"/>
    <n v="498"/>
    <n v="0.85742971887550201"/>
    <n v="0.8646754505707559"/>
    <n v="0.8646754505707559"/>
  </r>
  <r>
    <n v="9"/>
    <x v="7"/>
    <n v="7"/>
    <x v="13"/>
    <x v="7"/>
    <s v="2 Gestión por procesos y proyectos: Fortalecer la gestión por procesos, estandarizados e interdependientes, y por proyectos, para una prestación ágil, flexible y segura de servicios, mediante la mejora continua y la apropiación de las TIC."/>
    <s v="2.2 Definir, adoptar e implementar herramientas de seguimiento y evaluación por resultados, respecto de los procesos y proyectos desarrollados por la entidad."/>
    <s v="Política Gestión Presupuestal y eficiencia del gasto público "/>
    <s v="Transferencias De Conocimientos Del Manual De Supervisión De Contratos Y /O Convenios (Secundario)"/>
    <x v="2"/>
    <s v="Eficacia"/>
    <s v="Fortalecer las competencias de los supervisores de contratos y/o convenios, para disminuir el riesgo de una inadecuada supervisión de la contratación"/>
    <x v="3"/>
    <s v="Eliana Magaly Garzón"/>
    <s v="Coordinador del Grupo de Contratos"/>
    <s v="Actividades de transferencia de conocimiento dirigidas a supervisores de contratos ejecutadas en el periodo / Actividades de transferencia de conocimiento dirigidas a supervisores de contratos planeadas para el periodo * 100"/>
    <s v="Porcentaje"/>
    <s v="DRIVE CONTRATACION"/>
    <s v="Semestral"/>
    <n v="0.8"/>
    <s v="N/A"/>
    <s v="Positiva - Creciente"/>
    <n v="0.7"/>
    <n v="1"/>
    <m/>
    <m/>
    <m/>
    <m/>
    <m/>
    <m/>
    <m/>
    <m/>
    <m/>
    <m/>
    <m/>
    <m/>
    <m/>
    <m/>
    <m/>
    <m/>
    <n v="4"/>
    <n v="4"/>
    <n v="1"/>
    <m/>
    <m/>
    <m/>
    <m/>
    <m/>
    <m/>
    <m/>
    <m/>
    <m/>
    <m/>
    <m/>
    <m/>
    <m/>
    <m/>
    <m/>
    <n v="1"/>
    <n v="1"/>
    <n v="1"/>
    <n v="1"/>
    <n v="1"/>
  </r>
  <r>
    <n v="10"/>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Avance En La Mejora De Los (2) Sistemas En La Ses"/>
    <x v="1"/>
    <s v="Efectividad"/>
    <s v="Medir el avance en la mejora de los sistemas existentes y definidos en el presente indicador"/>
    <x v="1"/>
    <s v="Cesar Augusto Macias Mesa"/>
    <s v="Profesional Universitario"/>
    <s v="Sumatoria del porcentaje de avance de los 3 sistemas de información / %total de sistemas de información planeados *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I_x000a_• PR-GSTI-002 Captura, validación y procesamiento de información_x000a_• PR-GSTI-003 Gestión de aplicaciones"/>
    <m/>
    <m/>
    <m/>
    <m/>
    <m/>
    <m/>
    <n v="90"/>
    <n v="90"/>
    <n v="1"/>
    <m/>
    <m/>
    <m/>
    <m/>
    <m/>
    <m/>
    <n v="90"/>
    <n v="90"/>
    <n v="1"/>
    <m/>
    <m/>
    <m/>
    <m/>
    <m/>
    <m/>
    <n v="90"/>
    <n v="90"/>
    <n v="1"/>
    <m/>
    <m/>
    <m/>
    <m/>
    <m/>
    <m/>
    <n v="100"/>
    <n v="100"/>
    <n v="1"/>
    <n v="1"/>
    <n v="1"/>
  </r>
  <r>
    <n v="11"/>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Avance En La Documentación Técnica Y Funcional De 2 Sistemas De Información (Secundario)"/>
    <x v="1"/>
    <s v="Efectividad"/>
    <s v="Medir el avance en la mejora de los sistemas existentes y definidos en el presente indicador"/>
    <x v="1"/>
    <s v="Cesar Augusto Macias Mesa"/>
    <s v="Profesional Universitario"/>
    <s v="Número de sistemas de información documentados / Total de sistemas de información priorizados (2) *100%"/>
    <s v="Porcentaje"/>
    <s v="&quot;Ficha de indicador interna según plan de trabajo por cada sistema de información Porcentaje de avance en plan de trabajo KLICK (50%) Porcentaje de avance en plan de trabajo en modulo de auditoria Balance Social y Usuarios (50%)"/>
    <s v="Trimestral"/>
    <n v="1"/>
    <s v="No aplica"/>
    <s v="Positiva - Creciente"/>
    <n v="0.9"/>
    <n v="1"/>
    <s v="• GU-GSTI-001 Guia para la apropiación y uso de los Servicios de TI_x000a_• IN-GSTI-001 Uso mesa de servicio_x000a_• IN-GSTI-002 Mantenimiento a la infraestructura tecnológica_x000a_• PR-GSTI-001 Gestionar la confidencialidad, integridad y disponibilidad de los servicios TI_x000a_• PR-GSTI-002 Captura, validación y procesamiento de información_x000a_• PR-GSTI-003 Gestión de aplicaciones"/>
    <m/>
    <m/>
    <m/>
    <m/>
    <m/>
    <m/>
    <n v="2"/>
    <n v="2"/>
    <n v="1"/>
    <m/>
    <m/>
    <m/>
    <m/>
    <m/>
    <m/>
    <n v="2"/>
    <n v="2"/>
    <n v="1"/>
    <m/>
    <m/>
    <m/>
    <m/>
    <m/>
    <m/>
    <n v="2"/>
    <n v="2"/>
    <n v="1"/>
    <m/>
    <m/>
    <m/>
    <m/>
    <m/>
    <m/>
    <n v="2"/>
    <n v="2"/>
    <n v="1"/>
    <n v="1"/>
    <n v="1"/>
  </r>
  <r>
    <n v="12"/>
    <x v="8"/>
    <n v="8"/>
    <x v="14"/>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Capacidades Y Estado Del Almacenamiento (Principal)"/>
    <x v="1"/>
    <s v="Eficacia"/>
    <s v="Medir la  capacidad de almacenamiento , memoria y procesamiento "/>
    <x v="1"/>
    <s v="Cesar Augusto Macias Mesa"/>
    <s v="Profesional Universitario"/>
    <s v=" Almacenamiento utilizado / capacidad total de almacenamiento disponible *100%"/>
    <s v="Porcentaje"/>
    <s v="Reporte de servidores con relación a la capacidad de almacenamiento teniendo en cuenta los recursos requeridos por cada sistema de información soportado por infraestructura / capacidad total"/>
    <s v="Trimestral"/>
    <n v="0.6"/>
    <s v="No aplica"/>
    <s v="Negativa - Decreciente"/>
    <n v="0.4"/>
    <n v="1"/>
    <s v="• PR-GSTI-001 Gestionar la confidencialidad, integridad y disponibilidad de los servicios TI"/>
    <m/>
    <m/>
    <m/>
    <m/>
    <m/>
    <m/>
    <n v="48.9"/>
    <n v="82"/>
    <n v="0.59634145999999999"/>
    <m/>
    <m/>
    <m/>
    <m/>
    <m/>
    <m/>
    <n v="16"/>
    <n v="54"/>
    <n v="0.29629629629629628"/>
    <m/>
    <m/>
    <m/>
    <m/>
    <m/>
    <m/>
    <m/>
    <m/>
    <m/>
    <m/>
    <m/>
    <m/>
    <m/>
    <m/>
    <m/>
    <n v="86.6"/>
    <n v="192.9"/>
    <n v="0.44893727319854843"/>
    <n v="0.44719167649828157"/>
    <n v="0.74531946083046929"/>
  </r>
  <r>
    <n v="13"/>
    <x v="8"/>
    <n v="8"/>
    <x v="15"/>
    <x v="8"/>
    <s v="Transformación Digital_x000a_Optimizar la gestión y operación a través del uso de las TIC y su continua evolución, para satisfacer las necesidades y expectativas de las organizaciones, sus asociados, las demás entidades del sector y los ciudadanos en general.     "/>
    <s v="disponer de servicios digitales confiables y expeditos, alineados con el marco estrategico y los requerimientos de los usuarios internos y externos."/>
    <s v="Política Gobierno Digital "/>
    <s v="Cumplimiento En La Entrega De Requerimientos De Ti Demandados Por Las Áreas De La Ses (Secundario)"/>
    <x v="2"/>
    <s v="Eficacia"/>
    <s v="Medir el cumplimiento en la entrega de requerimientos de TI solicitados por las areas de la SES en cuanto a alcance, tiempo y calidad"/>
    <x v="1"/>
    <s v="Cesar Augusto Macias Mesa, Erika Ladino"/>
    <s v="Profesional Universitario"/>
    <s v="Numero de requerimientos terminados entregados a Aplicaciones a tiempo/ Numero de requerimientos recibidos de las areas de las entidad *100%"/>
    <s v="Porcentaje"/>
    <s v="FFicha de indicador interna según plan de trabajo por cada sistema de información_x000a__x000a_Porcentaje de avance en plan de trabajo KLICK (40%) *_x000a_Porcentaje de avance en plan de trabajo en Sistema para la medición de la Implementación (SARO y SAR) (40%) *_x000a_Porcentaje de avance en plan de trabajo en modulo de auditoria Balance Social y Usuarios (20%)*"/>
    <s v="Trimestral"/>
    <n v="1"/>
    <n v="0.95"/>
    <s v="Positiva - Creciente"/>
    <n v="0.9"/>
    <n v="1"/>
    <s v="• PR-GSTI-003 Gestión de aplicaciones"/>
    <m/>
    <m/>
    <m/>
    <m/>
    <m/>
    <m/>
    <m/>
    <m/>
    <n v="1"/>
    <m/>
    <m/>
    <m/>
    <m/>
    <m/>
    <m/>
    <m/>
    <m/>
    <n v="1"/>
    <m/>
    <m/>
    <m/>
    <m/>
    <m/>
    <m/>
    <n v="3"/>
    <n v="3"/>
    <n v="1"/>
    <m/>
    <m/>
    <m/>
    <m/>
    <m/>
    <m/>
    <n v="3"/>
    <n v="3"/>
    <n v="1"/>
    <n v="1"/>
    <n v="1"/>
  </r>
  <r>
    <n v="14"/>
    <x v="9"/>
    <n v="9"/>
    <x v="16"/>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Apropiar la gestión de procesos y proyectos, como modelo de operación ordinario en la entidad. "/>
    <s v="Política Talento Humano "/>
    <s v="Cumplimiento A La Política Gestión Estratégica De Talento Humano (Principal)"/>
    <x v="1"/>
    <s v="Eficiencia"/>
    <s v="Cumplimiento a politica gestión estrategica de talento humano"/>
    <x v="3"/>
    <s v="Claudia Rodriguez Nolazco - Luisa Fernanda Molina"/>
    <s v="Profesional Especializado"/>
    <s v="N° de Actividades del plan realizadas / N° de actividades programadas x 100"/>
    <s v="Porcentaje"/>
    <s v="Matriz de seguimiento al plan estrategico de Talento Humano "/>
    <s v="Anual_x000a_(ENERO)"/>
    <n v="0.95"/>
    <n v="0.87"/>
    <s v="Positiva - Creciente"/>
    <n v="0.87"/>
    <n v="1"/>
    <s v="PL-GITH-001 Plan Estratégico Talento Humano 2019-2022"/>
    <m/>
    <m/>
    <m/>
    <m/>
    <m/>
    <m/>
    <m/>
    <m/>
    <m/>
    <m/>
    <m/>
    <m/>
    <m/>
    <m/>
    <m/>
    <m/>
    <m/>
    <m/>
    <m/>
    <m/>
    <m/>
    <n v="3"/>
    <n v="3"/>
    <n v="1"/>
    <m/>
    <m/>
    <m/>
    <m/>
    <m/>
    <m/>
    <m/>
    <m/>
    <m/>
    <m/>
    <m/>
    <m/>
    <n v="1"/>
    <n v="1"/>
  </r>
  <r>
    <n v="1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y del conocimiento, actualizándolas en función de las dinámicas internas y externas que incidan en la entidad.   "/>
    <s v="Política Talento Humano "/>
    <s v="Actividades Del Sistema De Estímulos Bs (Secundario)"/>
    <x v="2"/>
    <s v="Eficacia"/>
    <s v="Medir la ejecución del Plan de Bienestar Social durante la vigencia"/>
    <x v="3"/>
    <s v="Claudia Rodriguez Nolazco - Luisa Fernanda Molina"/>
    <s v="Profesional Universitario "/>
    <s v="No. de actividades de estímulos del plan realizadas / No. de actividades de estímulos programadas * 100"/>
    <s v="Porcentaje"/>
    <s v="Plan de Bienestar social"/>
    <s v="Trimestral"/>
    <n v="0.95"/>
    <n v="1"/>
    <s v="Positiva - Creciente"/>
    <n v="0.9"/>
    <n v="1"/>
    <s v="PR-GITH-008 Formulación, seguimiento y evaluación del programa de bienestar social e incentivos"/>
    <m/>
    <m/>
    <m/>
    <m/>
    <m/>
    <m/>
    <n v="17"/>
    <n v="17"/>
    <n v="1"/>
    <m/>
    <m/>
    <m/>
    <m/>
    <m/>
    <m/>
    <n v="16"/>
    <n v="16"/>
    <n v="1"/>
    <m/>
    <m/>
    <m/>
    <m/>
    <m/>
    <m/>
    <n v="17"/>
    <n v="17"/>
    <n v="1"/>
    <m/>
    <m/>
    <m/>
    <m/>
    <m/>
    <m/>
    <n v="14"/>
    <n v="14"/>
    <n v="1"/>
    <n v="1"/>
    <n v="1"/>
  </r>
  <r>
    <n v="1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ón del cambioy del conocimiento, actualizándolas en función de las dinámicas internas y externas que incidan en la entidad."/>
    <s v="Política Talento Humano "/>
    <s v="Cumplir Las Actividades Programadas En El Plan De Capacitación (Secundario)"/>
    <x v="2"/>
    <s v="Eficacia"/>
    <s v="Medir la ejecución del Plan Institucional de Capacitación durante la vigencia"/>
    <x v="3"/>
    <s v="Claudia Rodriguez Nolazco - Luisa Fernanda Molina"/>
    <s v="Profesional Universitario "/>
    <s v="No. de capacitaciones del plan realizadas / No. de capacitaciones programadas x 100"/>
    <s v="Porcentaje"/>
    <s v="Plan Institucional de Capacitación"/>
    <s v="Semestral"/>
    <n v="1"/>
    <n v="1"/>
    <s v="Positiva - Creciente"/>
    <n v="0.9"/>
    <n v="1"/>
    <s v="PR-GITH-011 Inducción, reinducción, capacitación y entrenamiento"/>
    <m/>
    <m/>
    <m/>
    <m/>
    <m/>
    <m/>
    <m/>
    <m/>
    <m/>
    <m/>
    <m/>
    <m/>
    <m/>
    <m/>
    <m/>
    <n v="19"/>
    <n v="19"/>
    <n v="1"/>
    <m/>
    <m/>
    <m/>
    <m/>
    <m/>
    <m/>
    <m/>
    <m/>
    <m/>
    <m/>
    <m/>
    <m/>
    <m/>
    <m/>
    <m/>
    <n v="15"/>
    <n v="15"/>
    <n v="1"/>
    <n v="1"/>
    <n v="1"/>
  </r>
  <r>
    <n v="17"/>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Ausentismo (Secundario)"/>
    <x v="2"/>
    <s v="Impacto"/>
    <s v="conocer los dias de ausentismo generados por la no asistencia al trabajo."/>
    <x v="3"/>
    <s v="Paula Combita - Maria Victoria Ballesteros"/>
    <s v="Profesional Universitaria de Secretaria General_x000a_Contratistas"/>
    <s v="(Número de días de ausencia laboral  en el mes / Número de días de trabajo programados en el mes ) * 100"/>
    <s v="Porcentaje"/>
    <s v="Reportes de permisos por causas medicas o personales e incapacidades laborales ocomunes - Bases de datos de los funcionarios de la entidad."/>
    <s v="Mensual"/>
    <n v="0.02"/>
    <n v="0.02"/>
    <s v="Negativa - Decreciente"/>
    <n v="0.01"/>
    <n v="0.04"/>
    <s v="PR-GITH-009 Tramite de  lineamientos laborales y situaciones administrativas"/>
    <n v="50"/>
    <n v="2877"/>
    <n v="1.737921445950643E-2"/>
    <n v="93"/>
    <n v="2877"/>
    <n v="3.2325338894681963E-2"/>
    <n v="73"/>
    <n v="2358"/>
    <n v="3.0958439355385919E-2"/>
    <n v="37"/>
    <n v="2793"/>
    <n v="1.3247404224847834E-2"/>
    <n v="70"/>
    <n v="2814"/>
    <n v="2.4875621890547265E-2"/>
    <n v="74"/>
    <n v="2448"/>
    <n v="3.0228758169934641E-2"/>
    <n v="72"/>
    <n v="2970"/>
    <n v="2.4242424242424242E-2"/>
    <n v="92"/>
    <n v="2680"/>
    <n v="3.4328358208955224E-2"/>
    <n v="83"/>
    <n v="2814"/>
    <n v="2.9495380241648897E-2"/>
    <m/>
    <m/>
    <m/>
    <m/>
    <m/>
    <m/>
    <n v="107"/>
    <n v="2992"/>
    <n v="3.5762032085561495E-2"/>
    <n v="2.7284297177349388E-2"/>
    <n v="1"/>
  </r>
  <r>
    <n v="18"/>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Condiciones De Salud De Los Trabajadores (Secundario)"/>
    <x v="2"/>
    <s v="Eficacia"/>
    <s v="Porcentaje de trabajadores a quienes se les realizaron evaluaciones medicas laborales"/>
    <x v="3"/>
    <s v="Paula Combita - Maria Victoria Ballesteros"/>
    <s v="Profesional Universitaria de Secretaria General_x000a_Contratistas"/>
    <s v="(Numero de trabajadores que realizaron evaluaciones medicas laborales de ingreso, periodicos y retiro / Numero de evaluaciones medicas programadas) *100"/>
    <s v="Porcentaje"/>
    <s v="Programacion de examenes medicos laborales, Informacion del personal de la entidad, bases de datos con ingresos y retiros de funcionarios en el ultimo año."/>
    <s v="Semestral"/>
    <n v="1"/>
    <n v="0.98"/>
    <s v="Positiva - Creciente"/>
    <n v="0.98"/>
    <n v="1"/>
    <s v="PR-GITH-015 Evaluaciones médicas ocupacionales y diagnostico de salud"/>
    <m/>
    <m/>
    <m/>
    <m/>
    <m/>
    <m/>
    <m/>
    <m/>
    <m/>
    <m/>
    <m/>
    <m/>
    <m/>
    <m/>
    <m/>
    <n v="23"/>
    <n v="23"/>
    <n v="1"/>
    <m/>
    <m/>
    <m/>
    <m/>
    <m/>
    <m/>
    <m/>
    <m/>
    <m/>
    <m/>
    <m/>
    <m/>
    <m/>
    <m/>
    <m/>
    <n v="113"/>
    <n v="113"/>
    <n v="1"/>
    <n v="1"/>
    <n v="1"/>
  </r>
  <r>
    <n v="19"/>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Cumplimiento De Los Objetivos En Seguridad Y Salud En El Trabajo - Sst (Secundario)"/>
    <x v="2"/>
    <s v="Eficiencia"/>
    <s v="Porcentaje de cumplimiento de los objetivos en seguridad y salud en el trabajo - SST"/>
    <x v="3"/>
    <s v="Paula Combita - Maria Victoria Ballesteros"/>
    <s v="Profesional Especializado"/>
    <s v="(N° de actividades realizadas / sumatoria de actividades de los objetivos de SST * 100"/>
    <s v="Porcentaje"/>
    <s v="Plan Anual de Trabajo de SST"/>
    <s v="Trimestral"/>
    <n v="0.9"/>
    <s v="N/A"/>
    <s v="Positiva - Creciente"/>
    <n v="0.8"/>
    <n v="1"/>
    <m/>
    <m/>
    <m/>
    <m/>
    <m/>
    <m/>
    <m/>
    <n v="62"/>
    <n v="69"/>
    <n v="0.89855072463768115"/>
    <m/>
    <m/>
    <m/>
    <m/>
    <m/>
    <m/>
    <n v="67"/>
    <n v="74"/>
    <n v="0.90540540540540537"/>
    <m/>
    <m/>
    <m/>
    <m/>
    <m/>
    <m/>
    <n v="76"/>
    <n v="84"/>
    <n v="0.90476190476190477"/>
    <m/>
    <m/>
    <m/>
    <m/>
    <m/>
    <m/>
    <n v="63"/>
    <n v="70"/>
    <n v="0.9"/>
    <n v="0.90217950870124775"/>
    <n v="1.0024216763347198"/>
  </r>
  <r>
    <n v="20"/>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Cumplimiento De Requisitos De Estructura Del Sg-Sst (Secundario)"/>
    <x v="2"/>
    <s v="Eficacia"/>
    <s v="Calcular el porcentaje de cumplimiento de criterios de estructura para el Sistema de gestión de Seguridad y Salud en el Trabajo"/>
    <x v="3"/>
    <s v="Paula Combita - Maria Victoria Ballesteros"/>
    <s v="Profesional Universitaria de Secretaria General_x000a_Contratistas"/>
    <s v="(No. de criterios legales de estructura del SG SST cumplidos / No. total de criterios legales de estructura del SG SST) *100"/>
    <s v="Porcentaje"/>
    <s v="Lista de verificación para cumplimiento de requisitos normativos de estructura del SG SST "/>
    <s v="Anual_x000a_(ENERO)"/>
    <n v="1"/>
    <n v="0.9"/>
    <s v="Positiva - Creciente"/>
    <n v="0.9"/>
    <n v="1"/>
    <s v="PR-EVSG-002 Auditorias Internas al Sistema Integrado de Gestión_x000a_IN-EVSG-002 Revisión por la dirección de SG-SST_x000a_PR-GITH-020 Rendición de cuentas del SG-SST"/>
    <m/>
    <m/>
    <m/>
    <m/>
    <m/>
    <m/>
    <m/>
    <m/>
    <m/>
    <m/>
    <m/>
    <m/>
    <m/>
    <m/>
    <m/>
    <m/>
    <m/>
    <m/>
    <m/>
    <m/>
    <m/>
    <m/>
    <m/>
    <m/>
    <m/>
    <m/>
    <m/>
    <m/>
    <m/>
    <m/>
    <m/>
    <m/>
    <m/>
    <n v="34"/>
    <n v="37"/>
    <n v="0.91891891891891897"/>
    <n v="0.91891891891891897"/>
    <n v="0.91891891891891897"/>
  </r>
  <r>
    <n v="21"/>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Mejora Normativa"/>
    <s v="Cumplimiento De Requisitos Legales (Secundario)"/>
    <x v="2"/>
    <s v="Eficacia"/>
    <s v="Porcentaje de cumplimiento de requisitos legales aplicables"/>
    <x v="3"/>
    <s v="Paula Combita - Maria Victoria Ballesteros"/>
    <s v="Profesional Universitaria de Secretaria General_x000a_Contratistas"/>
    <s v="(Numero de requisitos normativos aplicables cumplidos / Numero total de requisitos normativos aplicables) *100"/>
    <s v="Porcentaje"/>
    <s v="Matriz de requisitos legales"/>
    <s v="Anual_x000a_(ENERO)"/>
    <n v="1"/>
    <n v="0.85"/>
    <s v="Positiva - Creciente"/>
    <n v="0.85"/>
    <n v="1"/>
    <s v="PR-GEJU-004 Identificación, análisis y recopilación de requisitos legales y normativos"/>
    <m/>
    <m/>
    <m/>
    <m/>
    <m/>
    <m/>
    <m/>
    <m/>
    <m/>
    <m/>
    <m/>
    <m/>
    <m/>
    <m/>
    <m/>
    <m/>
    <m/>
    <m/>
    <m/>
    <m/>
    <m/>
    <m/>
    <m/>
    <m/>
    <m/>
    <m/>
    <m/>
    <m/>
    <m/>
    <m/>
    <m/>
    <m/>
    <m/>
    <n v="128"/>
    <n v="128"/>
    <n v="1"/>
    <n v="1"/>
    <n v="1"/>
  </r>
  <r>
    <n v="22"/>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Cumplimiento Realización De Simulacros De Sst. (Secundario)"/>
    <x v="2"/>
    <s v="Eficacia"/>
    <s v="Medir el porcentaje en el cumplimiento de simulacros realizados. "/>
    <x v="3"/>
    <s v="Paula Combita - Maria Victoria Ballesteros"/>
    <s v="Profesional Universitaria de Secretaria General_x000a_Contratistas"/>
    <s v="(Numero de simulacros de SST realizados / Numero de simulacros de SST programados)"/>
    <s v="Numero"/>
    <s v="Plan anual de trabajo, informe del simulacro realizado."/>
    <s v="Anual_x000a_(ENERO)"/>
    <n v="1"/>
    <n v="1"/>
    <s v="Positiva - Creciente"/>
    <n v="1"/>
    <n v="1"/>
    <s v="MA-PLES-003 Manual de Seguridad y Salud en el Trabajo "/>
    <m/>
    <m/>
    <m/>
    <m/>
    <m/>
    <m/>
    <m/>
    <m/>
    <m/>
    <m/>
    <m/>
    <m/>
    <m/>
    <m/>
    <m/>
    <m/>
    <m/>
    <m/>
    <m/>
    <m/>
    <m/>
    <m/>
    <m/>
    <m/>
    <m/>
    <m/>
    <m/>
    <m/>
    <m/>
    <m/>
    <m/>
    <m/>
    <m/>
    <n v="1"/>
    <n v="1"/>
    <n v="1"/>
    <n v="1"/>
    <n v="1"/>
  </r>
  <r>
    <n v="23"/>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Desarrollo De Los Programas De Vigilancia Epidemiológica De Acuerdo Con El Análisis De Las Condiciones De Salud Y De Trabajo Y A Los Riesgos Priorizados (Secundario)"/>
    <x v="2"/>
    <s v="Eficacia"/>
    <s v="Porcentaje de cumplimiento en la ejecución, del cronograma de Programas de Vigilancia Epidemiológica"/>
    <x v="3"/>
    <s v="Paula Combita - Maria Victoria Ballesteros"/>
    <s v="Profesional Especializado"/>
    <s v="No. De Actividades ejecutadas/ No. De actividades programadas*100"/>
    <s v="Porcentaje"/>
    <s v="Cronograma de ejecucion de PVE"/>
    <s v="Trimestral"/>
    <n v="0.8"/>
    <s v="N/A"/>
    <s v="Positiva - Creciente"/>
    <n v="1"/>
    <n v="0.7"/>
    <m/>
    <m/>
    <m/>
    <m/>
    <m/>
    <m/>
    <m/>
    <n v="4"/>
    <n v="4"/>
    <n v="1"/>
    <m/>
    <m/>
    <m/>
    <m/>
    <m/>
    <m/>
    <n v="6"/>
    <n v="6"/>
    <n v="1"/>
    <m/>
    <m/>
    <m/>
    <m/>
    <m/>
    <m/>
    <n v="4"/>
    <n v="4"/>
    <n v="1"/>
    <m/>
    <m/>
    <m/>
    <m/>
    <m/>
    <m/>
    <n v="4"/>
    <n v="4"/>
    <n v="1"/>
    <n v="1"/>
    <n v="1"/>
  </r>
  <r>
    <n v="24"/>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Ejecución De Las Acciones Preventivas, Correctivas Y De Mejora Para Sst"/>
    <x v="2"/>
    <s v="Eficiencia"/>
    <s v="Porcentaje de cumplimiento en ejecucion de AC, AP y OM SST. "/>
    <x v="3"/>
    <s v="Paula Combita - Maria Victoria Ballesteros"/>
    <s v="Profesional Especializado"/>
    <s v="(Numero de total de acciones preventivas, correctivas y/o de mejora de SST ejecutadas) / (Numero de acciones preventivas, correctivas y/o de mejora de SST programadas) *100   "/>
    <s v="Porcentaje"/>
    <s v="Reporte Isolucion "/>
    <s v="Semestral"/>
    <n v="0.8"/>
    <s v="N/A"/>
    <s v="Positiva - Creciente"/>
    <n v="0.7"/>
    <n v="0.9"/>
    <m/>
    <m/>
    <m/>
    <m/>
    <m/>
    <m/>
    <m/>
    <m/>
    <m/>
    <m/>
    <m/>
    <m/>
    <m/>
    <m/>
    <m/>
    <m/>
    <n v="2"/>
    <n v="2"/>
    <n v="1"/>
    <m/>
    <m/>
    <m/>
    <m/>
    <m/>
    <m/>
    <m/>
    <m/>
    <m/>
    <m/>
    <m/>
    <m/>
    <m/>
    <m/>
    <m/>
    <m/>
    <m/>
    <m/>
    <n v="1"/>
    <n v="1"/>
  </r>
  <r>
    <n v="2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Ejecución Del Plan De Capacitación En Seguridad Y Salud En El Trabajo (Secundario)"/>
    <x v="2"/>
    <s v="Eficiencia"/>
    <s v="Porcentaje de cumplimiento en la ejecución  del plan de capacitación de sst "/>
    <x v="3"/>
    <s v="Paula Combita - Maria Victoria Ballesteros"/>
    <s v="Profesional Especializado"/>
    <s v="( Número de Actividades del Plan de capacitación del SGSST Ejecutadas en el periodo / Número de Actividades del Plan de capacitación del SGSST Programadas en el periodo ) *100"/>
    <s v="Porcentaje"/>
    <s v="Conograma del Plan de Capacitación "/>
    <s v="Semestral"/>
    <n v="0.8"/>
    <s v="N/A"/>
    <s v="Positiva - Creciente"/>
    <n v="0.7"/>
    <n v="0.9"/>
    <m/>
    <m/>
    <m/>
    <m/>
    <m/>
    <m/>
    <m/>
    <m/>
    <m/>
    <m/>
    <m/>
    <m/>
    <m/>
    <m/>
    <m/>
    <m/>
    <n v="10"/>
    <n v="10"/>
    <n v="1"/>
    <m/>
    <m/>
    <m/>
    <m/>
    <m/>
    <m/>
    <m/>
    <m/>
    <m/>
    <m/>
    <m/>
    <m/>
    <m/>
    <m/>
    <m/>
    <n v="13"/>
    <n v="13"/>
    <n v="1"/>
    <n v="1"/>
    <n v="1"/>
  </r>
  <r>
    <n v="2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Ejecución Del Cronograma De Las Mediciones Ambientales Ocupacionales Y Sus Resultados"/>
    <x v="2"/>
    <s v="Eficacia"/>
    <s v="Porcentaje de cumplimiento en la ejecución, del cronograma de mediciones ambientales."/>
    <x v="3"/>
    <s v="Paula Combita - Maria Victoria Ballesteros"/>
    <s v="Profesional Especializado"/>
    <s v="No. De Actividades ejecutadas/ No. De actividades programadas*100"/>
    <s v="Porcentaje"/>
    <s v="Plan Anual de Trabajo SST"/>
    <s v="por demanda"/>
    <n v="0.8"/>
    <s v="N/A"/>
    <s v="Positiva - Creciente"/>
    <n v="0.7"/>
    <n v="1"/>
    <m/>
    <m/>
    <m/>
    <m/>
    <m/>
    <m/>
    <m/>
    <m/>
    <m/>
    <m/>
    <m/>
    <m/>
    <m/>
    <m/>
    <m/>
    <m/>
    <m/>
    <m/>
    <m/>
    <m/>
    <m/>
    <m/>
    <m/>
    <m/>
    <m/>
    <n v="1"/>
    <n v="1"/>
    <n v="1"/>
    <n v="1"/>
    <n v="1"/>
    <n v="1"/>
    <m/>
    <m/>
    <m/>
    <m/>
    <m/>
    <m/>
    <n v="1"/>
    <n v="1"/>
  </r>
  <r>
    <n v="27"/>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Ejecución Del Plan De Trabajo Anual (Secundario)"/>
    <x v="2"/>
    <s v="Eficacia"/>
    <s v="conocer el porcentaje de cumplimiento en la ejecucion de plan anual de trabajo en SST."/>
    <x v="3"/>
    <s v="Paula Combita - Maria Victoria Ballesteros"/>
    <s v="Profesional Universitaria de Secretaria General_x000a_Contratistas"/>
    <s v="( Numero de Número de Actividades del Plan de Trabajo del SGSST Ejecutadas en el periodo / Número de Actividades del Plan de Trabajo del SGSST Programadas en el periodo ) *100"/>
    <s v="Porcentaje"/>
    <s v="Plan anual de trabajo con evidencias (registros) de la ejecución de las actividades programadas en el periodo."/>
    <s v="Trimestral"/>
    <n v="1"/>
    <n v="0.9"/>
    <s v="Positiva - Creciente"/>
    <n v="0.9"/>
    <n v="1"/>
    <s v="PR-GITH-025 Construcción del Plan Anual de Trabajo SST_x000a_"/>
    <m/>
    <m/>
    <m/>
    <m/>
    <m/>
    <m/>
    <n v="62"/>
    <n v="69"/>
    <n v="0.89855072463768115"/>
    <m/>
    <m/>
    <m/>
    <m/>
    <m/>
    <m/>
    <n v="67"/>
    <n v="74"/>
    <n v="0.90540540540540537"/>
    <m/>
    <m/>
    <m/>
    <m/>
    <m/>
    <m/>
    <n v="76"/>
    <n v="84"/>
    <n v="0.90476190476190477"/>
    <m/>
    <m/>
    <m/>
    <m/>
    <m/>
    <m/>
    <n v="63"/>
    <n v="70"/>
    <n v="0.9"/>
    <n v="0.90217950870124775"/>
    <n v="0.90217950870124775"/>
  </r>
  <r>
    <n v="28"/>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Evaluacion De Las No Conformidades Encontradas En El Plan Anual De Trabajo De Sst (Secundario)"/>
    <x v="2"/>
    <s v="Eficiencia"/>
    <s v="Porcentaje de No conformidades cerradas"/>
    <x v="3"/>
    <s v="Paula Combita - Maria Victoria Ballesteros"/>
    <s v="Profesional Especializado"/>
    <s v="(N° de No conformidades de SST cerradas)/ N° de No Conformidades de SST abiertas detectadas en el seguimiento del plan anual de trabajo * 100"/>
    <s v="Porcentaje"/>
    <s v="No conformidades detectadas en el seguimiento al plan anual de trabajo de SST"/>
    <s v="Trimestral"/>
    <n v="0.9"/>
    <s v="N/A"/>
    <s v="Positiva - Creciente"/>
    <n v="0.85"/>
    <n v="1"/>
    <m/>
    <m/>
    <m/>
    <m/>
    <m/>
    <m/>
    <m/>
    <n v="0.1"/>
    <n v="0.1"/>
    <n v="1"/>
    <m/>
    <m/>
    <m/>
    <m/>
    <m/>
    <m/>
    <n v="0.1"/>
    <n v="0.1"/>
    <n v="1"/>
    <m/>
    <m/>
    <m/>
    <m/>
    <m/>
    <m/>
    <n v="0.1"/>
    <n v="0.1"/>
    <n v="1"/>
    <m/>
    <m/>
    <m/>
    <m/>
    <m/>
    <m/>
    <n v="1"/>
    <n v="1"/>
    <n v="1"/>
    <n v="1"/>
    <n v="1"/>
  </r>
  <r>
    <n v="29"/>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Evaluación Inicial Del Sg-Sst (Principal)"/>
    <x v="1"/>
    <s v="Eficacia"/>
    <s v="Calcular el porcentaje de cumplimiento de los requisitos minimos de acuerdo al decreto 1072 de 2015 Art. 2.2.4.6.16"/>
    <x v="3"/>
    <s v="Paula Combita - Maria Victoria Ballesteros"/>
    <s v="Profesional Universitaria de Secretaria General_x000a_Contratistas"/>
    <s v="(Numero de requisitos que presentan cumplimiento / Numero total de requisitos ) * 100"/>
    <s v="Porcentaje"/>
    <s v="Matriz de requisitos legales"/>
    <s v="Anual_x000a_(En el mes en el que se lleve a cabo la medición de la evaluación)"/>
    <n v="1"/>
    <n v="0.85"/>
    <s v="Positiva - Creciente"/>
    <n v="0.85"/>
    <n v="1"/>
    <s v="PR-EVSG-002 Auditorias Internas al Sistema Integrado de Gestión_x000a_IN-EVSG-002 Revisión por la dirección de SG-SST_x000a_PR-GITH-020 Rendición de cuentas del SG-SST_x000a_"/>
    <n v="8"/>
    <n v="8"/>
    <n v="1"/>
    <m/>
    <m/>
    <m/>
    <m/>
    <m/>
    <m/>
    <m/>
    <m/>
    <m/>
    <m/>
    <m/>
    <m/>
    <m/>
    <m/>
    <m/>
    <m/>
    <m/>
    <m/>
    <m/>
    <m/>
    <m/>
    <m/>
    <m/>
    <m/>
    <m/>
    <m/>
    <m/>
    <m/>
    <m/>
    <m/>
    <m/>
    <m/>
    <m/>
    <n v="1"/>
    <n v="1"/>
  </r>
  <r>
    <n v="30"/>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Frecuencia De Accidentalidad (Secundario)"/>
    <x v="2"/>
    <s v="Impacto"/>
    <s v="Calcular el número de veces que ocurre un accidente de trabajo en el mes"/>
    <x v="3"/>
    <s v="Paula Combita - Maria Victoria Ballesteros"/>
    <s v="Profesional Universitaria de Secretaria General_x000a_Contratistas"/>
    <s v="(Numero de accidentes de trabajo que se presentaron en el mes / Numero de trabajadores en el mes) *100 "/>
    <s v="Porcentaje"/>
    <s v="Reportes de incidentes y accidentes de trabajo en la entidad y consolidado de incidentes y accidentes de trabajo en la entidad (incluye a todo el personal propio, contratista, subcontratista y en misión)"/>
    <s v="Mensual"/>
    <n v="0"/>
    <n v="0.02"/>
    <s v="Negativa - Decreciente"/>
    <n v="0"/>
    <n v="0.02"/>
    <s v="PR-GITH-013 Procedimiento para investigación de incidentes y accidente"/>
    <n v="0"/>
    <n v="137"/>
    <n v="0"/>
    <n v="0"/>
    <n v="137"/>
    <n v="0"/>
    <n v="0"/>
    <n v="132"/>
    <n v="0"/>
    <n v="0"/>
    <n v="133"/>
    <n v="0"/>
    <n v="0"/>
    <n v="134"/>
    <n v="0"/>
    <n v="0"/>
    <n v="134"/>
    <n v="0"/>
    <n v="0"/>
    <n v="135"/>
    <n v="0"/>
    <n v="0"/>
    <n v="134"/>
    <n v="0"/>
    <n v="0"/>
    <n v="134"/>
    <n v="0"/>
    <n v="0"/>
    <n v="136"/>
    <n v="0"/>
    <n v="0"/>
    <n v="136"/>
    <n v="0"/>
    <n v="1"/>
    <n v="136"/>
    <n v="7.3529411764705881E-3"/>
    <n v="6.1274509803921568E-4"/>
    <n v="1"/>
  </r>
  <r>
    <n v="31"/>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Incidencia Enfermedad Laboral (Secundario)"/>
    <x v="2"/>
    <s v="Impacto"/>
    <s v="Calcular el número de casos nuevos de enfermedad laboral en una población determinada en un período de tiempo."/>
    <x v="3"/>
    <s v="Paula Combita - Maria Victoria Ballesteros"/>
    <s v="Profesional Universitaria de Secretaria General_x000a_Contratistas"/>
    <s v="(Número de casos nuevos de enfermedad laboral en el periodo “Z” / Promedio de trabajadores en el periodo “Z”) * 100.000"/>
    <s v="Numero"/>
    <s v="Documento de la junta de calificación"/>
    <s v="Anual_x000a_(ENERO)"/>
    <n v="0"/>
    <n v="0"/>
    <s v="Negativa - Decreciente"/>
    <n v="0"/>
    <n v="0"/>
    <s v="PR-GITH-015 Evaluaciones médicas ocupacionales y diagnostico de salud"/>
    <m/>
    <m/>
    <m/>
    <m/>
    <m/>
    <m/>
    <m/>
    <m/>
    <m/>
    <m/>
    <m/>
    <m/>
    <m/>
    <m/>
    <m/>
    <m/>
    <m/>
    <m/>
    <m/>
    <m/>
    <m/>
    <m/>
    <m/>
    <m/>
    <m/>
    <m/>
    <m/>
    <m/>
    <m/>
    <m/>
    <m/>
    <m/>
    <m/>
    <n v="0"/>
    <n v="136"/>
    <n v="0"/>
    <n v="0"/>
    <n v="1"/>
  </r>
  <r>
    <n v="32"/>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Intervención De Los Peligros Identificados Y Los Riesgos Priorizados (Secundario)"/>
    <x v="2"/>
    <s v="Proceso"/>
    <s v="orcentaje de acciones implementadas de acuerdo a los peligros asociados en la FT-GITH-027 Matriz identificación peligros, valoración riesgos y controles"/>
    <x v="3"/>
    <s v="Paula Combita - Maria Victoria Ballesteros"/>
    <s v="Profesional Especializado"/>
    <s v="(Cantidad total de medidas de intervencion implementadas por la matriz de peligros) / (Cantidad total medidas de intervención emitidas por la matriz de peligros) *100"/>
    <s v="Porcentaje"/>
    <s v="FT-GITH-027 Matriz identificación peligros, valoración riesgos y controles"/>
    <s v="Semestral"/>
    <n v="0.8"/>
    <s v="N/A"/>
    <s v="Positiva - Creciente"/>
    <n v="0.7"/>
    <n v="1"/>
    <m/>
    <m/>
    <m/>
    <m/>
    <m/>
    <m/>
    <m/>
    <m/>
    <m/>
    <m/>
    <m/>
    <m/>
    <m/>
    <m/>
    <m/>
    <m/>
    <n v="21"/>
    <n v="21"/>
    <n v="1"/>
    <m/>
    <m/>
    <m/>
    <m/>
    <m/>
    <m/>
    <m/>
    <m/>
    <m/>
    <m/>
    <m/>
    <m/>
    <m/>
    <m/>
    <m/>
    <n v="20"/>
    <n v="20"/>
    <n v="1"/>
    <n v="1"/>
    <n v="1"/>
  </r>
  <r>
    <n v="33"/>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Prevalencia Enfermedad Laboral (Secundario)"/>
    <x v="2"/>
    <s v="Impacto"/>
    <s v="Calcular el número de casos de enfermedad laboral presentes en una población en un periodo de tiempo"/>
    <x v="3"/>
    <s v="Paula Combita - Maria Victoria Ballesteros"/>
    <s v="Profesional Universitaria de Secretaria General_x000a_Contratistas"/>
    <s v="(Número de casos nuevos y antiguos de enfermedad laboral en el periodo «Z» / Promedio de trabajadores en el periodo «Z») * 100.000"/>
    <s v="Numero"/>
    <s v="Documento de calificación de la junta"/>
    <s v="Anual_x000a_(ENERO)"/>
    <n v="0"/>
    <n v="0"/>
    <s v="Negativa - Decreciente"/>
    <n v="0"/>
    <n v="0"/>
    <s v="PR-GITH-015 Evaluaciones médicas ocupacionales y diagnostico de salud"/>
    <m/>
    <m/>
    <m/>
    <m/>
    <m/>
    <m/>
    <m/>
    <m/>
    <m/>
    <m/>
    <m/>
    <m/>
    <m/>
    <m/>
    <m/>
    <m/>
    <m/>
    <m/>
    <m/>
    <m/>
    <m/>
    <m/>
    <m/>
    <m/>
    <m/>
    <m/>
    <m/>
    <m/>
    <m/>
    <m/>
    <m/>
    <m/>
    <m/>
    <n v="0"/>
    <n v="136"/>
    <n v="0"/>
    <n v="0"/>
    <n v="1"/>
  </r>
  <r>
    <n v="34"/>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Proporción De Accidentes De Trabajo Mortales - Nuevo (Secundario)"/>
    <x v="2"/>
    <s v="Impacto"/>
    <s v="Calcular el número de accidentes de trabajo mortales en el año."/>
    <x v="3"/>
    <s v="Paula Combita - Maria Victoria Ballesteros"/>
    <s v="Profesional Universitaria de Secretaria General_x000a_Contratistas"/>
    <s v="(Número de accidentes de trabajo mortales que se presentaron en el año / Total de accidentes de trabajo que se presentaron en el año ) * 100"/>
    <s v="Porcentaje"/>
    <s v="Consolidado de reportes de Accidentalidad del SG SST (incluye a todo el personal propio, contratista, subcontratista y en misión)"/>
    <s v="Anual_x000a_(ENERO)"/>
    <n v="0"/>
    <n v="0"/>
    <s v="Negativa - Decreciente"/>
    <n v="0"/>
    <n v="0"/>
    <s v="PR-GITH-013 Procedimiento para investigación de incidentes y accidente"/>
    <m/>
    <m/>
    <m/>
    <m/>
    <m/>
    <m/>
    <m/>
    <m/>
    <m/>
    <m/>
    <m/>
    <m/>
    <m/>
    <m/>
    <m/>
    <m/>
    <m/>
    <m/>
    <m/>
    <m/>
    <m/>
    <m/>
    <m/>
    <m/>
    <m/>
    <m/>
    <m/>
    <m/>
    <m/>
    <m/>
    <m/>
    <m/>
    <m/>
    <n v="0"/>
    <n v="1"/>
    <n v="0"/>
    <n v="0"/>
    <n v="1"/>
  </r>
  <r>
    <n v="35"/>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itica de talento humano"/>
    <s v="Reporte E Investigacion De Accidentes De Trabajo Y Enfermedades Laborales (Secundario)"/>
    <x v="2"/>
    <s v="Eficacia"/>
    <s v="Porcentaje de cumplimiento en la investigación de los incidentes, accidentes de trabajo y enfermedades laborales reportados."/>
    <x v="3"/>
    <s v="Paula Combita - Maria Victoria Ballesteros"/>
    <s v="Profesional Especializado"/>
    <s v="N° de incidentes, accidentes de trabajo y enfermedades laborales investigados / N° de incidentes, accidentes de trabajo y enfermedades laborales reportados *100"/>
    <s v="Porcentaje"/>
    <s v="F-TAHU-040  investigaciones de accidentes de trabajo y enfermedad laboral, y registros generados por ARL y EPS."/>
    <s v="por demanda"/>
    <n v="1"/>
    <n v="1"/>
    <s v="Positiva - Creciente"/>
    <n v="1"/>
    <n v="1"/>
    <m/>
    <m/>
    <m/>
    <m/>
    <m/>
    <m/>
    <m/>
    <m/>
    <m/>
    <m/>
    <m/>
    <m/>
    <m/>
    <m/>
    <m/>
    <m/>
    <m/>
    <m/>
    <m/>
    <m/>
    <m/>
    <m/>
    <m/>
    <m/>
    <m/>
    <m/>
    <m/>
    <m/>
    <m/>
    <m/>
    <m/>
    <m/>
    <m/>
    <m/>
    <n v="1"/>
    <n v="1"/>
    <n v="1"/>
    <n v="1"/>
    <n v="1"/>
  </r>
  <r>
    <n v="36"/>
    <x v="9"/>
    <n v="9"/>
    <x v="17"/>
    <x v="9"/>
    <s v="Capital humano competente_x000a_Fomentar y desarrollar capacidades y competencias para contar con un capital humano, altamente calificado y motivado, que aporte a la transformación institucional y a la materialización de las líneas de acción que consoliden los cambios."/>
    <s v="Diseñar e implementar las estrategias definidas para la gestion del cambio y del conocimiento, actualizandolas en funcion de las dinamicas internas y externas que incidan en la entidad"/>
    <s v="Política Talento Humano "/>
    <s v="Severidad Accidentalidad (Secundario)"/>
    <x v="2"/>
    <s v="Impacto"/>
    <s v="Calcular el número de días perdidos por accidentes de trabajo en el mes."/>
    <x v="3"/>
    <s v="Paula Combita - Maria Victoria Ballesteros"/>
    <s v="Profesional Universitaria de Secretaria General_x000a_Contratistas"/>
    <s v="(Número de días de incapacidad por accidente de trabajo en el mes + número de días cargados en el mes / Número de trabajadores en el mes) * 100"/>
    <s v="Porcentaje"/>
    <s v="Reportes de incidentes y accidentes de trabajo en la entidad (incluye a todo el personal propio, contratista, subcontratista y en misión), incapacidades generadas por los accidentes de trabajo y Calificacion de origen del AT."/>
    <s v="Mensual"/>
    <n v="0"/>
    <n v="0.09"/>
    <s v="Negativa - Decreciente"/>
    <n v="0"/>
    <n v="0.09"/>
    <s v="PR-GITH-013 Procedimiento para investigación de incidentes y accidente"/>
    <n v="0"/>
    <n v="137"/>
    <n v="0"/>
    <n v="0"/>
    <n v="137"/>
    <n v="0"/>
    <n v="0"/>
    <n v="132"/>
    <n v="0"/>
    <n v="0"/>
    <n v="133"/>
    <n v="0"/>
    <n v="0"/>
    <n v="134"/>
    <n v="0"/>
    <n v="0"/>
    <n v="136"/>
    <n v="0"/>
    <n v="0"/>
    <n v="136"/>
    <n v="0"/>
    <n v="0"/>
    <n v="136"/>
    <n v="0"/>
    <n v="0"/>
    <n v="134"/>
    <n v="0"/>
    <n v="0"/>
    <n v="136"/>
    <n v="0"/>
    <n v="0"/>
    <n v="136"/>
    <n v="0"/>
    <n v="4"/>
    <n v="136"/>
    <n v="2.9411764705882353E-2"/>
    <n v="2.4509803921568627E-3"/>
    <n v="1"/>
  </r>
  <r>
    <n v="37"/>
    <x v="10"/>
    <n v="10"/>
    <x v="18"/>
    <x v="10"/>
    <s v="Fortalecer la gestión por procesos, estandarizados e interdependientes, y por proyectos, para una prestación ágil, flexible y segura de servicios, mediante la mejora continua y la apropiación de las TIC."/>
    <s v="Definir, adoptar e implementar  herramientas de seguimiento y evaluación por resultados, respecto de los procesos y proyectos desarrollados por la entidad"/>
    <s v="Política Seguimiento y evaluación del desempeño institucional"/>
    <s v="Cumplimiento A La Programación Del Mantenimiento Preventivo"/>
    <x v="1"/>
    <s v="Eficacia"/>
    <s v="Hacer seguimiento al cronograma de Mantenimiento Preventivo"/>
    <x v="3"/>
    <s v="Alexandra Gonzalez Rojas - Gelma Maritza Orejuela Hernandez"/>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m/>
    <m/>
    <m/>
    <n v="17"/>
    <n v="17.5"/>
    <n v="0.97142857142857142"/>
    <m/>
    <m/>
    <m/>
    <m/>
    <m/>
    <m/>
    <n v="27"/>
    <n v="27"/>
    <n v="1"/>
    <m/>
    <m/>
    <m/>
    <m/>
    <m/>
    <m/>
    <n v="25"/>
    <n v="25"/>
    <n v="1"/>
    <m/>
    <m/>
    <m/>
    <m/>
    <m/>
    <m/>
    <n v="24"/>
    <n v="28"/>
    <n v="0.8571428571428571"/>
    <n v="0.95714285714285718"/>
    <n v="0.95714285714285718"/>
  </r>
  <r>
    <n v="38"/>
    <x v="10"/>
    <n v="10"/>
    <x v="18"/>
    <x v="10"/>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odelo de operación en la entidad."/>
    <s v="Política Seguimiento y evaluación del desempeño institucional"/>
    <s v="Mantenimientos Correctivos Realizados A Las Instalaciones (Principal)"/>
    <x v="1"/>
    <s v="Eficacia"/>
    <s v="Controlar los Mantenimeinto Correctivos Programados, solicitados e indentificados (A traves de la ejecucuión de Inspecciones)"/>
    <x v="3"/>
    <s v="Carlos Enrique Ballesteros Amaya - Blanca Lucia García Avellaneda"/>
    <s v="Coordinador del Grupo de Gestion Documental y Administrativa_x000a_Profesional Universitario"/>
    <s v="(Mantenimientos correctivos ejecutados a las instalaciones / mantenimientos correctivos programados a las instalaciones)  *100"/>
    <s v="Porcentaje"/>
    <s v="Mantenimientos correctivos ejecutados: Informes de ejecucion por parte del proveedor._x000a_Mantenimientos Correctivos Programados: Cronograma de Mantenimiento Correctivo mensual."/>
    <s v="Trimestral"/>
    <n v="0.7"/>
    <s v="No aplica"/>
    <s v="Positiva - Creciente"/>
    <n v="0.6"/>
    <n v="1"/>
    <s v="PR-GEAD-004 Mantenimiento Preventivo y Correctivo"/>
    <m/>
    <m/>
    <m/>
    <m/>
    <m/>
    <m/>
    <n v="15"/>
    <n v="15"/>
    <n v="1"/>
    <m/>
    <m/>
    <m/>
    <m/>
    <m/>
    <m/>
    <n v="12"/>
    <n v="12"/>
    <n v="1"/>
    <m/>
    <m/>
    <m/>
    <m/>
    <m/>
    <m/>
    <n v="11"/>
    <n v="11"/>
    <n v="1"/>
    <m/>
    <m/>
    <m/>
    <m/>
    <m/>
    <m/>
    <n v="20"/>
    <n v="20"/>
    <n v="1"/>
    <n v="1"/>
    <n v="1"/>
  </r>
  <r>
    <n v="39"/>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Consumo De Agua Costado Oriental"/>
    <x v="1"/>
    <s v="Eficacia"/>
    <s v="Reducir el 5% del consumo de agua en el costado occidental, con el fin de minimizar el consumo asociadoa la linea base "/>
    <x v="3"/>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71 m3"/>
    <s v="Negativa - Decreciente"/>
    <n v="0.01"/>
    <n v="0.5"/>
    <s v="PR-GEAD-004 Mantenimiento Preventivo y Correctivo"/>
    <n v="21"/>
    <n v="71"/>
    <n v="0.29577464788732394"/>
    <n v="7"/>
    <n v="71"/>
    <n v="9.8591549295774641E-2"/>
    <n v="16"/>
    <n v="71"/>
    <n v="0.22535211267605634"/>
    <n v="24"/>
    <n v="71"/>
    <n v="0.3380281690140845"/>
    <n v="19"/>
    <n v="71"/>
    <n v="0.26760563380281688"/>
    <n v="23"/>
    <n v="71"/>
    <n v="0.323943661971831"/>
    <n v="15"/>
    <n v="71"/>
    <n v="0.21126760563380281"/>
    <n v="16"/>
    <n v="71"/>
    <n v="0.22535211267605634"/>
    <n v="20"/>
    <n v="71"/>
    <n v="0.28169014084507044"/>
    <n v="20"/>
    <n v="71"/>
    <n v="0.28169014084507044"/>
    <n v="24"/>
    <n v="71"/>
    <n v="0.3380281690140845"/>
    <n v="28"/>
    <n v="71"/>
    <n v="0.39436619718309857"/>
    <n v="0.27347417840375582"/>
    <n v="1"/>
  </r>
  <r>
    <n v="40"/>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Consumo De Agua Costado Occidental"/>
    <x v="1"/>
    <s v="Eficacia"/>
    <s v="Reducir el 5% del consumo de agua en el costado occidental, con el fin de minimizar el consumo asociado a la linea base "/>
    <x v="3"/>
    <s v="Carlos Enrique Ballesteros Amaya - Alexandra Gonzalez"/>
    <s v="Coordinador del Grupo de Gestion Documental y Contratista Secretaria general"/>
    <s v="((Consumo  de agua mes anterior (m3) - consumo mes actual)/Consumo mes anterior ) * 100_x000a_ _x000a_"/>
    <s v="Porcentaje"/>
    <s v="Consumo de agua registrado en la Factura de servicios públicos emitida por la empresa del Acueducto _x000a_Mantenimientos Correctivos Programados: Cronograma de Mantenimiento Correctivo mensual."/>
    <s v="Mensual"/>
    <n v="0.25"/>
    <s v="93 m3"/>
    <s v="Negativa - Decreciente"/>
    <n v="0.01"/>
    <n v="0.5"/>
    <s v="PR-GEAD-004 Mantenimiento Preventivo y Correctivo"/>
    <n v="3"/>
    <n v="93"/>
    <n v="3.2258064516129031E-2"/>
    <n v="0"/>
    <n v="93"/>
    <n v="0"/>
    <n v="6"/>
    <n v="93"/>
    <n v="6.4516129032258063E-2"/>
    <n v="24"/>
    <n v="93"/>
    <n v="0.25806451612903225"/>
    <n v="11"/>
    <n v="93"/>
    <n v="0.11827956989247312"/>
    <n v="27"/>
    <n v="93"/>
    <n v="0.29032258064516131"/>
    <n v="0"/>
    <n v="93"/>
    <n v="0"/>
    <n v="8"/>
    <n v="93"/>
    <n v="8.6021505376344093E-2"/>
    <n v="15"/>
    <n v="93"/>
    <n v="0.16129032258064516"/>
    <n v="0"/>
    <n v="93"/>
    <n v="0"/>
    <n v="25"/>
    <n v="93"/>
    <n v="0.26881720430107525"/>
    <n v="30"/>
    <n v="93"/>
    <n v="0.32258064516129031"/>
    <n v="0.13351254480286737"/>
    <n v="1"/>
  </r>
  <r>
    <n v="41"/>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Consumo De Energia Costado Occidental"/>
    <x v="1"/>
    <s v="Eficacia"/>
    <s v="Reducir el 5% del consumo de energia en el costado occidental con el fin de minimizar el consumo asociado a la linea base"/>
    <x v="3"/>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5"/>
    <s v="22,078kw/mes"/>
    <s v="Negativa - Decreciente"/>
    <n v="0.01"/>
    <n v="0.5"/>
    <s v="PR-GEAD-004 Mantenimiento Preventivo y Correctivo"/>
    <n v="3780"/>
    <n v="22078"/>
    <n v="0.17121116043119847"/>
    <n v="3747"/>
    <n v="22078"/>
    <n v="0.16971645982425945"/>
    <n v="3978"/>
    <n v="22078"/>
    <n v="0.18017936407283269"/>
    <n v="4374"/>
    <n v="22078"/>
    <n v="0.19811577135610109"/>
    <n v="5923"/>
    <n v="22078"/>
    <n v="0.26827611196666362"/>
    <n v="7498"/>
    <n v="22078"/>
    <n v="0.33961409547966304"/>
    <n v="5102"/>
    <n v="22078"/>
    <n v="0.23108977262433192"/>
    <n v="5600"/>
    <n v="22078"/>
    <n v="0.2536461636017755"/>
    <n v="4569"/>
    <n v="22078"/>
    <n v="0.2069480931243772"/>
    <n v="3442"/>
    <n v="22078"/>
    <n v="0.15590180269951989"/>
    <n v="7611"/>
    <n v="22078"/>
    <n v="0.34473231270948457"/>
    <n v="6477"/>
    <n v="22078"/>
    <n v="0.29336896458012501"/>
    <n v="0.23440000603919439"/>
    <n v="1"/>
  </r>
  <r>
    <n v="42"/>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Consumo De Energia Costado Oriental"/>
    <x v="1"/>
    <s v="Eficacia"/>
    <s v="Reducir el 5% del consumo de energia en el costado occidental con el fin de minimizar el consumo asociado a la linea base"/>
    <x v="3"/>
    <s v="Carlos Enrique Ballesteros Amaya - Alexandra Gonzalez"/>
    <s v="Coordinador del Grupo de Gestion Documental y Contratista Secretaria general"/>
    <s v="((Consumo  de energia mes anterior (Kw) - consumo mes actual) /Consumo mes anterior ) * 100_x000a_"/>
    <s v="Porcentaje"/>
    <s v="Factura de servicio de energía eléctrica emitida por empresa de la energia teniendo en cuenta período facturado._x000a_"/>
    <s v="Mensual"/>
    <n v="0.12"/>
    <s v="20,076kw/mes"/>
    <s v="Negativa - Decreciente"/>
    <n v="0.01"/>
    <n v="0.5"/>
    <s v="PR-GEAD-004 Mantenimiento Preventivo y Correctivo"/>
    <n v="2378"/>
    <n v="20676"/>
    <n v="0.11501257496614432"/>
    <n v="2345"/>
    <n v="20676"/>
    <n v="0.11341652157090347"/>
    <n v="2576"/>
    <n v="20676"/>
    <n v="0.12458889533758948"/>
    <n v="2972"/>
    <n v="20676"/>
    <n v="0.14374153608047979"/>
    <n v="4220"/>
    <n v="20676"/>
    <n v="0.204101373573225"/>
    <n v="6096"/>
    <n v="20676"/>
    <n v="0.29483459082994778"/>
    <n v="3700"/>
    <n v="20676"/>
    <n v="0.17895144128458115"/>
    <n v="4198"/>
    <n v="20676"/>
    <n v="0.20303733797639775"/>
    <n v="3167"/>
    <n v="20676"/>
    <n v="0.15317276068872121"/>
    <n v="3132"/>
    <n v="22078"/>
    <n v="0.14186067578585015"/>
    <n v="8532"/>
    <n v="20676"/>
    <n v="0.4126523505513639"/>
    <n v="7460"/>
    <n v="20676"/>
    <n v="0.3608047978332366"/>
    <n v="0.20384790470653671"/>
    <n v="1"/>
  </r>
  <r>
    <n v="43"/>
    <x v="10"/>
    <n v="10"/>
    <x v="18"/>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Consumo De Papel"/>
    <x v="1"/>
    <s v="Eficacia"/>
    <s v="Disminuir el consumo de resmas de papel en un 10% en comparacion con el año anterior  ,con el fin de mantener o minimizar el consumo asociado a la linea base "/>
    <x v="3"/>
    <s v="Carlos Enrique Ballesteros Amaya - Alexandra Gonzalez"/>
    <s v="Coordinador del Grupo de Gestion Documental y Contratista Secretaria general"/>
    <s v="((Consumo  de papel mes anterior  - consumo mes actual) / Consumo mes anterior)  * 100_x000a__x000a_"/>
    <s v="Porcentaje"/>
    <s v="Relación del área de Almacen con entradas y salidas de inventario de resmas de papel al mes_x000a_"/>
    <s v="Mensual"/>
    <n v="0.25"/>
    <s v="28 resmas "/>
    <s v="Negativa - Decreciente"/>
    <n v="0.04"/>
    <n v="1"/>
    <s v="PR-GEAD-004 Mantenimiento Preventivo y Correctivo"/>
    <n v="0"/>
    <n v="28"/>
    <n v="0"/>
    <n v="9"/>
    <n v="28"/>
    <n v="0.32142857142857145"/>
    <n v="24"/>
    <n v="28"/>
    <n v="0.8571428571428571"/>
    <n v="11"/>
    <n v="28"/>
    <n v="0.39285714285714285"/>
    <n v="10"/>
    <n v="28"/>
    <n v="0.35714285714285715"/>
    <n v="24"/>
    <n v="28"/>
    <n v="0.8571428571428571"/>
    <n v="3"/>
    <n v="28"/>
    <n v="0.10714285714285714"/>
    <n v="19"/>
    <n v="28"/>
    <n v="0.6785714285714286"/>
    <n v="2"/>
    <n v="28"/>
    <n v="7.1428571428571425E-2"/>
    <n v="24"/>
    <n v="28"/>
    <n v="0.8571428571428571"/>
    <n v="15"/>
    <n v="28"/>
    <n v="0.5357142857142857"/>
    <n v="14"/>
    <n v="28"/>
    <n v="0.5"/>
    <n v="0.46130952380952378"/>
    <n v="1"/>
  </r>
  <r>
    <n v="44"/>
    <x v="10"/>
    <n v="10"/>
    <x v="19"/>
    <x v="10"/>
    <s v="1. Aumentar la efectividad del talento humano y su modelo de gestión._x000a_Fortalecer la gestión por procesos, estandarizados e interdependientes, y por proyectos, para una prestación ágil, flexible y segura de servicios, mediante la mejora continua y la apropiación de las TIC."/>
    <s v="1.8 Mejorar la efectividad en la toma de decisiones, asignación de recursos y ejecución de planes, programas y proyectos."/>
    <s v="Política Gestión Presupuestal y eficiencia del gasto público"/>
    <s v="Generación De Residuos Sólidos Aprovechables"/>
    <x v="2"/>
    <s v="Eficacia"/>
    <s v="Medir la cantidad de residuos sólidos aprovechables (Kg) por tipo (plástico, vidrio, papel, cartón, metal) generados al interior de la entidad con periodicidad mensual"/>
    <x v="3"/>
    <s v="Carlos Enrique Ballesteros Amaya - Sonia Velandia"/>
    <s v="Coordinador del Grupo de Gestion Documental y Contratista Secretaria general"/>
    <s v="Cantidad de residuos sólidos aprovechables (Kg) por tipo (plástico, vidrio, papel, cartón, metal) generados al interior de la entidad"/>
    <s v="Porcentaje"/>
    <s v="Formato de seguimiento al pesaje de residuos sólidos aprovechables generados en la entidad mensualmente_x000a_"/>
    <s v="Mensual"/>
    <n v="25"/>
    <s v="95 kg"/>
    <s v="Negativa - Decreciente"/>
    <n v="20"/>
    <n v="1000"/>
    <s v="PR-GEAD-004 Mantenimiento Preventivo y Correctivo"/>
    <n v="0"/>
    <n v="1"/>
    <n v="0"/>
    <n v="826"/>
    <n v="1"/>
    <n v="826"/>
    <n v="987"/>
    <n v="1"/>
    <n v="987"/>
    <n v="351"/>
    <n v="1"/>
    <n v="351"/>
    <n v="30"/>
    <n v="1"/>
    <n v="30"/>
    <n v="26"/>
    <n v="1"/>
    <n v="26"/>
    <n v="63"/>
    <n v="1"/>
    <n v="63"/>
    <n v="34"/>
    <n v="1"/>
    <n v="34"/>
    <n v="60"/>
    <n v="1"/>
    <n v="60"/>
    <n v="37"/>
    <n v="1"/>
    <n v="37"/>
    <n v="31"/>
    <n v="1"/>
    <n v="31"/>
    <n v="36"/>
    <n v="1"/>
    <n v="36"/>
    <n v="206.75"/>
    <n v="1"/>
  </r>
  <r>
    <n v="45"/>
    <x v="11"/>
    <n v="11"/>
    <x v="20"/>
    <x v="11"/>
    <s v="Gestión por procesos y proyectos_x000a_Fortalecer la gestión por procesos, estandarizados e interdependientes, y por proyectos, para una prestación ágil, flexible y segura de servicios, mediante la mejora continua y la apropiación de las TIC."/>
    <s v=" Desarrollar o adoptar herramientas de analitica para la generacion de alerts tempranas o preventivas."/>
    <s v="Política Defensa jurídica "/>
    <s v="Respuesta Oportuna A Las Demandas Radicadas"/>
    <x v="1"/>
    <s v="Efectividad"/>
    <s v="el indicador busca medir la oportuna respuesta a las demandas recibidas."/>
    <x v="6"/>
    <s v="Juan Sebastian Betancourt Medina"/>
    <s v="Profesional Especializado"/>
    <s v="(numero de respuesta de demandas en el tiempo establecido / numero total de demandas notificadas)*100"/>
    <s v="Porcentaje"/>
    <s v=" Base de datos de procesos judiciales"/>
    <s v="Anual_x000a_(ENERO)"/>
    <n v="1"/>
    <s v="No aplica"/>
    <s v="Positiva - Creciente"/>
    <n v="1"/>
    <n v="1"/>
    <s v="PR-GEJU-002 Representación en procesos judiciales en calidad de demandante y demandado"/>
    <m/>
    <m/>
    <m/>
    <m/>
    <m/>
    <m/>
    <n v="317"/>
    <n v="317"/>
    <n v="1"/>
    <m/>
    <m/>
    <m/>
    <m/>
    <m/>
    <m/>
    <n v="517"/>
    <n v="517"/>
    <n v="1"/>
    <m/>
    <m/>
    <m/>
    <m/>
    <m/>
    <m/>
    <n v="650"/>
    <n v="650"/>
    <n v="1"/>
    <m/>
    <m/>
    <m/>
    <m/>
    <m/>
    <m/>
    <n v="44"/>
    <n v="44"/>
    <n v="1"/>
    <n v="1"/>
    <n v="1"/>
  </r>
  <r>
    <n v="46"/>
    <x v="11"/>
    <n v="11"/>
    <x v="20"/>
    <x v="11"/>
    <s v="Política Pública y Regulación_x000a_Diseñar e impulsar iniciativas de política pública y generar regulación y doctrina unificadora para apoyar la gestión de la supervisión integral y el desarrollo del sector."/>
    <s v="Promover y cogestionar mecanismos a través de los cuales se materialicen iniciativas regulatorias y doctrina unificada para la Superintendencia y el sector."/>
    <s v="Política Mejora Normativa"/>
    <s v="Control A Proyectos Normativos O Regulatorios Y Doctrina Unificada Construidos (Principal)"/>
    <x v="1"/>
    <s v="Resultado"/>
    <s v="Control a la gestión de producción normativa o regulatoria y doctrina unificada para el ejercicio misional de la Superintendencia y el desenvolvimiento del sector "/>
    <x v="6"/>
    <s v="Juan Sebastian Betancourt Medina"/>
    <s v="Profesional Especializado"/>
    <s v="Proyectos normativos o regulatorios y doctrina unificada contruidos en la vigencia / proyectos normativos o regulatorios y doctrina unificada agendados para la vigencia*100"/>
    <s v="Porcentaje"/>
    <s v="Formato matriz de agenda regulatoria y doctrinal superintendencia de la economia solidaria Código: FT-GEJU-004"/>
    <s v="Anual_x000a_(ENERO)"/>
    <n v="0.7"/>
    <s v="No aplica"/>
    <s v="Positiva - Creciente"/>
    <n v="0.6"/>
    <n v="1"/>
    <s v="PR-GEJU-009 Producción regulatoria y doctrinal en red de gobernanza"/>
    <m/>
    <m/>
    <m/>
    <m/>
    <m/>
    <m/>
    <m/>
    <m/>
    <m/>
    <m/>
    <m/>
    <m/>
    <m/>
    <m/>
    <m/>
    <m/>
    <m/>
    <m/>
    <m/>
    <m/>
    <m/>
    <m/>
    <m/>
    <m/>
    <m/>
    <m/>
    <m/>
    <m/>
    <m/>
    <m/>
    <m/>
    <m/>
    <m/>
    <n v="4.5"/>
    <n v="5"/>
    <n v="0.9"/>
    <n v="0.9"/>
    <n v="0.9"/>
  </r>
  <r>
    <n v="47"/>
    <x v="11"/>
    <n v="11"/>
    <x v="20"/>
    <x v="11"/>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s v="Respuesta Oportuna A Las Demandas Radicadas"/>
    <x v="1"/>
    <s v="Efectividad"/>
    <s v="el indicador busca medir la oportuna respuesta a las demandas recibidas."/>
    <x v="6"/>
    <s v="KATHERIN JOHANNA BELTRAN PICO"/>
    <s v="Profesional Especializado"/>
    <s v="(numero de respuesta de demandas en el tiempo establecido / numero total de demandas notificadas)*100"/>
    <s v="Porcentaje"/>
    <s v="* Base de datos de procesos judiciales"/>
    <s v="Anual_x000a_(ENERO)"/>
    <n v="1"/>
    <s v="No aplica"/>
    <s v="Positiva - Creciente"/>
    <n v="1"/>
    <n v="1"/>
    <s v="PR-GEJU-003 Representación en acciones de Tutela"/>
    <m/>
    <m/>
    <m/>
    <m/>
    <m/>
    <m/>
    <m/>
    <m/>
    <m/>
    <m/>
    <m/>
    <m/>
    <m/>
    <m/>
    <m/>
    <m/>
    <m/>
    <m/>
    <m/>
    <m/>
    <m/>
    <m/>
    <m/>
    <m/>
    <m/>
    <m/>
    <m/>
    <m/>
    <m/>
    <m/>
    <m/>
    <m/>
    <m/>
    <n v="26"/>
    <n v="26"/>
    <n v="1"/>
    <n v="1"/>
    <n v="1"/>
  </r>
  <r>
    <n v="48"/>
    <x v="11"/>
    <n v="11"/>
    <x v="21"/>
    <x v="11"/>
    <s v="Gestión por procesos y proyectos_x000a_Fortalecer la gestión por procesos, estandarizados e interdependientes, y por proyectos, para una prestación ágil, flexible y segura de servicios, mediante la mejora continua y la apropiación de las TIC."/>
    <s v="Desarrollar o adoptar herramientas de analitica para la generacion de alerts tempranas o preventivas."/>
    <s v="Política Defensa jurídica"/>
    <s v="Cumplimiento A Los Productos Fijados En Planes De Acción De La Ppda 2024-2025"/>
    <x v="2"/>
    <s v="Eficiencia"/>
    <s v="Eficiencia"/>
    <x v="6"/>
    <s v="Angie Daniela Rivera Gomez, Juan Sebastian Betancourt Medina"/>
    <s v="Profesional Especializado"/>
    <s v="(numero de respuesta de acciones de tutela en el tiempo establecido / numero total de respuesta de acciones de tutela recibidas)*100"/>
    <s v="Porcentaje"/>
    <s v="F-GEJU-007 Seguimiento acciones de tutela"/>
    <s v="Trimestral"/>
    <n v="1"/>
    <s v="No aplica"/>
    <s v="Positiva - Creciente"/>
    <n v="0.8"/>
    <n v="1"/>
    <s v="PR-GEJU-003 Representación en acciones de Tutela"/>
    <m/>
    <m/>
    <m/>
    <m/>
    <m/>
    <m/>
    <n v="2"/>
    <n v="2"/>
    <n v="1"/>
    <m/>
    <m/>
    <m/>
    <m/>
    <m/>
    <m/>
    <n v="0.01"/>
    <n v="0.01"/>
    <n v="1"/>
    <m/>
    <m/>
    <m/>
    <m/>
    <m/>
    <m/>
    <n v="2"/>
    <n v="2"/>
    <n v="1"/>
    <m/>
    <m/>
    <m/>
    <m/>
    <m/>
    <m/>
    <n v="16"/>
    <n v="18"/>
    <n v="0.88888888888888884"/>
    <n v="0.97222222222222221"/>
    <n v="0.97222222222222221"/>
  </r>
  <r>
    <n v="49"/>
    <x v="12"/>
    <n v="12"/>
    <x v="22"/>
    <x v="12"/>
    <s v="Gestión por procesos y proyectos_x000a_Fortalecer la gestión por procesos, estandarizados e interdependientes, y por proyectos, para una prestación ágil, flexible y segura de servicios, mediante la mejora continua y la apropiación de las TIC."/>
    <s v="Definir, adoptar e implementar herramientas de seguimiento y evaluacion por resultados, respecto de los procesos y proyectos desarrollados por la entidad."/>
    <s v="Política Gestión Presupuestal y eficiencia del gasto público "/>
    <s v="Ejecucion Del Presupuesto De Gastos De Funcionamiento (Principal)"/>
    <x v="1"/>
    <s v="Eficiencia"/>
    <s v="Evaluar la ejecucion de gastos de funcionamiento aprobados para la vigencia, ejerciendo un control en el registro de los gastos y compromisos con cargo a gastos de funcionamiento"/>
    <x v="3"/>
    <s v="Ana Patricia Mendoza"/>
    <s v="Coordinador grupo financiero"/>
    <s v="(Presupuesto gastos funcionamiento comprometido/Presupuesto gastos funcionamiento aprobado)*100"/>
    <s v="Porcentaje"/>
    <s v="Presupuesto gastos de funcionamiento comprometido informes de ejecucion presupuestal agregado, presupuesto gastos de funcionamiento aprobado circular de aprobacion del presupuesto nacional. "/>
    <s v="Anual_x000a_(ENERO)"/>
    <n v="0.85"/>
    <n v="0.85"/>
    <s v="Positiva - Creciente"/>
    <n v="0.85"/>
    <n v="1"/>
    <s v=" PR-GREF-001 Proyección, elaboración, aprobación y desagregación del presupuesto_x000a_ PR-GREF-002 Ejecución y control del presupuesto_x000a_ PR-GREF-003 Modificaciones presupuestales por traslados"/>
    <m/>
    <m/>
    <m/>
    <m/>
    <m/>
    <m/>
    <m/>
    <m/>
    <m/>
    <m/>
    <m/>
    <m/>
    <m/>
    <m/>
    <m/>
    <m/>
    <m/>
    <m/>
    <m/>
    <m/>
    <m/>
    <m/>
    <m/>
    <m/>
    <m/>
    <m/>
    <m/>
    <m/>
    <m/>
    <m/>
    <m/>
    <m/>
    <m/>
    <n v="20624132670"/>
    <n v="24007000000"/>
    <n v="0.85908829383096597"/>
    <n v="0.85908829383096597"/>
    <n v="0.85908829383096597"/>
  </r>
  <r>
    <n v="50"/>
    <x v="12"/>
    <n v="12"/>
    <x v="22"/>
    <x v="12"/>
    <s v="Gestión por procesos y proyectos_x000a_Fortalecer la gestión por procesos, estandarizados e interdependientes, y por proyectos, para una prestación ágil, flexible y segura de servicios, mediante la mejora continua y la apropiación de las TIC."/>
    <s v=" Definir, adoptar e implementar herramientas de seguimiento y evaluacion por resultados, respecto de los procesos y proyectos desarrollados por la entidad."/>
    <s v="Política Gestión Presupuestal y eficiencia del gasto público "/>
    <s v="Ejecucion Del Presupuesto De Gastos Inversión (Principal)"/>
    <x v="1"/>
    <s v="Eficiencia"/>
    <s v="Evaluar la ejecucion presupuestal de gastos de inversion aprobados para la vigencia, ejerciendo un control en el registro de los gastos y compromisos con cargo a estos proyectos."/>
    <x v="3"/>
    <s v="Ana Patricia Mendoza"/>
    <s v="Coordinador grupo financiero"/>
    <s v="(Presupuesto inversión comprometido/Presupuesto inversión aprobado)*100"/>
    <s v="Porcentaje"/>
    <s v="Presupuesto de inversion comprometido informes de ejecucion presupuestal agregado, presupuesto de inversion aprobado circular de aprobacion del presupuesto nacional. "/>
    <s v="Anual_x000a_(ENERO)"/>
    <n v="0.8"/>
    <n v="0.8"/>
    <s v="Positiva - Creciente"/>
    <n v="0.8"/>
    <n v="1"/>
    <s v="PR-GREF-001 Proyección, elaboración, aprobación y desagregación del presupuesto_x000a_ PR-GREF-002 Ejecución y control del presupuesto_x000a_ PR-GREF-003 Modificaciones presupuestales por traslados"/>
    <m/>
    <m/>
    <m/>
    <m/>
    <m/>
    <m/>
    <m/>
    <m/>
    <m/>
    <m/>
    <m/>
    <m/>
    <m/>
    <m/>
    <m/>
    <m/>
    <m/>
    <m/>
    <m/>
    <m/>
    <m/>
    <m/>
    <m/>
    <m/>
    <m/>
    <m/>
    <m/>
    <m/>
    <m/>
    <m/>
    <m/>
    <m/>
    <m/>
    <n v="23396456580"/>
    <n v="24920453895"/>
    <n v="0.93884552338327298"/>
    <n v="0.93884552338327298"/>
    <n v="0.93884552338327298"/>
  </r>
  <r>
    <m/>
    <x v="0"/>
    <m/>
    <x v="0"/>
    <x v="0"/>
    <m/>
    <m/>
    <m/>
    <m/>
    <x v="0"/>
    <m/>
    <m/>
    <x v="0"/>
    <m/>
    <m/>
    <m/>
    <m/>
    <m/>
    <m/>
    <m/>
    <m/>
    <m/>
    <m/>
    <m/>
    <m/>
    <m/>
    <m/>
    <m/>
    <m/>
    <m/>
    <m/>
    <m/>
    <m/>
    <m/>
    <m/>
    <m/>
    <m/>
    <m/>
    <m/>
    <m/>
    <m/>
    <m/>
    <m/>
    <m/>
    <m/>
    <m/>
    <m/>
    <m/>
    <m/>
    <m/>
    <m/>
    <m/>
    <m/>
    <m/>
    <m/>
    <m/>
    <m/>
    <m/>
    <m/>
    <m/>
    <m/>
    <m/>
    <m/>
  </r>
  <r>
    <s v="PROCESOS DE EVALUACIÓN"/>
    <x v="0"/>
    <m/>
    <x v="0"/>
    <x v="0"/>
    <m/>
    <m/>
    <m/>
    <m/>
    <x v="0"/>
    <m/>
    <m/>
    <x v="0"/>
    <m/>
    <m/>
    <m/>
    <m/>
    <m/>
    <m/>
    <m/>
    <m/>
    <m/>
    <m/>
    <m/>
    <m/>
    <m/>
    <m/>
    <m/>
    <m/>
    <m/>
    <m/>
    <m/>
    <m/>
    <m/>
    <m/>
    <m/>
    <m/>
    <m/>
    <m/>
    <m/>
    <m/>
    <m/>
    <m/>
    <m/>
    <m/>
    <m/>
    <m/>
    <m/>
    <m/>
    <m/>
    <m/>
    <m/>
    <m/>
    <m/>
    <m/>
    <m/>
    <m/>
    <m/>
    <m/>
    <m/>
    <m/>
    <m/>
    <m/>
  </r>
  <r>
    <n v="1"/>
    <x v="13"/>
    <n v="13"/>
    <x v="23"/>
    <x v="13"/>
    <s v="Capital humano competente_x000a_Fomentar y desarrollar capacidades y competencias para contar con un capital humano, altamente calificado y motivado, que aporte a la transformación institucional y a la materialización de las líneas de acción que consoliden los cambios."/>
    <s v="Desarrollar o adaptar herramientas de analítica para la generación de alertas tempranas o preventivas."/>
    <s v="Política Integridad "/>
    <s v="Gestión De Procesos Disciplinarios (Principal)"/>
    <x v="1"/>
    <s v="Efectividad"/>
    <s v="conocer el porcentaje de procesos disciplinarios gestionados durante el periodo evaluable "/>
    <x v="3"/>
    <s v="Liliana Paola Negrete Narvaez"/>
    <s v="Profesional Especializado"/>
    <s v="total de número de procesos disciplinarios evaluados, remitidos por competencia y/o cerrados / Número de procesos disciplinarios aperturados multiplicado x 100   "/>
    <s v="Porcentaje"/>
    <s v="cuadros de control de los procesos disciplinarios "/>
    <s v="Semestral"/>
    <n v="0.85"/>
    <s v="No aplica"/>
    <s v="Ninguna"/>
    <n v="0.75"/>
    <n v="1"/>
    <s v=" PR-CODI-001 Desarrollo del proceso disciplinario ordinario_x000a_PR-CODI-002 Desarrollo del proceso disciplinario verbal"/>
    <m/>
    <m/>
    <m/>
    <m/>
    <m/>
    <m/>
    <m/>
    <m/>
    <m/>
    <m/>
    <m/>
    <m/>
    <m/>
    <m/>
    <m/>
    <n v="17"/>
    <n v="17"/>
    <n v="1"/>
    <m/>
    <m/>
    <m/>
    <m/>
    <m/>
    <m/>
    <m/>
    <m/>
    <m/>
    <m/>
    <m/>
    <m/>
    <m/>
    <m/>
    <m/>
    <n v="18"/>
    <n v="18"/>
    <n v="1"/>
    <n v="1"/>
    <n v="1"/>
  </r>
  <r>
    <n v="2"/>
    <x v="14"/>
    <n v="14"/>
    <x v="24"/>
    <x v="14"/>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s v="Avance En La Ejecución Del Programa Anual De Aditoría"/>
    <x v="1"/>
    <s v="Eficacia"/>
    <s v="Medir el avance del programa anual de auditoría "/>
    <x v="7"/>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Trimestral"/>
    <n v="0.15"/>
    <n v="0.9"/>
    <s v="Positiva - Creciente"/>
    <n v="0.15"/>
    <n v="1"/>
    <s v="PR-COIN-001 Ejecutar el Programa de Auditoría_x000a_GU-COIN-001 Guía de auditoria de la Oficina de Control Interno"/>
    <m/>
    <m/>
    <m/>
    <m/>
    <m/>
    <m/>
    <n v="14"/>
    <n v="94"/>
    <n v="0.14893617021276595"/>
    <m/>
    <m/>
    <m/>
    <m/>
    <m/>
    <m/>
    <m/>
    <m/>
    <m/>
    <m/>
    <m/>
    <m/>
    <m/>
    <m/>
    <m/>
    <m/>
    <m/>
    <m/>
    <m/>
    <m/>
    <m/>
    <m/>
    <m/>
    <m/>
    <n v="78"/>
    <n v="78"/>
    <n v="1"/>
    <n v="1"/>
    <n v="1"/>
  </r>
  <r>
    <n v="2"/>
    <x v="14"/>
    <n v="14"/>
    <x v="24"/>
    <x v="14"/>
    <s v="Gestión por procesos y proyectos: Fortalecer la gestión por procesos, estandarizados e interdependientes, y por proyectos, para una prestación ágil, flexible y segura de servicios, mediante la mejora continua y la apropiación de las TIC."/>
    <s v="Definir, adoptar e implementar herramietas de seguimiento y evaluación por resultados, respeccto de los procesos y proyectos desarrollados por la entidad."/>
    <s v="Política Control Interno "/>
    <s v="Cumplimiento Del Programa De Auditorias"/>
    <x v="1"/>
    <s v="Eficacia"/>
    <s v="Medir el avance del programa anual de auditoría "/>
    <x v="7"/>
    <s v="Martha Nohemy Arevalo Martinez,Sandra Milena Moreno Marín"/>
    <s v="jefe oficina de control interno"/>
    <s v="(# de auditorías realizadas / # de auditorías programadas) * 100"/>
    <s v="Porcentaje"/>
    <s v="Programa anual de auditorías FT-COIN-001 de la vigencia 2024, que consolida noventa (90) auditorías _x000a_Nota: el segmento de otras actividades recurrentes de seguimiento, de comitésque se participa y de Ley cuando apliquen, no hacen parte de las 90 audtorías"/>
    <s v="Mensual"/>
    <n v="0.15"/>
    <n v="0.9"/>
    <s v="Positiva - Creciente"/>
    <n v="0.15"/>
    <n v="1"/>
    <s v="PR-COIN-001 Ejecutar el Programa de Auditoría_x000a_GU-COIN-001 Guía de auditoria de la Oficina de Control Interno"/>
    <m/>
    <m/>
    <m/>
    <m/>
    <m/>
    <m/>
    <n v="6"/>
    <n v="6"/>
    <n v="1"/>
    <n v="2"/>
    <n v="2"/>
    <n v="1"/>
    <n v="10"/>
    <n v="10"/>
    <n v="1"/>
    <n v="6"/>
    <n v="6"/>
    <n v="1"/>
    <n v="9"/>
    <n v="9"/>
    <n v="1"/>
    <n v="11"/>
    <n v="11"/>
    <n v="1"/>
    <n v="8"/>
    <n v="8"/>
    <n v="1"/>
    <n v="2"/>
    <n v="2"/>
    <n v="1"/>
    <n v="5"/>
    <n v="5"/>
    <n v="1"/>
    <n v="78"/>
    <n v="78"/>
    <n v="1"/>
    <n v="1"/>
    <n v="1"/>
  </r>
  <r>
    <n v="3"/>
    <x v="15"/>
    <n v="15"/>
    <x v="25"/>
    <x v="15"/>
    <s v="Gestión por procesos y proyectos_x000a_Fortalecer la gestión por procesos, estandarizados e interdependientes, y por proyectos, para una prestación ágil, flexible y segura de servicios, mediante la mejora continua y la apropiación de las TIC."/>
    <s v=" Definir, adoptar o implementar herramientas de seguimiento y evaluación de resultados, respecto de los procesos y proyectos desarrollados por la entidad."/>
    <s v="Política Seguimiento y evaluación del desempeño institucional"/>
    <s v="Acciones De Mejora Cerradas Con Eficacia"/>
    <x v="1"/>
    <s v="Eficacia"/>
    <s v="Indicador que mide las acciones de mejora (acciones correctivas, acciones preventivas, notas de mejora, planes de mejoramiento, acciones para abordar riesgos) cerradas en un periodo"/>
    <x v="1"/>
    <s v="Laura Cardenas"/>
    <s v="Profesional Universitario  Oficina Asesora de Planeación y Sistemas"/>
    <s v="(Número de acciones de mejora cerradas en el período de acuerdo con las fechas de cierre proyectadas/  Número de acciones de mejora definidas para cierre en el periodo)*100"/>
    <s v="Porcentaje"/>
    <s v="PABLO: Modulo de mejora"/>
    <s v="Trimestral"/>
    <n v="0.9"/>
    <s v="No aplica"/>
    <s v="Positiva - Creciente"/>
    <n v="0.8"/>
    <n v="1"/>
    <s v="IN-EVSG-003 Instructivo acciones de mejora_x000a_PR-EVSG-001  Tratamiento de acciones correctivas, preventivas y de mejora "/>
    <m/>
    <m/>
    <m/>
    <m/>
    <m/>
    <m/>
    <n v="1"/>
    <n v="1"/>
    <n v="1"/>
    <m/>
    <m/>
    <m/>
    <m/>
    <m/>
    <m/>
    <n v="1"/>
    <n v="1"/>
    <n v="1"/>
    <m/>
    <m/>
    <m/>
    <m/>
    <m/>
    <m/>
    <m/>
    <m/>
    <m/>
    <n v="6"/>
    <n v="7"/>
    <n v="0.8571428571428571"/>
    <m/>
    <m/>
    <m/>
    <n v="20"/>
    <n v="32"/>
    <n v="0.625"/>
    <n v="0.8705357142857143"/>
    <n v="0.8705357142857143"/>
  </r>
  <r>
    <n v="4"/>
    <x v="15"/>
    <n v="15"/>
    <x v="25"/>
    <x v="15"/>
    <s v="Gestión por procesos y proyectos_x000a_Fortalecer la gestión por procesos, estandarizados e interdependientes, y por proyectos, para una prestación ágil, flexible y segura de servicios, mediante la mejora continua y la apropiación de las TIC."/>
    <s v="Apropiar la gestión por procesos y proyectos, como módelo de operación ordinario en la entidad."/>
    <s v="Política Seguimiento y evaluación del desempeño institucional"/>
    <s v="Cumplimiento En El Reporte De Indicadores"/>
    <x v="1"/>
    <s v="Eficacia"/>
    <s v="Medir el cumplimiento del reporte de inidicadores de gestión de acuerdo a la frecuencia definida"/>
    <x v="1"/>
    <s v="Fabian Rodriguez"/>
    <s v="Profesional Universitario  Oficina Asesora de Planeación y Sistemas"/>
    <s v="(Indicadores que  se reportan oportunamente / indicadores que deben ser reportados)*100"/>
    <s v="Porcentaje"/>
    <s v="Opcción mediciones y reportes del módulo medicion en ISOlución"/>
    <s v="Trimestral"/>
    <n v="0.9"/>
    <n v="0.8"/>
    <s v="Positiva - Creciente"/>
    <n v="0.8"/>
    <n v="1"/>
    <s v="MA-PLES-005  Manual para el diseño e interpretación de indicadores"/>
    <m/>
    <m/>
    <m/>
    <m/>
    <m/>
    <m/>
    <n v="30"/>
    <n v="35"/>
    <n v="0.8571428571428571"/>
    <m/>
    <m/>
    <m/>
    <m/>
    <m/>
    <m/>
    <n v="55"/>
    <n v="61"/>
    <n v="0.90163934426229508"/>
    <m/>
    <m/>
    <m/>
    <m/>
    <m/>
    <m/>
    <m/>
    <m/>
    <m/>
    <n v="26"/>
    <n v="45"/>
    <n v="0.57777777777777772"/>
    <m/>
    <m/>
    <m/>
    <n v="76"/>
    <n v="91"/>
    <n v="0.8351648351648352"/>
    <n v="0.79293120358694125"/>
    <n v="0.79293120358694125"/>
  </r>
  <r>
    <n v="5"/>
    <x v="15"/>
    <n v="15"/>
    <x v="26"/>
    <x v="15"/>
    <s v="Gestión por procesos y proyectos_x000a_Fortalecer la gestión por procesos, estandarizados e interdependientes, y por proyectos, para una prestación ágil, flexible y segura de servicios, mediante la mejora continua y la apropiación de las TIC."/>
    <s v="Defnir, adoptar e implementar herramientas de seguimiento y evaluación por resultados, respeccto de los procesos y proyectos desarrollados por la entidad."/>
    <s v="Política Seguimiento y evaluación del desempeño institucional"/>
    <s v="Cumplimiento Del Programa De Auditorias Internas (Principal)"/>
    <x v="2"/>
    <s v="Eficacia"/>
    <s v="Medir el cumplimiento del cronograma de auditorias internas"/>
    <x v="1"/>
    <s v="Laura Cardenas"/>
    <s v="Profesional Universitaria de la OAPS "/>
    <s v="(No. De Auditorias internas realizadas / No. De Auditorias internas  programadas para la vigencia)*100"/>
    <s v="Porcentaje"/>
    <s v="FT-EVSG-003 Programa anual de auditorias al SIG"/>
    <s v="Anual_x000a_(ENERO)"/>
    <n v="1"/>
    <n v="0.9"/>
    <s v="Positiva - Creciente"/>
    <n v="0.9"/>
    <n v="1"/>
    <s v="PR-EVSG-002 Auditorias Internas al Sistema Integrado de Gestión"/>
    <m/>
    <m/>
    <m/>
    <m/>
    <m/>
    <m/>
    <m/>
    <m/>
    <m/>
    <m/>
    <m/>
    <m/>
    <m/>
    <m/>
    <m/>
    <m/>
    <m/>
    <m/>
    <m/>
    <m/>
    <m/>
    <m/>
    <m/>
    <m/>
    <m/>
    <m/>
    <m/>
    <m/>
    <m/>
    <m/>
    <m/>
    <m/>
    <m/>
    <m/>
    <m/>
    <n v="0"/>
    <n v="0"/>
    <n v="0"/>
  </r>
  <r>
    <m/>
    <x v="0"/>
    <m/>
    <x v="0"/>
    <x v="0"/>
    <m/>
    <m/>
    <m/>
    <m/>
    <x v="0"/>
    <m/>
    <m/>
    <x v="0"/>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Datos 4" cacheId="8" applyNumberFormats="0" applyBorderFormats="0" applyFontFormats="0" applyPatternFormats="0" applyAlignmentFormats="0" applyWidthHeightFormats="0" dataCaption="" updatedVersion="7" compact="0" compactData="0">
  <location ref="B78:D87" firstHeaderRow="1" firstDataRow="2" firstDataCol="1" rowPageCount="2" colPageCount="1"/>
  <pivotFields count="63">
    <pivotField name="Número" dataField="1" compact="0" outline="0" multipleItemSelectionAllowed="1" showAll="0"/>
    <pivotField name="Proceso " axis="axisPage" compact="0" outline="0" multipleItemSelectionAllowed="1" showAll="0">
      <items count="17">
        <item h="1" x="0"/>
        <item x="1"/>
        <item x="2"/>
        <item x="3"/>
        <item x="4"/>
        <item x="5"/>
        <item x="6"/>
        <item x="7"/>
        <item x="8"/>
        <item x="9"/>
        <item x="10"/>
        <item x="11"/>
        <item x="12"/>
        <item x="13"/>
        <item x="14"/>
        <item x="15"/>
        <item t="default"/>
      </items>
    </pivotField>
    <pivotField name="#" compact="0" outline="0" multipleItemSelectionAllowed="1" showAll="0"/>
    <pivotField name="#1" axis="axisPage" compact="0" outline="0" multipleItemSelectionAllowed="1" showAll="0">
      <items count="28">
        <item h="1" x="0"/>
        <item x="1"/>
        <item x="2"/>
        <item x="3"/>
        <item x="4"/>
        <item x="5"/>
        <item x="6"/>
        <item x="7"/>
        <item x="8"/>
        <item x="9"/>
        <item x="10"/>
        <item x="11"/>
        <item x="12"/>
        <item x="13"/>
        <item x="14"/>
        <item x="15"/>
        <item x="16"/>
        <item x="17"/>
        <item x="18"/>
        <item h="1" x="19"/>
        <item x="20"/>
        <item x="21"/>
        <item x="22"/>
        <item x="23"/>
        <item x="24"/>
        <item x="25"/>
        <item x="26"/>
        <item t="default"/>
      </items>
    </pivotField>
    <pivotField name="proceso 2" compact="0" outline="0" multipleItemSelectionAllowed="1" showAll="0"/>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axis="axisRow" compact="0" outline="0" multipleItemSelectionAllowed="1" showAll="0" sortType="ascending">
      <items count="9">
        <item x="4"/>
        <item x="5"/>
        <item x="2"/>
        <item x="1"/>
        <item x="6"/>
        <item x="7"/>
        <item x="3"/>
        <item h="1" x="0"/>
        <item t="default"/>
      </items>
    </pivotField>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1">
    <field x="12"/>
  </rowFields>
  <rowItems count="8">
    <i>
      <x/>
    </i>
    <i>
      <x v="1"/>
    </i>
    <i>
      <x v="2"/>
    </i>
    <i>
      <x v="3"/>
    </i>
    <i>
      <x v="4"/>
    </i>
    <i>
      <x v="5"/>
    </i>
    <i>
      <x v="6"/>
    </i>
    <i t="grand">
      <x/>
    </i>
  </rowItems>
  <colFields count="1">
    <field x="-2"/>
  </colFields>
  <colItems count="2">
    <i>
      <x/>
    </i>
    <i i="1">
      <x v="1"/>
    </i>
  </colItems>
  <pageFields count="2">
    <pageField fld="1" hier="0"/>
    <pageField fld="3" hier="0"/>
  </pageFields>
  <dataFields count="2">
    <dataField name="Cuenta de Número" fld="0" subtotal="count" baseField="0"/>
    <dataField name="Promedio de EFICACIA" fld="62"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Datos" cacheId="8" applyNumberFormats="0" applyBorderFormats="0" applyFontFormats="0" applyPatternFormats="0" applyAlignmentFormats="0" applyWidthHeightFormats="0" dataCaption="" updatedVersion="7" compact="0" compactData="0">
  <location ref="B3:F20" firstHeaderRow="1" firstDataRow="2" firstDataCol="3" rowPageCount="1" colPageCount="1"/>
  <pivotFields count="63">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axis="axisRow" compact="0" outline="0" multipleItemSelectionAllowed="1" showAll="0" sortType="ascending" defaultSubtotal="0">
      <items count="27">
        <item x="1"/>
        <item h="1" x="2"/>
        <item x="18"/>
        <item h="1" x="19"/>
        <item x="20"/>
        <item h="1" x="21"/>
        <item x="22"/>
        <item x="23"/>
        <item x="24"/>
        <item x="25"/>
        <item h="1" x="26"/>
        <item x="3"/>
        <item h="1" x="4"/>
        <item x="5"/>
        <item x="6"/>
        <item h="1" x="7"/>
        <item x="8"/>
        <item h="1" x="9"/>
        <item x="10"/>
        <item h="1" x="11"/>
        <item x="12"/>
        <item h="1" x="13"/>
        <item x="14"/>
        <item h="1" x="15"/>
        <item x="16"/>
        <item h="1" x="17"/>
        <item x="0"/>
      </items>
    </pivotField>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axis="axisPage" compact="0" outline="0" multipleItemSelectionAllowed="1" showAll="0">
      <items count="4">
        <item h="1" x="0"/>
        <item x="1"/>
        <item h="1" x="2"/>
        <item t="default"/>
      </items>
    </pivotField>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3">
    <field x="3"/>
    <field x="1"/>
    <field x="4"/>
  </rowFields>
  <rowItems count="16">
    <i>
      <x/>
      <x v="13"/>
      <x v="13"/>
    </i>
    <i>
      <x v="2"/>
      <x v="3"/>
      <x v="3"/>
    </i>
    <i>
      <x v="4"/>
      <x v="12"/>
      <x v="8"/>
    </i>
    <i>
      <x v="6"/>
      <x v="6"/>
      <x v="11"/>
    </i>
    <i>
      <x v="7"/>
      <x/>
      <x/>
    </i>
    <i>
      <x v="8"/>
      <x v="1"/>
      <x v="1"/>
    </i>
    <i>
      <x v="9"/>
      <x v="2"/>
      <x v="2"/>
    </i>
    <i>
      <x v="11"/>
      <x v="5"/>
      <x v="7"/>
    </i>
    <i>
      <x v="13"/>
      <x v="8"/>
      <x v="9"/>
    </i>
    <i>
      <x v="14"/>
      <x v="9"/>
      <x v="4"/>
    </i>
    <i>
      <x v="16"/>
      <x v="14"/>
      <x v="14"/>
    </i>
    <i>
      <x v="18"/>
      <x v="10"/>
      <x v="6"/>
    </i>
    <i>
      <x v="20"/>
      <x v="4"/>
      <x v="5"/>
    </i>
    <i>
      <x v="22"/>
      <x v="7"/>
      <x v="12"/>
    </i>
    <i>
      <x v="24"/>
      <x v="11"/>
      <x v="10"/>
    </i>
    <i t="grand">
      <x/>
    </i>
  </rowItems>
  <colFields count="1">
    <field x="-2"/>
  </colFields>
  <colItems count="2">
    <i>
      <x/>
    </i>
    <i i="1">
      <x v="1"/>
    </i>
  </colItems>
  <pageFields count="1">
    <pageField fld="9" hier="0"/>
  </pageFields>
  <dataFields count="2">
    <dataField name="Cuenta de Número" fld="0" subtotal="count" baseField="0"/>
    <dataField name="Promedio de EFICACIA" fld="62" subtotal="average" baseField="0" numFmtId="9"/>
  </dataFields>
  <formats count="1">
    <format dxfId="303">
      <pivotArea outline="0" fieldPosition="0">
        <references count="1">
          <reference field="4294967294"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C118880-A6D4-4CD6-9F1F-9347C3C49D2F}" name="TablaDinámica1" cacheId="8" applyNumberFormats="0" applyBorderFormats="0" applyFontFormats="0" applyPatternFormats="0" applyAlignmentFormats="0" applyWidthHeightFormats="0" dataCaption="" updatedVersion="7" compact="0" compactData="0" chartFormat="1">
  <location ref="A105:D123" firstHeaderRow="1" firstDataRow="2" firstDataCol="2"/>
  <pivotFields count="63">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compact="0" outline="0" multipleItemSelectionAllowed="1" showAll="0" sortType="ascending" defaultSubtotal="0"/>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2">
    <field x="1"/>
    <field x="4"/>
  </rowFields>
  <rowItems count="17">
    <i>
      <x/>
      <x/>
    </i>
    <i>
      <x v="1"/>
      <x v="1"/>
    </i>
    <i>
      <x v="2"/>
      <x v="2"/>
    </i>
    <i>
      <x v="3"/>
      <x v="3"/>
    </i>
    <i>
      <x v="4"/>
      <x v="5"/>
    </i>
    <i>
      <x v="5"/>
      <x v="7"/>
    </i>
    <i>
      <x v="6"/>
      <x v="11"/>
    </i>
    <i>
      <x v="7"/>
      <x v="12"/>
    </i>
    <i>
      <x v="8"/>
      <x v="9"/>
    </i>
    <i>
      <x v="9"/>
      <x v="4"/>
    </i>
    <i>
      <x v="10"/>
      <x v="6"/>
    </i>
    <i>
      <x v="11"/>
      <x v="10"/>
    </i>
    <i>
      <x v="12"/>
      <x v="8"/>
    </i>
    <i>
      <x v="13"/>
      <x v="13"/>
    </i>
    <i>
      <x v="14"/>
      <x v="14"/>
    </i>
    <i>
      <x v="15"/>
      <x v="15"/>
    </i>
    <i t="grand">
      <x/>
    </i>
  </rowItems>
  <colFields count="1">
    <field x="-2"/>
  </colFields>
  <colItems count="2">
    <i>
      <x/>
    </i>
    <i i="1">
      <x v="1"/>
    </i>
  </colItems>
  <dataFields count="2">
    <dataField name="Cuenta de Número" fld="0" subtotal="count" baseField="0"/>
    <dataField name="Promedio de EFICACIA" fld="62" subtotal="average" baseField="0" numFmtId="9"/>
  </dataFields>
  <formats count="1">
    <format dxfId="304">
      <pivotArea outline="0" fieldPosition="0">
        <references count="1">
          <reference field="4294967294"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Datos 2" cacheId="8" applyNumberFormats="0" applyBorderFormats="0" applyFontFormats="0" applyPatternFormats="0" applyAlignmentFormats="0" applyWidthHeightFormats="0" dataCaption="" updatedVersion="7" compact="0" compactData="0">
  <location ref="B24:F37" firstHeaderRow="1" firstDataRow="2" firstDataCol="3" rowPageCount="1" colPageCount="1"/>
  <pivotFields count="63">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x="0"/>
      </items>
    </pivotField>
    <pivotField name="#" compact="0" outline="0" multipleItemSelectionAllowed="1" showAll="0"/>
    <pivotField name="#1" axis="axisRow" compact="0" outline="0" multipleItemSelectionAllowed="1" showAll="0" sortType="ascending" defaultSubtotal="0">
      <items count="27">
        <item x="1"/>
        <item x="2"/>
        <item x="18"/>
        <item x="19"/>
        <item x="20"/>
        <item x="21"/>
        <item x="22"/>
        <item x="23"/>
        <item x="24"/>
        <item x="25"/>
        <item x="26"/>
        <item x="3"/>
        <item x="4"/>
        <item x="5"/>
        <item x="6"/>
        <item x="7"/>
        <item x="8"/>
        <item x="9"/>
        <item x="10"/>
        <item x="11"/>
        <item x="12"/>
        <item x="13"/>
        <item x="14"/>
        <item x="15"/>
        <item x="16"/>
        <item x="17"/>
        <item x="0"/>
      </items>
    </pivotField>
    <pivotField name="proceso 2" axis="axisRow" compact="0" outline="0" multipleItemSelectionAllowed="1" showAll="0" sortType="ascending">
      <items count="17">
        <item x="13"/>
        <item x="14"/>
        <item x="15"/>
        <item x="10"/>
        <item x="4"/>
        <item x="7"/>
        <item x="6"/>
        <item x="2"/>
        <item x="11"/>
        <item x="3"/>
        <item x="9"/>
        <item x="12"/>
        <item x="8"/>
        <item x="1"/>
        <item x="5"/>
        <item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axis="axisPage" compact="0" outline="0" multipleItemSelectionAllowed="1" showAll="0">
      <items count="4">
        <item h="1" x="0"/>
        <item h="1" x="1"/>
        <item x="2"/>
        <item t="default"/>
      </items>
    </pivotField>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3">
    <field x="3"/>
    <field x="1"/>
    <field x="4"/>
  </rowFields>
  <rowItems count="12">
    <i>
      <x v="1"/>
      <x v="13"/>
      <x v="13"/>
    </i>
    <i>
      <x v="3"/>
      <x v="3"/>
      <x v="3"/>
    </i>
    <i>
      <x v="5"/>
      <x v="12"/>
      <x v="8"/>
    </i>
    <i>
      <x v="10"/>
      <x v="2"/>
      <x v="2"/>
    </i>
    <i>
      <x v="12"/>
      <x v="5"/>
      <x v="7"/>
    </i>
    <i>
      <x v="15"/>
      <x v="9"/>
      <x v="4"/>
    </i>
    <i>
      <x v="17"/>
      <x v="14"/>
      <x v="14"/>
    </i>
    <i>
      <x v="19"/>
      <x v="10"/>
      <x v="6"/>
    </i>
    <i>
      <x v="21"/>
      <x v="4"/>
      <x v="5"/>
    </i>
    <i>
      <x v="23"/>
      <x v="7"/>
      <x v="12"/>
    </i>
    <i>
      <x v="25"/>
      <x v="11"/>
      <x v="10"/>
    </i>
    <i t="grand">
      <x/>
    </i>
  </rowItems>
  <colFields count="1">
    <field x="-2"/>
  </colFields>
  <colItems count="2">
    <i>
      <x/>
    </i>
    <i i="1">
      <x v="1"/>
    </i>
  </colItems>
  <pageFields count="1">
    <pageField fld="9" hier="0"/>
  </pageFields>
  <dataFields count="2">
    <dataField name="Cuenta de Número" fld="0" subtotal="count" baseField="0"/>
    <dataField name="Promedio de EFICACIA" fld="62" subtotal="average" baseField="0" numFmtId="9"/>
  </dataFields>
  <formats count="1">
    <format dxfId="305">
      <pivotArea outline="0" fieldPosition="0">
        <references count="1">
          <reference field="4294967294"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Datos 3" cacheId="8" applyNumberFormats="0" applyBorderFormats="0" applyFontFormats="0" applyPatternFormats="0" applyAlignmentFormats="0" applyWidthHeightFormats="0" dataCaption="" updatedVersion="7" compact="0" compactData="0">
  <location ref="C42:F59" firstHeaderRow="1" firstDataRow="2" firstDataCol="2" rowPageCount="1" colPageCount="1"/>
  <pivotFields count="63">
    <pivotField name="Número" dataField="1" compact="0" outline="0" multipleItemSelectionAllowed="1" showAll="0"/>
    <pivotField name="Proceso " axis="axisRow" compact="0" outline="0" multipleItemSelectionAllowed="1" showAll="0" sortType="ascending" defaultSubtotal="0">
      <items count="16">
        <item x="13"/>
        <item x="14"/>
        <item x="15"/>
        <item x="10"/>
        <item x="7"/>
        <item x="2"/>
        <item x="12"/>
        <item x="8"/>
        <item x="3"/>
        <item x="4"/>
        <item x="6"/>
        <item x="9"/>
        <item x="11"/>
        <item x="1"/>
        <item x="5"/>
        <item h="1" x="0"/>
      </items>
    </pivotField>
    <pivotField name="#" compact="0" outline="0" multipleItemSelectionAllowed="1" showAll="0"/>
    <pivotField name="#1" axis="axisPage" compact="0" outline="0" multipleItemSelectionAllowed="1" showAll="0">
      <items count="28">
        <item h="1" x="0"/>
        <item x="1"/>
        <item x="2"/>
        <item x="3"/>
        <item x="4"/>
        <item x="5"/>
        <item x="6"/>
        <item x="7"/>
        <item x="8"/>
        <item x="9"/>
        <item x="10"/>
        <item x="11"/>
        <item x="12"/>
        <item x="13"/>
        <item x="14"/>
        <item x="15"/>
        <item x="16"/>
        <item x="17"/>
        <item x="18"/>
        <item h="1" x="19"/>
        <item x="20"/>
        <item x="21"/>
        <item x="22"/>
        <item x="23"/>
        <item x="24"/>
        <item x="25"/>
        <item x="26"/>
        <item t="default"/>
      </items>
    </pivotField>
    <pivotField name="proceso 2" axis="axisRow" compact="0" outline="0" multipleItemSelectionAllowed="1" showAll="0" sortType="ascending">
      <items count="17">
        <item x="13"/>
        <item x="14"/>
        <item x="15"/>
        <item x="10"/>
        <item x="4"/>
        <item x="7"/>
        <item x="6"/>
        <item x="2"/>
        <item x="11"/>
        <item x="3"/>
        <item x="9"/>
        <item x="12"/>
        <item x="8"/>
        <item x="1"/>
        <item x="5"/>
        <item h="1" x="0"/>
        <item t="default"/>
      </items>
    </pivotField>
    <pivotField name="Objetivo Estratégico" compact="0" outline="0" multipleItemSelectionAllowed="1" showAll="0"/>
    <pivotField name="Estratégia" compact="0" outline="0" multipleItemSelectionAllowed="1" showAll="0"/>
    <pivotField name="Politica MIPG" compact="0" outline="0" multipleItemSelectionAllowed="1" showAll="0"/>
    <pivotField name="Nombre Indicador" compact="0" outline="0" multipleItemSelectionAllowed="1" showAll="0"/>
    <pivotField name="Principal / Secundario" compact="0" outline="0" multipleItemSelectionAllowed="1" showAll="0"/>
    <pivotField name="Tipo" compact="0" outline="0" multipleItemSelectionAllowed="1" showAll="0"/>
    <pivotField name="Descripción " compact="0" outline="0" multipleItemSelectionAllowed="1" showAll="0"/>
    <pivotField name="Área" compact="0" outline="0" multipleItemSelectionAllowed="1" showAll="0"/>
    <pivotField name="Responsable" compact="0" outline="0" multipleItemSelectionAllowed="1" showAll="0"/>
    <pivotField name="Cargo responsable" compact="0" outline="0" multipleItemSelectionAllowed="1" showAll="0"/>
    <pivotField name="Formula matemática" compact="0" outline="0" multipleItemSelectionAllowed="1" showAll="0"/>
    <pivotField name="Unidad de medida" compact="0" outline="0" multipleItemSelectionAllowed="1" showAll="0"/>
    <pivotField name="Fuente de la información" compact="0" outline="0" multipleItemSelectionAllowed="1" showAll="0"/>
    <pivotField name="Frecuencia de medición" compact="0" outline="0" multipleItemSelectionAllowed="1" showAll="0"/>
    <pivotField name="Meta" compact="0" outline="0" multipleItemSelectionAllowed="1" showAll="0"/>
    <pivotField name="Linea Base" compact="0" outline="0" multipleItemSelectionAllowed="1" showAll="0"/>
    <pivotField name="Tendencia" compact="0" outline="0" multipleItemSelectionAllowed="1" showAll="0"/>
    <pivotField name="Tolerancia Inferior" compact="0" outline="0" multipleItemSelectionAllowed="1" showAll="0"/>
    <pivotField name="Tolerancia Superior" compact="0" outline="0" multipleItemSelectionAllowed="1" showAll="0"/>
    <pivotField name="Documento SIG asociado" compact="0" outline="0" multipleItemSelectionAllowed="1" showAll="0"/>
    <pivotField name="Numerador" compact="0" outline="0" multipleItemSelectionAllowed="1" showAll="0"/>
    <pivotField name="Denominador" compact="0" outline="0" multipleItemSelectionAllowed="1" showAll="0"/>
    <pivotField name="Enero" compact="0" outline="0" multipleItemSelectionAllowed="1" showAll="0"/>
    <pivotField name="numerador2" compact="0" outline="0" multipleItemSelectionAllowed="1" showAll="0"/>
    <pivotField name="denominador2" compact="0" outline="0" multipleItemSelectionAllowed="1" showAll="0"/>
    <pivotField name="Febrero" compact="0" outline="0" multipleItemSelectionAllowed="1" showAll="0"/>
    <pivotField name="numerador3" compact="0" outline="0" multipleItemSelectionAllowed="1" showAll="0"/>
    <pivotField name="denominador3" compact="0" outline="0" multipleItemSelectionAllowed="1" showAll="0"/>
    <pivotField name="Marzo" compact="0" outline="0" multipleItemSelectionAllowed="1" showAll="0"/>
    <pivotField name="numerador4" compact="0" outline="0" multipleItemSelectionAllowed="1" showAll="0"/>
    <pivotField name="denominador4" compact="0" outline="0" multipleItemSelectionAllowed="1" showAll="0"/>
    <pivotField name="Abril" compact="0" outline="0" multipleItemSelectionAllowed="1" showAll="0"/>
    <pivotField name="numerador5" compact="0" outline="0" multipleItemSelectionAllowed="1" showAll="0"/>
    <pivotField name="denominador5" compact="0" outline="0" multipleItemSelectionAllowed="1" showAll="0"/>
    <pivotField name="Mayo" compact="0" outline="0" multipleItemSelectionAllowed="1" showAll="0"/>
    <pivotField name="numerador6" compact="0" outline="0" multipleItemSelectionAllowed="1" showAll="0"/>
    <pivotField name="denominador6" compact="0" outline="0" multipleItemSelectionAllowed="1" showAll="0"/>
    <pivotField name="Junio" compact="0" outline="0" multipleItemSelectionAllowed="1" showAll="0"/>
    <pivotField name="numerador7" compact="0" outline="0" multipleItemSelectionAllowed="1" showAll="0"/>
    <pivotField name="denominador7" compact="0" outline="0" multipleItemSelectionAllowed="1" showAll="0"/>
    <pivotField name="Julio" compact="0" outline="0" multipleItemSelectionAllowed="1" showAll="0"/>
    <pivotField name="numerador8" compact="0" outline="0" multipleItemSelectionAllowed="1" showAll="0"/>
    <pivotField name="denominador8" compact="0" outline="0" multipleItemSelectionAllowed="1" showAll="0"/>
    <pivotField name="Agosto" compact="0" outline="0" multipleItemSelectionAllowed="1" showAll="0"/>
    <pivotField name="numerador9" compact="0" outline="0" multipleItemSelectionAllowed="1" showAll="0"/>
    <pivotField name="denominador9" compact="0" outline="0" multipleItemSelectionAllowed="1" showAll="0"/>
    <pivotField name="Septiembre" compact="0" outline="0" multipleItemSelectionAllowed="1" showAll="0"/>
    <pivotField name="numerador10" compact="0" outline="0" multipleItemSelectionAllowed="1" showAll="0"/>
    <pivotField name="denominador10" compact="0" outline="0" multipleItemSelectionAllowed="1" showAll="0"/>
    <pivotField name="Octubre" compact="0" outline="0" multipleItemSelectionAllowed="1" showAll="0"/>
    <pivotField name="numerador11" compact="0" outline="0" multipleItemSelectionAllowed="1" showAll="0"/>
    <pivotField name="denominador11" compact="0" outline="0" multipleItemSelectionAllowed="1" showAll="0"/>
    <pivotField name="Noviembre" compact="0" outline="0" multipleItemSelectionAllowed="1" showAll="0"/>
    <pivotField name="numerador12" compact="0" outline="0" multipleItemSelectionAllowed="1" showAll="0"/>
    <pivotField name="denominador12" compact="0" outline="0" multipleItemSelectionAllowed="1" showAll="0"/>
    <pivotField name="Diciembre" compact="0" outline="0" multipleItemSelectionAllowed="1" showAll="0"/>
    <pivotField name="CUMPLIMIENTO PROMEDIO" compact="0" outline="0" multipleItemSelectionAllowed="1" showAll="0"/>
    <pivotField name="EFICACIA" dataField="1" compact="0" outline="0" multipleItemSelectionAllowed="1" showAll="0"/>
  </pivotFields>
  <rowFields count="2">
    <field x="1"/>
    <field x="4"/>
  </rowFields>
  <rowItems count="16">
    <i>
      <x/>
      <x/>
    </i>
    <i>
      <x v="1"/>
      <x v="1"/>
    </i>
    <i>
      <x v="2"/>
      <x v="2"/>
    </i>
    <i>
      <x v="3"/>
      <x v="3"/>
    </i>
    <i>
      <x v="4"/>
      <x v="5"/>
    </i>
    <i>
      <x v="5"/>
      <x v="7"/>
    </i>
    <i>
      <x v="6"/>
      <x v="11"/>
    </i>
    <i>
      <x v="7"/>
      <x v="12"/>
    </i>
    <i>
      <x v="8"/>
      <x v="9"/>
    </i>
    <i>
      <x v="9"/>
      <x v="4"/>
    </i>
    <i>
      <x v="10"/>
      <x v="6"/>
    </i>
    <i>
      <x v="11"/>
      <x v="10"/>
    </i>
    <i>
      <x v="12"/>
      <x v="8"/>
    </i>
    <i>
      <x v="13"/>
      <x v="13"/>
    </i>
    <i>
      <x v="14"/>
      <x v="14"/>
    </i>
    <i t="grand">
      <x/>
    </i>
  </rowItems>
  <colFields count="1">
    <field x="-2"/>
  </colFields>
  <colItems count="2">
    <i>
      <x/>
    </i>
    <i i="1">
      <x v="1"/>
    </i>
  </colItems>
  <pageFields count="1">
    <pageField fld="3" hier="0"/>
  </pageFields>
  <dataFields count="2">
    <dataField name="Cuenta de Número" fld="0" subtotal="count" baseField="0"/>
    <dataField name="Promedio de EFICACIA" fld="62" subtotal="average"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E03F32A-C542-4F6B-A6CA-7E3A72BD7632}" name="TablaDinámica24"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chartFormat="10">
  <location ref="G3:H97" firstHeaderRow="1" firstDataRow="1" firstDataCol="1"/>
  <pivotFields count="69">
    <pivotField showAll="0"/>
    <pivotField showAll="0"/>
    <pivotField showAll="0"/>
    <pivotField showAll="0"/>
    <pivotField showAll="0"/>
    <pivotField showAll="0">
      <items count="16">
        <item x="12"/>
        <item x="13"/>
        <item x="14"/>
        <item x="9"/>
        <item x="3"/>
        <item x="6"/>
        <item x="5"/>
        <item x="1"/>
        <item x="10"/>
        <item x="2"/>
        <item x="8"/>
        <item x="11"/>
        <item x="7"/>
        <item x="0"/>
        <item x="4"/>
        <item t="default"/>
      </items>
    </pivotField>
    <pivotField showAll="0"/>
    <pivotField showAll="0"/>
    <pivotField showAll="0"/>
    <pivotField axis="axisRow" showAll="0">
      <items count="94">
        <item x="90"/>
        <item x="11"/>
        <item x="51"/>
        <item x="41"/>
        <item x="53"/>
        <item x="20"/>
        <item x="47"/>
        <item x="88"/>
        <item x="46"/>
        <item x="48"/>
        <item x="36"/>
        <item x="4"/>
        <item x="21"/>
        <item x="54"/>
        <item x="76"/>
        <item x="75"/>
        <item x="77"/>
        <item x="78"/>
        <item x="79"/>
        <item x="82"/>
        <item x="22"/>
        <item x="23"/>
        <item x="50"/>
        <item x="73"/>
        <item x="84"/>
        <item x="24"/>
        <item x="30"/>
        <item x="55"/>
        <item x="56"/>
        <item x="57"/>
        <item x="19"/>
        <item x="12"/>
        <item x="7"/>
        <item x="8"/>
        <item x="10"/>
        <item x="89"/>
        <item x="92"/>
        <item x="9"/>
        <item x="91"/>
        <item x="49"/>
        <item x="58"/>
        <item x="52"/>
        <item x="59"/>
        <item x="37"/>
        <item x="44"/>
        <item x="43"/>
        <item x="60"/>
        <item x="17"/>
        <item x="62"/>
        <item x="5"/>
        <item x="61"/>
        <item x="63"/>
        <item x="6"/>
        <item x="85"/>
        <item x="86"/>
        <item x="64"/>
        <item x="65"/>
        <item x="13"/>
        <item x="32"/>
        <item x="66"/>
        <item x="80"/>
        <item x="39"/>
        <item x="87"/>
        <item x="18"/>
        <item x="2"/>
        <item x="67"/>
        <item x="1"/>
        <item x="68"/>
        <item x="74"/>
        <item x="0"/>
        <item x="40"/>
        <item x="38"/>
        <item x="25"/>
        <item x="14"/>
        <item x="31"/>
        <item x="69"/>
        <item x="28"/>
        <item x="34"/>
        <item x="70"/>
        <item x="35"/>
        <item x="71"/>
        <item x="81"/>
        <item x="83"/>
        <item x="29"/>
        <item x="15"/>
        <item x="16"/>
        <item x="33"/>
        <item x="3"/>
        <item x="72"/>
        <item x="42"/>
        <item x="45"/>
        <item x="26"/>
        <item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4">
        <item x="1"/>
        <item x="0"/>
        <item x="2"/>
        <item t="default"/>
      </items>
    </pivotField>
    <pivotField showAll="0"/>
    <pivotField showAll="0"/>
    <pivotField showAll="0"/>
    <pivotField showAll="0"/>
  </pivotFields>
  <rowFields count="1">
    <field x="9"/>
  </rowFields>
  <rowItems count="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t="grand">
      <x/>
    </i>
  </rowItems>
  <colItems count="1">
    <i/>
  </colItems>
  <dataFields count="1">
    <dataField name="Promedio de EFICACIA" fld="63" subtotal="average" baseField="5" baseItem="0" numFmtId="9"/>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049AE8D-B627-45DB-86C1-A9D85103EAB1}" name="TablaDinámica23"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chartFormat="8">
  <location ref="D3:E47" firstHeaderRow="1" firstDataRow="1" firstDataCol="1"/>
  <pivotFields count="69">
    <pivotField showAll="0"/>
    <pivotField showAll="0"/>
    <pivotField showAll="0"/>
    <pivotField showAll="0"/>
    <pivotField showAll="0"/>
    <pivotField axis="axisRow" showAll="0">
      <items count="16">
        <item x="12"/>
        <item x="13"/>
        <item x="14"/>
        <item x="9"/>
        <item x="3"/>
        <item x="6"/>
        <item x="5"/>
        <item x="1"/>
        <item x="10"/>
        <item x="2"/>
        <item x="8"/>
        <item x="11"/>
        <item x="7"/>
        <item x="0"/>
        <item x="4"/>
        <item t="default"/>
      </items>
    </pivotField>
    <pivotField showAll="0"/>
    <pivotField showAll="0"/>
    <pivotField showAll="0"/>
    <pivotField showAll="0">
      <items count="94">
        <item x="90"/>
        <item x="11"/>
        <item x="51"/>
        <item x="41"/>
        <item x="53"/>
        <item x="20"/>
        <item x="47"/>
        <item x="88"/>
        <item x="46"/>
        <item x="48"/>
        <item x="36"/>
        <item x="4"/>
        <item x="21"/>
        <item x="54"/>
        <item x="76"/>
        <item x="75"/>
        <item x="77"/>
        <item x="78"/>
        <item x="79"/>
        <item x="82"/>
        <item x="22"/>
        <item x="23"/>
        <item x="50"/>
        <item x="73"/>
        <item x="84"/>
        <item x="24"/>
        <item x="30"/>
        <item x="55"/>
        <item x="56"/>
        <item x="57"/>
        <item x="19"/>
        <item x="12"/>
        <item x="7"/>
        <item x="8"/>
        <item x="10"/>
        <item x="89"/>
        <item x="92"/>
        <item x="9"/>
        <item x="91"/>
        <item x="49"/>
        <item x="58"/>
        <item x="52"/>
        <item x="59"/>
        <item x="37"/>
        <item x="44"/>
        <item x="43"/>
        <item x="60"/>
        <item x="17"/>
        <item x="62"/>
        <item x="5"/>
        <item x="61"/>
        <item x="63"/>
        <item x="6"/>
        <item x="85"/>
        <item x="86"/>
        <item x="64"/>
        <item x="65"/>
        <item x="13"/>
        <item x="32"/>
        <item x="66"/>
        <item x="80"/>
        <item x="39"/>
        <item x="87"/>
        <item x="18"/>
        <item x="2"/>
        <item x="67"/>
        <item x="1"/>
        <item x="68"/>
        <item x="74"/>
        <item x="0"/>
        <item x="40"/>
        <item x="38"/>
        <item x="25"/>
        <item x="14"/>
        <item x="31"/>
        <item x="69"/>
        <item x="28"/>
        <item x="34"/>
        <item x="70"/>
        <item x="35"/>
        <item x="71"/>
        <item x="81"/>
        <item x="83"/>
        <item x="29"/>
        <item x="15"/>
        <item x="16"/>
        <item x="33"/>
        <item x="3"/>
        <item x="72"/>
        <item x="42"/>
        <item x="45"/>
        <item x="26"/>
        <item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s>
  <rowFields count="2">
    <field x="5"/>
    <field x="64"/>
  </rowFields>
  <rowItems count="44">
    <i>
      <x/>
    </i>
    <i r="1">
      <x/>
    </i>
    <i>
      <x v="1"/>
    </i>
    <i r="1">
      <x/>
    </i>
    <i r="1">
      <x v="1"/>
    </i>
    <i>
      <x v="2"/>
    </i>
    <i r="1">
      <x/>
    </i>
    <i r="1">
      <x v="1"/>
    </i>
    <i r="1">
      <x v="2"/>
    </i>
    <i>
      <x v="3"/>
    </i>
    <i r="1">
      <x/>
    </i>
    <i>
      <x v="4"/>
    </i>
    <i r="1">
      <x v="1"/>
    </i>
    <i r="1">
      <x v="2"/>
    </i>
    <i>
      <x v="5"/>
    </i>
    <i r="1">
      <x/>
    </i>
    <i>
      <x v="6"/>
    </i>
    <i r="1">
      <x/>
    </i>
    <i r="1">
      <x v="1"/>
    </i>
    <i>
      <x v="7"/>
    </i>
    <i r="1">
      <x v="1"/>
    </i>
    <i r="1">
      <x v="2"/>
    </i>
    <i>
      <x v="8"/>
    </i>
    <i r="1">
      <x/>
    </i>
    <i r="1">
      <x v="2"/>
    </i>
    <i>
      <x v="9"/>
    </i>
    <i r="1">
      <x v="2"/>
    </i>
    <i>
      <x v="10"/>
    </i>
    <i r="1">
      <x/>
    </i>
    <i r="1">
      <x v="1"/>
    </i>
    <i r="1">
      <x v="2"/>
    </i>
    <i>
      <x v="11"/>
    </i>
    <i r="1">
      <x v="2"/>
    </i>
    <i>
      <x v="12"/>
    </i>
    <i r="1">
      <x/>
    </i>
    <i r="1">
      <x v="1"/>
    </i>
    <i>
      <x v="13"/>
    </i>
    <i r="1">
      <x/>
    </i>
    <i r="1">
      <x v="1"/>
    </i>
    <i>
      <x v="14"/>
    </i>
    <i r="1">
      <x/>
    </i>
    <i r="1">
      <x v="1"/>
    </i>
    <i r="1">
      <x v="2"/>
    </i>
    <i t="grand">
      <x/>
    </i>
  </rowItems>
  <colItems count="1">
    <i/>
  </colItems>
  <dataFields count="1">
    <dataField name="Cuenta de C - NC" fld="64" subtotal="count" baseField="0" baseItem="0" numFmtId="1"/>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8B1EF8A-3D12-4719-B368-0C364F719B10}" name="TablaDinámica21" cacheId="0" applyNumberFormats="0" applyBorderFormats="0" applyFontFormats="0" applyPatternFormats="0" applyAlignmentFormats="0" applyWidthHeightFormats="1" dataCaption="Valores" updatedVersion="7" minRefreshableVersion="3" useAutoFormatting="1" itemPrintTitles="1" createdVersion="8" indent="0" outline="1" outlineData="1" multipleFieldFilters="0" chartFormat="7">
  <location ref="A3:B19" firstHeaderRow="1" firstDataRow="1" firstDataCol="1"/>
  <pivotFields count="69">
    <pivotField showAll="0"/>
    <pivotField showAll="0"/>
    <pivotField showAll="0"/>
    <pivotField showAll="0"/>
    <pivotField showAll="0"/>
    <pivotField axis="axisRow" showAll="0">
      <items count="16">
        <item x="12"/>
        <item x="13"/>
        <item x="14"/>
        <item x="9"/>
        <item x="3"/>
        <item x="6"/>
        <item x="5"/>
        <item x="1"/>
        <item x="10"/>
        <item x="2"/>
        <item x="8"/>
        <item x="11"/>
        <item x="7"/>
        <item x="0"/>
        <item x="4"/>
        <item t="default"/>
      </items>
    </pivotField>
    <pivotField showAll="0"/>
    <pivotField showAll="0"/>
    <pivotField showAll="0"/>
    <pivotField showAll="0">
      <items count="94">
        <item x="90"/>
        <item x="11"/>
        <item x="51"/>
        <item x="41"/>
        <item x="53"/>
        <item x="20"/>
        <item x="47"/>
        <item x="88"/>
        <item x="46"/>
        <item x="48"/>
        <item x="36"/>
        <item x="4"/>
        <item x="21"/>
        <item x="54"/>
        <item x="76"/>
        <item x="75"/>
        <item x="77"/>
        <item x="78"/>
        <item x="79"/>
        <item x="82"/>
        <item x="22"/>
        <item x="23"/>
        <item x="50"/>
        <item x="73"/>
        <item x="84"/>
        <item x="24"/>
        <item x="30"/>
        <item x="55"/>
        <item x="56"/>
        <item x="57"/>
        <item x="19"/>
        <item x="12"/>
        <item x="7"/>
        <item x="8"/>
        <item x="10"/>
        <item x="89"/>
        <item x="92"/>
        <item x="9"/>
        <item x="91"/>
        <item x="49"/>
        <item x="58"/>
        <item x="52"/>
        <item x="59"/>
        <item x="37"/>
        <item x="44"/>
        <item x="43"/>
        <item x="60"/>
        <item x="17"/>
        <item x="62"/>
        <item x="5"/>
        <item x="61"/>
        <item x="63"/>
        <item x="6"/>
        <item x="85"/>
        <item x="86"/>
        <item x="64"/>
        <item x="65"/>
        <item x="13"/>
        <item x="32"/>
        <item x="66"/>
        <item x="80"/>
        <item x="39"/>
        <item x="87"/>
        <item x="18"/>
        <item x="2"/>
        <item x="67"/>
        <item x="1"/>
        <item x="68"/>
        <item x="74"/>
        <item x="0"/>
        <item x="40"/>
        <item x="38"/>
        <item x="25"/>
        <item x="14"/>
        <item x="31"/>
        <item x="69"/>
        <item x="28"/>
        <item x="34"/>
        <item x="70"/>
        <item x="35"/>
        <item x="71"/>
        <item x="81"/>
        <item x="83"/>
        <item x="29"/>
        <item x="15"/>
        <item x="16"/>
        <item x="33"/>
        <item x="3"/>
        <item x="72"/>
        <item x="42"/>
        <item x="45"/>
        <item x="26"/>
        <item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4">
        <item x="1"/>
        <item x="0"/>
        <item x="2"/>
        <item t="default"/>
      </items>
    </pivotField>
    <pivotField showAll="0"/>
    <pivotField showAll="0"/>
    <pivotField showAll="0"/>
    <pivotField showAll="0"/>
  </pivotFields>
  <rowFields count="1">
    <field x="5"/>
  </rowFields>
  <rowItems count="16">
    <i>
      <x/>
    </i>
    <i>
      <x v="1"/>
    </i>
    <i>
      <x v="2"/>
    </i>
    <i>
      <x v="3"/>
    </i>
    <i>
      <x v="4"/>
    </i>
    <i>
      <x v="5"/>
    </i>
    <i>
      <x v="6"/>
    </i>
    <i>
      <x v="7"/>
    </i>
    <i>
      <x v="8"/>
    </i>
    <i>
      <x v="9"/>
    </i>
    <i>
      <x v="10"/>
    </i>
    <i>
      <x v="11"/>
    </i>
    <i>
      <x v="12"/>
    </i>
    <i>
      <x v="13"/>
    </i>
    <i>
      <x v="14"/>
    </i>
    <i t="grand">
      <x/>
    </i>
  </rowItems>
  <colItems count="1">
    <i/>
  </colItems>
  <dataFields count="1">
    <dataField name="Promedio de EFICACIA" fld="63" subtotal="average" baseField="5" baseItem="3" numFmtId="9"/>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Indicador" xr10:uid="{3DB48190-484A-4E90-B358-04BCBD587B0F}" sourceName="Nombre Indicador">
  <pivotTables>
    <pivotTable tabId="10" name="TablaDinámica21"/>
    <pivotTable tabId="10" name="TablaDinámica23"/>
    <pivotTable tabId="10" name="TablaDinámica24"/>
  </pivotTables>
  <data>
    <tabular pivotCacheId="1623231154">
      <items count="93">
        <i x="90" s="1"/>
        <i x="11" s="1"/>
        <i x="51" s="1"/>
        <i x="41" s="1"/>
        <i x="53" s="1"/>
        <i x="20" s="1"/>
        <i x="47" s="1"/>
        <i x="88" s="1"/>
        <i x="46" s="1"/>
        <i x="48" s="1"/>
        <i x="36" s="1"/>
        <i x="4" s="1"/>
        <i x="21" s="1"/>
        <i x="54" s="1"/>
        <i x="76" s="1"/>
        <i x="75" s="1"/>
        <i x="77" s="1"/>
        <i x="78" s="1"/>
        <i x="79" s="1"/>
        <i x="82" s="1"/>
        <i x="22" s="1"/>
        <i x="23" s="1"/>
        <i x="50" s="1"/>
        <i x="73" s="1"/>
        <i x="84" s="1"/>
        <i x="24" s="1"/>
        <i x="30" s="1"/>
        <i x="55" s="1"/>
        <i x="56" s="1"/>
        <i x="57" s="1"/>
        <i x="19" s="1"/>
        <i x="12" s="1"/>
        <i x="7" s="1"/>
        <i x="8" s="1"/>
        <i x="10" s="1"/>
        <i x="89" s="1"/>
        <i x="92" s="1"/>
        <i x="9" s="1"/>
        <i x="91" s="1"/>
        <i x="49" s="1"/>
        <i x="58" s="1"/>
        <i x="52" s="1"/>
        <i x="59" s="1"/>
        <i x="37" s="1"/>
        <i x="44" s="1"/>
        <i x="43" s="1"/>
        <i x="60" s="1"/>
        <i x="17" s="1"/>
        <i x="62" s="1"/>
        <i x="5" s="1"/>
        <i x="61" s="1"/>
        <i x="63" s="1"/>
        <i x="6" s="1"/>
        <i x="85" s="1"/>
        <i x="86" s="1"/>
        <i x="64" s="1"/>
        <i x="65" s="1"/>
        <i x="13" s="1"/>
        <i x="32" s="1"/>
        <i x="66" s="1"/>
        <i x="80" s="1"/>
        <i x="39" s="1"/>
        <i x="87" s="1"/>
        <i x="18" s="1"/>
        <i x="2" s="1"/>
        <i x="67" s="1"/>
        <i x="1" s="1"/>
        <i x="68" s="1"/>
        <i x="74" s="1"/>
        <i x="0" s="1"/>
        <i x="40" s="1"/>
        <i x="38" s="1"/>
        <i x="25" s="1"/>
        <i x="14" s="1"/>
        <i x="31" s="1"/>
        <i x="69" s="1"/>
        <i x="28" s="1"/>
        <i x="34" s="1"/>
        <i x="70" s="1"/>
        <i x="35" s="1"/>
        <i x="71" s="1"/>
        <i x="81" s="1"/>
        <i x="83" s="1"/>
        <i x="29" s="1"/>
        <i x="15" s="1"/>
        <i x="16" s="1"/>
        <i x="33" s="1"/>
        <i x="3" s="1"/>
        <i x="72" s="1"/>
        <i x="42" s="1"/>
        <i x="45" s="1"/>
        <i x="26" s="1"/>
        <i x="2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mbre Indicador" xr10:uid="{1EA8C547-A890-41A4-B874-319B580E7AE2}" cache="SegmentaciónDeDatos_Nombre_Indicador" caption="Nombre Indicador" startItem="18" rowHeight="241300"/>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microsoft.com/office/2007/relationships/slicer" Target="../slicers/slicer1.x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workbookViewId="0"/>
  </sheetViews>
  <sheetFormatPr baseColWidth="10" defaultColWidth="14.42578125" defaultRowHeight="15" customHeight="1" x14ac:dyDescent="0.25"/>
  <cols>
    <col min="1" max="3" width="10.7109375" customWidth="1"/>
    <col min="4" max="4" width="42.140625" customWidth="1"/>
    <col min="5" max="6" width="10.7109375" customWidth="1"/>
  </cols>
  <sheetData>
    <row r="1" spans="1:6" ht="14.25" customHeight="1" x14ac:dyDescent="0.25">
      <c r="A1" s="1" t="s">
        <v>0</v>
      </c>
      <c r="B1" s="1" t="s">
        <v>1</v>
      </c>
      <c r="D1" s="2" t="s">
        <v>2</v>
      </c>
      <c r="F1" s="1" t="s">
        <v>3</v>
      </c>
    </row>
    <row r="2" spans="1:6" ht="14.25" customHeight="1" x14ac:dyDescent="0.25">
      <c r="A2" s="1" t="s">
        <v>4</v>
      </c>
      <c r="B2" s="1" t="s">
        <v>5</v>
      </c>
      <c r="D2" s="2" t="s">
        <v>6</v>
      </c>
      <c r="F2" s="1" t="s">
        <v>7</v>
      </c>
    </row>
    <row r="3" spans="1:6" ht="14.25" customHeight="1" x14ac:dyDescent="0.25">
      <c r="D3" s="2" t="s">
        <v>8</v>
      </c>
      <c r="F3" s="1" t="s">
        <v>9</v>
      </c>
    </row>
    <row r="4" spans="1:6" ht="14.25" customHeight="1" x14ac:dyDescent="0.25">
      <c r="D4" s="2" t="s">
        <v>10</v>
      </c>
      <c r="F4" s="1" t="s">
        <v>11</v>
      </c>
    </row>
    <row r="5" spans="1:6" ht="14.25" customHeight="1" x14ac:dyDescent="0.25">
      <c r="D5" s="2" t="s">
        <v>12</v>
      </c>
      <c r="F5" s="1" t="s">
        <v>13</v>
      </c>
    </row>
    <row r="6" spans="1:6" ht="14.25" customHeight="1" x14ac:dyDescent="0.25">
      <c r="D6" s="2" t="s">
        <v>14</v>
      </c>
      <c r="F6" s="1" t="s">
        <v>15</v>
      </c>
    </row>
    <row r="7" spans="1:6" ht="14.25" customHeight="1" x14ac:dyDescent="0.25">
      <c r="D7" s="2" t="s">
        <v>16</v>
      </c>
      <c r="F7" s="1" t="s">
        <v>17</v>
      </c>
    </row>
    <row r="8" spans="1:6" ht="14.25" customHeight="1" x14ac:dyDescent="0.25">
      <c r="D8" s="2" t="s">
        <v>18</v>
      </c>
      <c r="F8" s="1" t="s">
        <v>19</v>
      </c>
    </row>
    <row r="9" spans="1:6" ht="14.25" customHeight="1" x14ac:dyDescent="0.25"/>
    <row r="10" spans="1:6" ht="14.25" customHeight="1" x14ac:dyDescent="0.25"/>
    <row r="11" spans="1:6" ht="14.25" customHeight="1" x14ac:dyDescent="0.25"/>
    <row r="12" spans="1:6" ht="14.25" customHeight="1" x14ac:dyDescent="0.25"/>
    <row r="13" spans="1:6" ht="14.25" customHeight="1" x14ac:dyDescent="0.25"/>
    <row r="14" spans="1:6" ht="14.25" customHeight="1" x14ac:dyDescent="0.25"/>
    <row r="15" spans="1:6" ht="14.25" customHeight="1" x14ac:dyDescent="0.25"/>
    <row r="16" spans="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topLeftCell="A5" workbookViewId="0">
      <selection activeCell="B12" sqref="B12"/>
    </sheetView>
  </sheetViews>
  <sheetFormatPr baseColWidth="10" defaultColWidth="14.42578125" defaultRowHeight="15" customHeight="1" outlineLevelRow="1" x14ac:dyDescent="0.25"/>
  <cols>
    <col min="1" max="8" width="10.7109375" customWidth="1"/>
    <col min="9" max="9" width="13.140625" customWidth="1"/>
    <col min="10" max="63" width="10.7109375" customWidth="1"/>
  </cols>
  <sheetData>
    <row r="1" spans="1:65" x14ac:dyDescent="0.25">
      <c r="A1" s="3" t="s">
        <v>20</v>
      </c>
    </row>
    <row r="2" spans="1:65" ht="18.75" x14ac:dyDescent="0.25">
      <c r="A2" s="230" t="s">
        <v>21</v>
      </c>
      <c r="B2" s="230" t="s">
        <v>22</v>
      </c>
      <c r="C2" s="4"/>
      <c r="D2" s="4"/>
      <c r="E2" s="230" t="s">
        <v>22</v>
      </c>
      <c r="F2" s="230" t="s">
        <v>23</v>
      </c>
      <c r="G2" s="230" t="s">
        <v>24</v>
      </c>
      <c r="H2" s="230" t="s">
        <v>25</v>
      </c>
      <c r="I2" s="230" t="s">
        <v>26</v>
      </c>
      <c r="J2" s="230" t="s">
        <v>27</v>
      </c>
      <c r="K2" s="230" t="s">
        <v>28</v>
      </c>
      <c r="L2" s="230" t="s">
        <v>29</v>
      </c>
      <c r="M2" s="230" t="s">
        <v>30</v>
      </c>
      <c r="N2" s="230" t="s">
        <v>31</v>
      </c>
      <c r="O2" s="230" t="s">
        <v>32</v>
      </c>
      <c r="P2" s="230" t="s">
        <v>33</v>
      </c>
      <c r="Q2" s="230" t="s">
        <v>34</v>
      </c>
      <c r="R2" s="230" t="s">
        <v>35</v>
      </c>
      <c r="S2" s="230" t="s">
        <v>36</v>
      </c>
      <c r="T2" s="230" t="s">
        <v>37</v>
      </c>
      <c r="U2" s="230" t="s">
        <v>38</v>
      </c>
      <c r="V2" s="230" t="s">
        <v>39</v>
      </c>
      <c r="W2" s="230" t="s">
        <v>40</v>
      </c>
      <c r="X2" s="230" t="s">
        <v>41</v>
      </c>
      <c r="Y2" s="230" t="s">
        <v>42</v>
      </c>
      <c r="Z2" s="240" t="s">
        <v>43</v>
      </c>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2"/>
      <c r="BJ2" s="236" t="s">
        <v>44</v>
      </c>
      <c r="BK2" s="236" t="s">
        <v>45</v>
      </c>
    </row>
    <row r="3" spans="1:65" ht="18.75" x14ac:dyDescent="0.25">
      <c r="A3" s="231"/>
      <c r="B3" s="231"/>
      <c r="C3" s="5"/>
      <c r="D3" s="5"/>
      <c r="E3" s="231"/>
      <c r="F3" s="231"/>
      <c r="G3" s="231"/>
      <c r="H3" s="231"/>
      <c r="I3" s="231"/>
      <c r="J3" s="231"/>
      <c r="K3" s="231"/>
      <c r="L3" s="231"/>
      <c r="M3" s="231"/>
      <c r="N3" s="231"/>
      <c r="O3" s="231"/>
      <c r="P3" s="231"/>
      <c r="Q3" s="231"/>
      <c r="R3" s="231"/>
      <c r="S3" s="231"/>
      <c r="T3" s="231"/>
      <c r="U3" s="231"/>
      <c r="V3" s="231"/>
      <c r="W3" s="231"/>
      <c r="X3" s="231"/>
      <c r="Y3" s="231"/>
      <c r="Z3" s="233" t="s">
        <v>46</v>
      </c>
      <c r="AA3" s="234"/>
      <c r="AB3" s="235"/>
      <c r="AC3" s="233" t="s">
        <v>47</v>
      </c>
      <c r="AD3" s="234"/>
      <c r="AE3" s="235"/>
      <c r="AF3" s="233" t="s">
        <v>48</v>
      </c>
      <c r="AG3" s="234"/>
      <c r="AH3" s="235"/>
      <c r="AI3" s="237" t="s">
        <v>49</v>
      </c>
      <c r="AJ3" s="238"/>
      <c r="AK3" s="239"/>
      <c r="AL3" s="237" t="s">
        <v>50</v>
      </c>
      <c r="AM3" s="238"/>
      <c r="AN3" s="239"/>
      <c r="AO3" s="237" t="s">
        <v>51</v>
      </c>
      <c r="AP3" s="238"/>
      <c r="AQ3" s="239"/>
      <c r="AR3" s="237" t="s">
        <v>52</v>
      </c>
      <c r="AS3" s="238"/>
      <c r="AT3" s="239"/>
      <c r="AU3" s="237" t="s">
        <v>53</v>
      </c>
      <c r="AV3" s="238"/>
      <c r="AW3" s="239"/>
      <c r="AX3" s="237" t="s">
        <v>54</v>
      </c>
      <c r="AY3" s="238"/>
      <c r="AZ3" s="239"/>
      <c r="BA3" s="237" t="s">
        <v>55</v>
      </c>
      <c r="BB3" s="238"/>
      <c r="BC3" s="239"/>
      <c r="BD3" s="237" t="s">
        <v>56</v>
      </c>
      <c r="BE3" s="238"/>
      <c r="BF3" s="239"/>
      <c r="BG3" s="237" t="s">
        <v>57</v>
      </c>
      <c r="BH3" s="238"/>
      <c r="BI3" s="239"/>
      <c r="BJ3" s="231"/>
      <c r="BK3" s="231"/>
    </row>
    <row r="4" spans="1:65" ht="37.5" x14ac:dyDescent="0.25">
      <c r="A4" s="232"/>
      <c r="B4" s="232"/>
      <c r="C4" s="6" t="s">
        <v>58</v>
      </c>
      <c r="D4" s="6" t="s">
        <v>59</v>
      </c>
      <c r="E4" s="232"/>
      <c r="F4" s="232"/>
      <c r="G4" s="232"/>
      <c r="H4" s="232"/>
      <c r="I4" s="232"/>
      <c r="J4" s="232"/>
      <c r="K4" s="232"/>
      <c r="L4" s="232"/>
      <c r="M4" s="232"/>
      <c r="N4" s="232"/>
      <c r="O4" s="232"/>
      <c r="P4" s="232"/>
      <c r="Q4" s="232"/>
      <c r="R4" s="232"/>
      <c r="S4" s="232"/>
      <c r="T4" s="232"/>
      <c r="U4" s="232"/>
      <c r="V4" s="232"/>
      <c r="W4" s="232"/>
      <c r="X4" s="232"/>
      <c r="Y4" s="232"/>
      <c r="Z4" s="7" t="s">
        <v>60</v>
      </c>
      <c r="AA4" s="8" t="s">
        <v>61</v>
      </c>
      <c r="AB4" s="9" t="s">
        <v>62</v>
      </c>
      <c r="AC4" s="10" t="s">
        <v>60</v>
      </c>
      <c r="AD4" s="11" t="s">
        <v>61</v>
      </c>
      <c r="AE4" s="9" t="s">
        <v>62</v>
      </c>
      <c r="AF4" s="10" t="s">
        <v>60</v>
      </c>
      <c r="AG4" s="11" t="s">
        <v>61</v>
      </c>
      <c r="AH4" s="9" t="s">
        <v>62</v>
      </c>
      <c r="AI4" s="10" t="s">
        <v>60</v>
      </c>
      <c r="AJ4" s="11" t="s">
        <v>61</v>
      </c>
      <c r="AK4" s="9" t="s">
        <v>62</v>
      </c>
      <c r="AL4" s="10" t="s">
        <v>60</v>
      </c>
      <c r="AM4" s="11" t="s">
        <v>61</v>
      </c>
      <c r="AN4" s="9" t="s">
        <v>62</v>
      </c>
      <c r="AO4" s="10" t="s">
        <v>60</v>
      </c>
      <c r="AP4" s="11" t="s">
        <v>61</v>
      </c>
      <c r="AQ4" s="9" t="s">
        <v>62</v>
      </c>
      <c r="AR4" s="10" t="s">
        <v>60</v>
      </c>
      <c r="AS4" s="11" t="s">
        <v>61</v>
      </c>
      <c r="AT4" s="9" t="s">
        <v>62</v>
      </c>
      <c r="AU4" s="10" t="s">
        <v>60</v>
      </c>
      <c r="AV4" s="11" t="s">
        <v>61</v>
      </c>
      <c r="AW4" s="9" t="s">
        <v>62</v>
      </c>
      <c r="AX4" s="10" t="s">
        <v>60</v>
      </c>
      <c r="AY4" s="11" t="s">
        <v>61</v>
      </c>
      <c r="AZ4" s="9" t="s">
        <v>62</v>
      </c>
      <c r="BA4" s="10" t="s">
        <v>60</v>
      </c>
      <c r="BB4" s="11" t="s">
        <v>61</v>
      </c>
      <c r="BC4" s="9" t="s">
        <v>62</v>
      </c>
      <c r="BD4" s="10" t="s">
        <v>60</v>
      </c>
      <c r="BE4" s="11" t="s">
        <v>61</v>
      </c>
      <c r="BF4" s="9" t="s">
        <v>62</v>
      </c>
      <c r="BG4" s="10" t="s">
        <v>60</v>
      </c>
      <c r="BH4" s="11" t="s">
        <v>61</v>
      </c>
      <c r="BI4" s="9" t="s">
        <v>62</v>
      </c>
      <c r="BJ4" s="232"/>
      <c r="BK4" s="232"/>
    </row>
    <row r="5" spans="1:65" ht="20.25" customHeight="1" outlineLevel="1" x14ac:dyDescent="0.25">
      <c r="A5" s="12">
        <v>1</v>
      </c>
      <c r="B5" s="13" t="s">
        <v>63</v>
      </c>
      <c r="C5" s="12">
        <v>1</v>
      </c>
      <c r="D5" s="12" t="s">
        <v>64</v>
      </c>
      <c r="E5" s="13" t="s">
        <v>65</v>
      </c>
      <c r="F5" s="14" t="s">
        <v>66</v>
      </c>
      <c r="G5" s="14" t="s">
        <v>67</v>
      </c>
      <c r="H5" s="15" t="s">
        <v>68</v>
      </c>
      <c r="I5" s="16" t="s">
        <v>69</v>
      </c>
      <c r="J5" s="17" t="s">
        <v>70</v>
      </c>
      <c r="K5" s="15" t="s">
        <v>9</v>
      </c>
      <c r="L5" s="15" t="s">
        <v>71</v>
      </c>
      <c r="M5" s="13" t="s">
        <v>72</v>
      </c>
      <c r="N5" s="15" t="s">
        <v>73</v>
      </c>
      <c r="O5" s="15" t="s">
        <v>74</v>
      </c>
      <c r="P5" s="15" t="s">
        <v>75</v>
      </c>
      <c r="Q5" s="15" t="s">
        <v>76</v>
      </c>
      <c r="R5" s="15" t="s">
        <v>77</v>
      </c>
      <c r="S5" s="15" t="s">
        <v>78</v>
      </c>
      <c r="T5" s="17">
        <v>0.3</v>
      </c>
      <c r="U5" s="15" t="s">
        <v>79</v>
      </c>
      <c r="V5" s="15" t="s">
        <v>80</v>
      </c>
      <c r="W5" s="18" t="s">
        <v>81</v>
      </c>
      <c r="X5" s="15" t="s">
        <v>82</v>
      </c>
      <c r="Y5" s="19" t="s">
        <v>83</v>
      </c>
      <c r="Z5" s="19"/>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1">
        <f>IF(SUM(AB5:BI5)=0,0,AVERAGE(AB5:BI5))</f>
        <v>0</v>
      </c>
      <c r="BK5" s="22">
        <f>IF(T5=0,BJ5,BJ5/T5)</f>
        <v>0</v>
      </c>
    </row>
    <row r="6" spans="1:65" ht="20.25" customHeight="1" outlineLevel="1" x14ac:dyDescent="0.25">
      <c r="A6" s="12">
        <v>1</v>
      </c>
      <c r="B6" s="13" t="s">
        <v>63</v>
      </c>
      <c r="C6" s="12">
        <v>1</v>
      </c>
      <c r="D6" s="12" t="s">
        <v>64</v>
      </c>
      <c r="E6" s="13" t="s">
        <v>65</v>
      </c>
      <c r="F6" s="14" t="s">
        <v>66</v>
      </c>
      <c r="G6" s="14" t="s">
        <v>67</v>
      </c>
      <c r="H6" s="15" t="s">
        <v>68</v>
      </c>
      <c r="I6" s="16" t="s">
        <v>84</v>
      </c>
      <c r="J6" s="17" t="s">
        <v>70</v>
      </c>
      <c r="K6" s="15" t="s">
        <v>9</v>
      </c>
      <c r="L6" s="15" t="s">
        <v>85</v>
      </c>
      <c r="M6" s="13" t="s">
        <v>72</v>
      </c>
      <c r="N6" s="15" t="s">
        <v>86</v>
      </c>
      <c r="O6" s="15" t="s">
        <v>74</v>
      </c>
      <c r="P6" s="15" t="s">
        <v>87</v>
      </c>
      <c r="Q6" s="15" t="s">
        <v>76</v>
      </c>
      <c r="R6" s="15" t="s">
        <v>88</v>
      </c>
      <c r="S6" s="15" t="s">
        <v>89</v>
      </c>
      <c r="T6" s="23">
        <v>210</v>
      </c>
      <c r="U6" s="24">
        <v>2</v>
      </c>
      <c r="V6" s="25" t="s">
        <v>80</v>
      </c>
      <c r="W6" s="24">
        <v>180</v>
      </c>
      <c r="X6" s="24">
        <v>230</v>
      </c>
      <c r="Y6" s="19" t="s">
        <v>90</v>
      </c>
      <c r="Z6" s="19"/>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1">
        <f>IF(SUM(AB6:BI6)=0,0,AVERAGE(AB6:BI6))</f>
        <v>0</v>
      </c>
      <c r="BK6" s="26">
        <f>IF(T6=0,BJ6,BJ6/T6)</f>
        <v>0</v>
      </c>
    </row>
    <row r="7" spans="1:65" ht="20.25" customHeight="1" outlineLevel="1" x14ac:dyDescent="0.25">
      <c r="A7" s="13">
        <v>1</v>
      </c>
      <c r="B7" s="13" t="s">
        <v>63</v>
      </c>
      <c r="C7" s="12">
        <v>1</v>
      </c>
      <c r="D7" s="12" t="s">
        <v>64</v>
      </c>
      <c r="E7" s="13" t="s">
        <v>65</v>
      </c>
      <c r="F7" s="14" t="s">
        <v>66</v>
      </c>
      <c r="G7" s="14" t="s">
        <v>91</v>
      </c>
      <c r="H7" s="15" t="s">
        <v>92</v>
      </c>
      <c r="I7" s="27" t="s">
        <v>93</v>
      </c>
      <c r="J7" s="17" t="s">
        <v>70</v>
      </c>
      <c r="K7" s="15" t="s">
        <v>7</v>
      </c>
      <c r="L7" s="15" t="s">
        <v>94</v>
      </c>
      <c r="M7" s="13" t="s">
        <v>72</v>
      </c>
      <c r="N7" s="15" t="s">
        <v>73</v>
      </c>
      <c r="O7" s="15" t="s">
        <v>74</v>
      </c>
      <c r="P7" s="15" t="s">
        <v>95</v>
      </c>
      <c r="Q7" s="15" t="s">
        <v>96</v>
      </c>
      <c r="R7" s="15" t="s">
        <v>97</v>
      </c>
      <c r="S7" s="15" t="s">
        <v>98</v>
      </c>
      <c r="T7" s="28">
        <v>1</v>
      </c>
      <c r="U7" s="15">
        <v>0</v>
      </c>
      <c r="V7" s="15" t="s">
        <v>80</v>
      </c>
      <c r="W7" s="18" t="s">
        <v>99</v>
      </c>
      <c r="X7" s="18">
        <v>0.01</v>
      </c>
      <c r="Y7" s="19" t="s">
        <v>100</v>
      </c>
      <c r="Z7" s="19"/>
      <c r="AA7" s="1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6">
        <f>IF(SUM(AB7:BI7)=0,0,AVERAGE(AB7:BI7))</f>
        <v>0</v>
      </c>
      <c r="BK7" s="26">
        <f>IF(T7=0,BJ7,BJ7/T7)</f>
        <v>0</v>
      </c>
    </row>
    <row r="8" spans="1:65" ht="15.75" x14ac:dyDescent="0.25">
      <c r="A8" s="13">
        <v>2</v>
      </c>
      <c r="B8" s="13" t="s">
        <v>101</v>
      </c>
      <c r="C8" s="12">
        <v>2</v>
      </c>
      <c r="D8" s="12" t="s">
        <v>102</v>
      </c>
      <c r="E8" s="13" t="s">
        <v>103</v>
      </c>
      <c r="F8" s="14" t="s">
        <v>66</v>
      </c>
      <c r="G8" s="14" t="s">
        <v>91</v>
      </c>
      <c r="H8" s="15" t="s">
        <v>92</v>
      </c>
      <c r="I8" s="30" t="s">
        <v>104</v>
      </c>
      <c r="Y8" s="31" t="s">
        <v>105</v>
      </c>
    </row>
    <row r="9" spans="1:65" ht="15.75" x14ac:dyDescent="0.25">
      <c r="A9" s="13">
        <v>2</v>
      </c>
      <c r="B9" s="13" t="s">
        <v>101</v>
      </c>
      <c r="C9" s="12">
        <v>2</v>
      </c>
      <c r="D9" s="12" t="s">
        <v>102</v>
      </c>
      <c r="E9" s="13" t="s">
        <v>103</v>
      </c>
      <c r="F9" s="14" t="s">
        <v>66</v>
      </c>
      <c r="G9" s="14" t="s">
        <v>91</v>
      </c>
      <c r="H9" s="15" t="s">
        <v>92</v>
      </c>
      <c r="I9" s="30" t="s">
        <v>106</v>
      </c>
      <c r="Y9" s="31" t="s">
        <v>105</v>
      </c>
    </row>
    <row r="10" spans="1:65" ht="15.75" x14ac:dyDescent="0.25">
      <c r="A10" s="13">
        <v>2</v>
      </c>
      <c r="B10" s="13" t="s">
        <v>101</v>
      </c>
      <c r="C10" s="12">
        <v>2</v>
      </c>
      <c r="D10" s="12" t="s">
        <v>102</v>
      </c>
      <c r="E10" s="13" t="s">
        <v>103</v>
      </c>
      <c r="F10" s="14" t="s">
        <v>66</v>
      </c>
      <c r="G10" s="14" t="s">
        <v>91</v>
      </c>
      <c r="H10" s="15" t="s">
        <v>92</v>
      </c>
      <c r="I10" s="30" t="s">
        <v>107</v>
      </c>
      <c r="Y10" s="31" t="s">
        <v>105</v>
      </c>
    </row>
    <row r="11" spans="1:65" ht="15" customHeight="1" outlineLevel="1" x14ac:dyDescent="0.25">
      <c r="A11" s="13">
        <v>3</v>
      </c>
      <c r="B11" s="13" t="s">
        <v>108</v>
      </c>
      <c r="C11" s="12">
        <v>5</v>
      </c>
      <c r="D11" s="12" t="s">
        <v>109</v>
      </c>
      <c r="E11" s="13" t="s">
        <v>110</v>
      </c>
      <c r="F11" s="32" t="s">
        <v>111</v>
      </c>
      <c r="G11" s="32" t="s">
        <v>112</v>
      </c>
      <c r="H11" s="13" t="s">
        <v>92</v>
      </c>
      <c r="I11" s="33" t="s">
        <v>113</v>
      </c>
      <c r="J11" s="34" t="s">
        <v>114</v>
      </c>
      <c r="K11" s="13" t="s">
        <v>115</v>
      </c>
      <c r="L11" s="13" t="s">
        <v>116</v>
      </c>
      <c r="M11" s="13" t="s">
        <v>117</v>
      </c>
      <c r="N11" s="13"/>
      <c r="O11" s="13" t="s">
        <v>118</v>
      </c>
      <c r="P11" s="13" t="s">
        <v>119</v>
      </c>
      <c r="Q11" s="13" t="s">
        <v>96</v>
      </c>
      <c r="R11" s="13" t="s">
        <v>120</v>
      </c>
      <c r="S11" s="13" t="s">
        <v>121</v>
      </c>
      <c r="T11" s="35">
        <v>0.05</v>
      </c>
      <c r="U11" s="13">
        <v>5</v>
      </c>
      <c r="V11" s="13" t="s">
        <v>122</v>
      </c>
      <c r="W11" s="36">
        <v>0</v>
      </c>
      <c r="X11" s="36">
        <v>0.05</v>
      </c>
      <c r="Y11" s="31" t="s">
        <v>105</v>
      </c>
      <c r="Z11" s="13"/>
      <c r="AA11" s="13"/>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6">
        <f>IF(SUM(AB11:BI11)=0,0,AVERAGE(AB11:BI11))</f>
        <v>0</v>
      </c>
      <c r="BK11" s="26">
        <f>IF(T11=0,BJ11,BJ11/T11)</f>
        <v>0</v>
      </c>
    </row>
    <row r="12" spans="1:65" ht="21" customHeight="1" outlineLevel="1" x14ac:dyDescent="0.25">
      <c r="A12" s="133">
        <v>10</v>
      </c>
      <c r="B12" s="15" t="s">
        <v>173</v>
      </c>
      <c r="C12" s="102">
        <v>8</v>
      </c>
      <c r="D12" s="102" t="s">
        <v>175</v>
      </c>
      <c r="E12" s="178" t="s">
        <v>174</v>
      </c>
      <c r="F12" s="14" t="s">
        <v>319</v>
      </c>
      <c r="G12" s="14" t="s">
        <v>466</v>
      </c>
      <c r="H12" s="15" t="s">
        <v>467</v>
      </c>
      <c r="I12" s="105" t="s">
        <v>468</v>
      </c>
      <c r="J12" s="179" t="s">
        <v>114</v>
      </c>
      <c r="K12" s="15" t="s">
        <v>3</v>
      </c>
      <c r="L12" s="137" t="s">
        <v>469</v>
      </c>
      <c r="M12" s="15" t="s">
        <v>72</v>
      </c>
      <c r="N12" s="15" t="s">
        <v>322</v>
      </c>
      <c r="O12" s="15" t="s">
        <v>470</v>
      </c>
      <c r="P12" s="15" t="s">
        <v>471</v>
      </c>
      <c r="Q12" s="15" t="s">
        <v>96</v>
      </c>
      <c r="R12" s="15" t="s">
        <v>472</v>
      </c>
      <c r="S12" s="15" t="s">
        <v>275</v>
      </c>
      <c r="T12" s="28">
        <v>1</v>
      </c>
      <c r="U12" s="15" t="s">
        <v>243</v>
      </c>
      <c r="V12" s="15" t="s">
        <v>122</v>
      </c>
      <c r="W12" s="18">
        <v>0.9</v>
      </c>
      <c r="X12" s="18">
        <v>1</v>
      </c>
      <c r="Y12" s="19" t="s">
        <v>473</v>
      </c>
      <c r="Z12" s="19"/>
      <c r="AA12" s="19"/>
      <c r="AB12" s="29"/>
      <c r="AC12" s="29"/>
      <c r="AD12" s="29"/>
      <c r="AE12" s="29"/>
      <c r="AF12" s="29"/>
      <c r="AG12" s="29"/>
      <c r="AH12" s="29">
        <v>1</v>
      </c>
      <c r="AI12" s="29"/>
      <c r="AJ12" s="29"/>
      <c r="AK12" s="29"/>
      <c r="AL12" s="29"/>
      <c r="AM12" s="29"/>
      <c r="AN12" s="29"/>
      <c r="AO12" s="29"/>
      <c r="AP12" s="29"/>
      <c r="AQ12" s="29">
        <v>1</v>
      </c>
      <c r="AR12" s="29"/>
      <c r="AS12" s="29"/>
      <c r="AT12" s="29"/>
      <c r="AU12" s="29"/>
      <c r="AV12" s="29"/>
      <c r="AW12" s="29"/>
      <c r="AX12" s="29"/>
      <c r="AY12" s="29"/>
      <c r="AZ12" s="29"/>
      <c r="BA12" s="29"/>
      <c r="BB12" s="29"/>
      <c r="BC12" s="29"/>
      <c r="BD12" s="29"/>
      <c r="BE12" s="29"/>
      <c r="BF12" s="29"/>
      <c r="BG12" s="29"/>
      <c r="BH12" s="29"/>
      <c r="BI12" s="29"/>
      <c r="BJ12" s="26">
        <f>IF(SUM(AB12,AE12,AH12,AK12,AN12,AQ12,AT12,AW12,AZ12,BC12,BF12,BI12)=0,0,AVERAGE(AB12,AE12,AH12,AK12,AN12,AQ12,AT12,AW12,AZ12,BC12,BF12,BI12))</f>
        <v>1</v>
      </c>
      <c r="BK12" s="26">
        <f>IF(T12=0,BJ12,BJ12/T12)</f>
        <v>1</v>
      </c>
      <c r="BL12" s="1"/>
      <c r="BM12" s="1"/>
    </row>
    <row r="13" spans="1:65" ht="21" customHeight="1" outlineLevel="1" x14ac:dyDescent="0.25">
      <c r="A13" s="133">
        <v>11</v>
      </c>
      <c r="B13" s="15" t="s">
        <v>173</v>
      </c>
      <c r="C13" s="102">
        <v>8</v>
      </c>
      <c r="D13" s="102" t="s">
        <v>175</v>
      </c>
      <c r="E13" s="178" t="s">
        <v>174</v>
      </c>
      <c r="F13" s="14" t="s">
        <v>319</v>
      </c>
      <c r="G13" s="14" t="s">
        <v>466</v>
      </c>
      <c r="H13" s="15" t="s">
        <v>467</v>
      </c>
      <c r="I13" s="105" t="s">
        <v>474</v>
      </c>
      <c r="J13" s="179" t="s">
        <v>114</v>
      </c>
      <c r="K13" s="15" t="s">
        <v>7</v>
      </c>
      <c r="L13" s="137" t="s">
        <v>475</v>
      </c>
      <c r="M13" s="15" t="s">
        <v>72</v>
      </c>
      <c r="N13" s="15" t="s">
        <v>322</v>
      </c>
      <c r="O13" s="15" t="s">
        <v>470</v>
      </c>
      <c r="P13" s="15" t="s">
        <v>476</v>
      </c>
      <c r="Q13" s="15" t="s">
        <v>96</v>
      </c>
      <c r="R13" s="15" t="s">
        <v>477</v>
      </c>
      <c r="S13" s="15" t="s">
        <v>275</v>
      </c>
      <c r="T13" s="28">
        <v>0.6</v>
      </c>
      <c r="U13" s="15" t="s">
        <v>243</v>
      </c>
      <c r="V13" s="15" t="s">
        <v>80</v>
      </c>
      <c r="W13" s="18">
        <v>0.7</v>
      </c>
      <c r="X13" s="18">
        <v>0.5</v>
      </c>
      <c r="Y13" s="15" t="s">
        <v>478</v>
      </c>
      <c r="Z13" s="15"/>
      <c r="AA13" s="15"/>
      <c r="AB13" s="29"/>
      <c r="AC13" s="29"/>
      <c r="AD13" s="29"/>
      <c r="AE13" s="29"/>
      <c r="AF13" s="29"/>
      <c r="AG13" s="29"/>
      <c r="AH13" s="29">
        <v>0.59634145999999999</v>
      </c>
      <c r="AI13" s="29"/>
      <c r="AJ13" s="29"/>
      <c r="AK13" s="29"/>
      <c r="AL13" s="29"/>
      <c r="AM13" s="29"/>
      <c r="AN13" s="29"/>
      <c r="AO13" s="29"/>
      <c r="AP13" s="29"/>
      <c r="AQ13" s="29">
        <v>0.29629630000000001</v>
      </c>
      <c r="AR13" s="29"/>
      <c r="AS13" s="29"/>
      <c r="AT13" s="29"/>
      <c r="AU13" s="29"/>
      <c r="AV13" s="29"/>
      <c r="AW13" s="29"/>
      <c r="AX13" s="29"/>
      <c r="AY13" s="29"/>
      <c r="AZ13" s="29"/>
      <c r="BA13" s="29"/>
      <c r="BB13" s="29"/>
      <c r="BC13" s="29"/>
      <c r="BD13" s="29"/>
      <c r="BE13" s="29"/>
      <c r="BF13" s="29"/>
      <c r="BG13" s="29"/>
      <c r="BH13" s="29"/>
      <c r="BI13" s="29"/>
      <c r="BJ13" s="26">
        <f>IF(SUM(AB13,AE13,AH13,AK13,AN13,AQ13,AT13,AW13,AZ13,BC13,BF13,BI13)=0,0,AVERAGE(AB13,AE13,AH13,AK13,AN13,AQ13,AT13,AW13,AZ13,BC13,BF13,BI13))</f>
        <v>0.44631887999999997</v>
      </c>
      <c r="BK13" s="26">
        <f>IF(T13=0,BJ13,BJ13/T13)</f>
        <v>0.74386479999999999</v>
      </c>
      <c r="BL13" s="1"/>
      <c r="BM13" s="1"/>
    </row>
    <row r="14" spans="1:65" ht="21" customHeight="1" outlineLevel="1" x14ac:dyDescent="0.25">
      <c r="A14" s="133">
        <v>12</v>
      </c>
      <c r="B14" s="15" t="s">
        <v>173</v>
      </c>
      <c r="C14" s="102">
        <v>8</v>
      </c>
      <c r="D14" s="102" t="s">
        <v>191</v>
      </c>
      <c r="E14" s="178" t="s">
        <v>174</v>
      </c>
      <c r="F14" s="14" t="s">
        <v>319</v>
      </c>
      <c r="G14" s="14" t="s">
        <v>466</v>
      </c>
      <c r="H14" s="15" t="s">
        <v>467</v>
      </c>
      <c r="I14" s="105" t="s">
        <v>479</v>
      </c>
      <c r="J14" s="179" t="s">
        <v>70</v>
      </c>
      <c r="K14" s="15" t="s">
        <v>7</v>
      </c>
      <c r="L14" s="137" t="s">
        <v>480</v>
      </c>
      <c r="M14" s="15" t="s">
        <v>72</v>
      </c>
      <c r="N14" s="15" t="s">
        <v>481</v>
      </c>
      <c r="O14" s="15" t="s">
        <v>470</v>
      </c>
      <c r="P14" s="15" t="s">
        <v>482</v>
      </c>
      <c r="Q14" s="15" t="s">
        <v>96</v>
      </c>
      <c r="R14" s="15" t="s">
        <v>483</v>
      </c>
      <c r="S14" s="15" t="s">
        <v>275</v>
      </c>
      <c r="T14" s="28">
        <v>1</v>
      </c>
      <c r="U14" s="18">
        <v>0.95</v>
      </c>
      <c r="V14" s="15" t="s">
        <v>122</v>
      </c>
      <c r="W14" s="18">
        <v>0.9</v>
      </c>
      <c r="X14" s="18">
        <v>1</v>
      </c>
      <c r="Y14" s="15" t="s">
        <v>484</v>
      </c>
      <c r="Z14" s="15"/>
      <c r="AA14" s="15"/>
      <c r="AB14" s="29"/>
      <c r="AC14" s="29"/>
      <c r="AD14" s="29"/>
      <c r="AE14" s="29"/>
      <c r="AF14" s="29"/>
      <c r="AG14" s="29"/>
      <c r="AH14" s="29">
        <v>1</v>
      </c>
      <c r="AI14" s="29"/>
      <c r="AJ14" s="29"/>
      <c r="AK14" s="29"/>
      <c r="AL14" s="29"/>
      <c r="AM14" s="29"/>
      <c r="AN14" s="29"/>
      <c r="AO14" s="29"/>
      <c r="AP14" s="29"/>
      <c r="AQ14" s="29">
        <v>1</v>
      </c>
      <c r="AR14" s="29"/>
      <c r="AS14" s="29"/>
      <c r="AT14" s="29"/>
      <c r="AU14" s="29"/>
      <c r="AV14" s="29"/>
      <c r="AW14" s="29"/>
      <c r="AX14" s="29"/>
      <c r="AY14" s="29"/>
      <c r="AZ14" s="29"/>
      <c r="BA14" s="29"/>
      <c r="BB14" s="29"/>
      <c r="BC14" s="29"/>
      <c r="BD14" s="29"/>
      <c r="BE14" s="29"/>
      <c r="BF14" s="29"/>
      <c r="BG14" s="29"/>
      <c r="BH14" s="29"/>
      <c r="BI14" s="29"/>
      <c r="BJ14" s="26">
        <f>IF(SUM(AB14,AE14,AH14,AK14,AN14,AQ14,AT14,AW14,AZ14,BC14,BF14,BI14)=0,0,AVERAGE(AB14,AE14,AH14,AK14,AN14,AQ14,AT14,AW14,AZ14,BC14,BF14,BI14))</f>
        <v>1</v>
      </c>
      <c r="BK14" s="26">
        <f>IF(T14=0,BJ14,BJ14/T14)</f>
        <v>1</v>
      </c>
      <c r="BL14" s="1"/>
      <c r="BM14" s="1"/>
    </row>
    <row r="15" spans="1:65" ht="21" customHeight="1" outlineLevel="1" x14ac:dyDescent="0.25">
      <c r="A15" s="13">
        <v>14</v>
      </c>
      <c r="B15" s="13" t="s">
        <v>133</v>
      </c>
      <c r="C15" s="102">
        <v>2</v>
      </c>
      <c r="D15" s="102" t="s">
        <v>102</v>
      </c>
      <c r="E15" s="13" t="s">
        <v>103</v>
      </c>
      <c r="F15" s="32" t="s">
        <v>296</v>
      </c>
      <c r="G15" s="32" t="s">
        <v>297</v>
      </c>
      <c r="H15" s="13" t="s">
        <v>308</v>
      </c>
      <c r="I15" s="118" t="s">
        <v>309</v>
      </c>
      <c r="J15" s="106" t="s">
        <v>70</v>
      </c>
      <c r="K15" s="13" t="s">
        <v>9</v>
      </c>
      <c r="L15" s="13" t="s">
        <v>310</v>
      </c>
      <c r="M15" s="13" t="s">
        <v>193</v>
      </c>
      <c r="N15" s="13" t="s">
        <v>300</v>
      </c>
      <c r="O15" s="13" t="s">
        <v>301</v>
      </c>
      <c r="P15" s="13" t="s">
        <v>311</v>
      </c>
      <c r="Q15" s="13" t="s">
        <v>96</v>
      </c>
      <c r="R15" s="13" t="s">
        <v>302</v>
      </c>
      <c r="S15" s="13" t="s">
        <v>272</v>
      </c>
      <c r="T15" s="35">
        <v>1</v>
      </c>
      <c r="U15" s="121" t="s">
        <v>243</v>
      </c>
      <c r="V15" s="13" t="s">
        <v>122</v>
      </c>
      <c r="W15" s="36">
        <v>0.95</v>
      </c>
      <c r="X15" s="36">
        <v>1</v>
      </c>
      <c r="Y15" s="13" t="s">
        <v>312</v>
      </c>
      <c r="Z15" s="13"/>
      <c r="AA15" s="13"/>
      <c r="AB15" s="29">
        <v>1</v>
      </c>
      <c r="AC15" s="29"/>
      <c r="AD15" s="29"/>
      <c r="AE15" s="29">
        <v>1</v>
      </c>
      <c r="AF15" s="29"/>
      <c r="AG15" s="29"/>
      <c r="AH15" s="29">
        <v>1</v>
      </c>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6">
        <f>IF(SUM(AB15,AE15,AH15,AK15,AN15,AQ15,AT15,AW15,AZ15,BC15,BF15,BI15)=0,0,AVERAGE(AB15,AE15,AH15,AK15,AN15,AQ15,AT15,AW15,AZ15,BC15,BF15,BI15))</f>
        <v>1</v>
      </c>
      <c r="BK15" s="26">
        <f>IF(T15=0,BJ15,BJ15/T15)</f>
        <v>1</v>
      </c>
      <c r="BL15" s="39"/>
      <c r="BM15" s="3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8">
    <mergeCell ref="BD3:BF3"/>
    <mergeCell ref="BG3:BI3"/>
    <mergeCell ref="X2:X4"/>
    <mergeCell ref="Y2:Y4"/>
    <mergeCell ref="Z2:BI2"/>
    <mergeCell ref="AI3:AK3"/>
    <mergeCell ref="AL3:AN3"/>
    <mergeCell ref="AO3:AQ3"/>
    <mergeCell ref="AR3:AT3"/>
    <mergeCell ref="AU3:AW3"/>
    <mergeCell ref="AX3:AZ3"/>
    <mergeCell ref="BA3:BC3"/>
    <mergeCell ref="BJ2:BJ4"/>
    <mergeCell ref="BK2:BK4"/>
    <mergeCell ref="Z3:AB3"/>
    <mergeCell ref="AC3:AE3"/>
    <mergeCell ref="A2:A4"/>
    <mergeCell ref="B2:B4"/>
    <mergeCell ref="E2: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AF3:AH3"/>
  </mergeCells>
  <conditionalFormatting sqref="AB11:BI15">
    <cfRule type="cellIs" dxfId="308" priority="1" operator="between">
      <formula>$T$9</formula>
      <formula>$X$9</formula>
    </cfRule>
    <cfRule type="cellIs" dxfId="307" priority="2" operator="between">
      <formula>$W$9</formula>
      <formula>$T$9</formula>
    </cfRule>
    <cfRule type="cellIs" dxfId="306" priority="3" operator="between">
      <formula>$W$9</formula>
      <formula>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showGridLines="0" topLeftCell="C40" workbookViewId="0">
      <selection activeCell="K54" sqref="K54"/>
    </sheetView>
  </sheetViews>
  <sheetFormatPr baseColWidth="10" defaultColWidth="14.42578125" defaultRowHeight="15" customHeight="1" x14ac:dyDescent="0.25"/>
  <cols>
    <col min="1" max="1" width="30.85546875" customWidth="1"/>
    <col min="2" max="2" width="38" customWidth="1"/>
    <col min="3" max="3" width="17.85546875" customWidth="1"/>
    <col min="4" max="4" width="11.7109375" customWidth="1"/>
    <col min="5" max="5" width="17.85546875" customWidth="1"/>
    <col min="6" max="6" width="21" customWidth="1"/>
    <col min="7" max="10" width="10.7109375" customWidth="1"/>
    <col min="11" max="11" width="51.140625" customWidth="1"/>
    <col min="12" max="12" width="6.140625" customWidth="1"/>
    <col min="13" max="14" width="10.7109375" customWidth="1"/>
    <col min="15" max="15" width="57.140625" customWidth="1"/>
    <col min="16" max="26" width="10.7109375" customWidth="1"/>
  </cols>
  <sheetData>
    <row r="1" spans="1:15" x14ac:dyDescent="0.25">
      <c r="B1" s="172" t="s">
        <v>27</v>
      </c>
      <c r="C1" s="173" t="s">
        <v>114</v>
      </c>
    </row>
    <row r="3" spans="1:15" x14ac:dyDescent="0.25">
      <c r="B3" s="165"/>
      <c r="C3" s="166"/>
      <c r="D3" s="166"/>
      <c r="E3" s="167" t="s">
        <v>770</v>
      </c>
      <c r="F3" s="168"/>
      <c r="K3" s="37" t="s">
        <v>126</v>
      </c>
    </row>
    <row r="4" spans="1:15" ht="15.75" x14ac:dyDescent="0.25">
      <c r="A4" s="3"/>
      <c r="B4" s="167" t="s">
        <v>123</v>
      </c>
      <c r="C4" s="167" t="s">
        <v>22</v>
      </c>
      <c r="D4" s="167" t="s">
        <v>771</v>
      </c>
      <c r="E4" s="165" t="s">
        <v>124</v>
      </c>
      <c r="F4" s="169" t="s">
        <v>125</v>
      </c>
      <c r="H4" s="3">
        <v>1</v>
      </c>
      <c r="K4" s="38" t="s">
        <v>63</v>
      </c>
      <c r="L4" s="39" t="s">
        <v>65</v>
      </c>
      <c r="M4" s="39">
        <v>1</v>
      </c>
      <c r="N4" s="3" t="s">
        <v>128</v>
      </c>
      <c r="O4" s="3" t="s">
        <v>127</v>
      </c>
    </row>
    <row r="5" spans="1:15" ht="15.75" x14ac:dyDescent="0.25">
      <c r="A5" s="187" t="s">
        <v>127</v>
      </c>
      <c r="B5" s="165" t="s">
        <v>128</v>
      </c>
      <c r="C5" s="165" t="s">
        <v>63</v>
      </c>
      <c r="D5" s="165" t="s">
        <v>65</v>
      </c>
      <c r="E5" s="203">
        <v>3</v>
      </c>
      <c r="F5" s="189">
        <v>0.90092781695831803</v>
      </c>
      <c r="K5" s="40" t="s">
        <v>133</v>
      </c>
      <c r="L5" s="39" t="s">
        <v>103</v>
      </c>
      <c r="M5" s="39">
        <v>2</v>
      </c>
      <c r="N5" s="3" t="s">
        <v>134</v>
      </c>
      <c r="O5" s="3" t="s">
        <v>135</v>
      </c>
    </row>
    <row r="6" spans="1:15" ht="15.75" x14ac:dyDescent="0.25">
      <c r="A6" s="187" t="s">
        <v>129</v>
      </c>
      <c r="B6" s="165" t="s">
        <v>130</v>
      </c>
      <c r="C6" s="165" t="s">
        <v>131</v>
      </c>
      <c r="D6" s="165" t="s">
        <v>132</v>
      </c>
      <c r="E6" s="203">
        <v>7</v>
      </c>
      <c r="F6" s="189">
        <v>0.9938775510204082</v>
      </c>
      <c r="K6" s="41" t="s">
        <v>140</v>
      </c>
      <c r="L6" s="39" t="s">
        <v>141</v>
      </c>
      <c r="M6" s="39">
        <v>3</v>
      </c>
      <c r="N6" s="3" t="s">
        <v>142</v>
      </c>
      <c r="O6" s="3" t="s">
        <v>143</v>
      </c>
    </row>
    <row r="7" spans="1:15" ht="15.75" x14ac:dyDescent="0.25">
      <c r="A7" s="187" t="s">
        <v>136</v>
      </c>
      <c r="B7" s="165" t="s">
        <v>137</v>
      </c>
      <c r="C7" s="165" t="s">
        <v>138</v>
      </c>
      <c r="D7" s="165" t="s">
        <v>139</v>
      </c>
      <c r="E7" s="203">
        <v>3</v>
      </c>
      <c r="F7" s="189">
        <v>0.96666666666666667</v>
      </c>
      <c r="K7" s="42" t="s">
        <v>148</v>
      </c>
      <c r="L7" s="39" t="s">
        <v>149</v>
      </c>
      <c r="M7" s="39">
        <v>4</v>
      </c>
      <c r="N7" s="3" t="s">
        <v>150</v>
      </c>
      <c r="O7" s="3" t="s">
        <v>151</v>
      </c>
    </row>
    <row r="8" spans="1:15" ht="15.75" x14ac:dyDescent="0.25">
      <c r="A8" s="187" t="s">
        <v>144</v>
      </c>
      <c r="B8" s="165" t="s">
        <v>145</v>
      </c>
      <c r="C8" s="165" t="s">
        <v>146</v>
      </c>
      <c r="D8" s="165" t="s">
        <v>147</v>
      </c>
      <c r="E8" s="203">
        <v>2</v>
      </c>
      <c r="F8" s="189">
        <v>0.89896690860711947</v>
      </c>
      <c r="K8" s="42" t="s">
        <v>108</v>
      </c>
      <c r="L8" s="39" t="s">
        <v>110</v>
      </c>
      <c r="M8" s="39">
        <v>5</v>
      </c>
      <c r="N8" s="3" t="s">
        <v>109</v>
      </c>
      <c r="O8" s="3" t="s">
        <v>156</v>
      </c>
    </row>
    <row r="9" spans="1:15" ht="15.75" x14ac:dyDescent="0.25">
      <c r="A9" s="187" t="s">
        <v>152</v>
      </c>
      <c r="B9" s="165" t="s">
        <v>153</v>
      </c>
      <c r="C9" s="165" t="s">
        <v>154</v>
      </c>
      <c r="D9" s="165" t="s">
        <v>155</v>
      </c>
      <c r="E9" s="203">
        <v>1</v>
      </c>
      <c r="F9" s="189">
        <v>1</v>
      </c>
      <c r="K9" s="42" t="s">
        <v>161</v>
      </c>
      <c r="L9" s="39" t="s">
        <v>162</v>
      </c>
      <c r="M9" s="39">
        <v>6</v>
      </c>
      <c r="N9" s="3" t="s">
        <v>163</v>
      </c>
      <c r="O9" s="3" t="s">
        <v>164</v>
      </c>
    </row>
    <row r="10" spans="1:15" ht="15.75" x14ac:dyDescent="0.25">
      <c r="A10" s="1" t="s">
        <v>157</v>
      </c>
      <c r="B10" s="165" t="s">
        <v>158</v>
      </c>
      <c r="C10" s="165" t="s">
        <v>159</v>
      </c>
      <c r="D10" s="165" t="s">
        <v>160</v>
      </c>
      <c r="E10" s="203">
        <v>2</v>
      </c>
      <c r="F10" s="189">
        <v>1</v>
      </c>
      <c r="K10" s="42" t="s">
        <v>169</v>
      </c>
      <c r="L10" s="39" t="s">
        <v>170</v>
      </c>
      <c r="M10" s="39">
        <v>7</v>
      </c>
      <c r="N10" s="3" t="s">
        <v>171</v>
      </c>
      <c r="O10" s="3" t="s">
        <v>172</v>
      </c>
    </row>
    <row r="11" spans="1:15" ht="15.75" x14ac:dyDescent="0.25">
      <c r="A11" s="187" t="s">
        <v>165</v>
      </c>
      <c r="B11" s="165" t="s">
        <v>166</v>
      </c>
      <c r="C11" s="165" t="s">
        <v>167</v>
      </c>
      <c r="D11" s="165" t="s">
        <v>168</v>
      </c>
      <c r="E11" s="203">
        <v>2</v>
      </c>
      <c r="F11" s="189">
        <v>0.83173345893632777</v>
      </c>
      <c r="K11" s="42" t="s">
        <v>173</v>
      </c>
      <c r="L11" s="39" t="s">
        <v>174</v>
      </c>
      <c r="M11" s="39">
        <v>8</v>
      </c>
      <c r="N11" s="3" t="s">
        <v>175</v>
      </c>
      <c r="O11" s="3" t="s">
        <v>176</v>
      </c>
    </row>
    <row r="12" spans="1:15" ht="15.75" x14ac:dyDescent="0.25">
      <c r="A12" s="187" t="s">
        <v>135</v>
      </c>
      <c r="B12" s="165" t="s">
        <v>134</v>
      </c>
      <c r="C12" s="165" t="s">
        <v>133</v>
      </c>
      <c r="D12" s="165" t="s">
        <v>103</v>
      </c>
      <c r="E12" s="203">
        <v>2</v>
      </c>
      <c r="F12" s="189">
        <v>0.5</v>
      </c>
      <c r="K12" s="42" t="s">
        <v>177</v>
      </c>
      <c r="L12" s="39" t="s">
        <v>178</v>
      </c>
      <c r="M12" s="39">
        <v>9</v>
      </c>
      <c r="N12" s="3" t="s">
        <v>179</v>
      </c>
      <c r="O12" s="3" t="s">
        <v>180</v>
      </c>
    </row>
    <row r="13" spans="1:15" ht="15.75" x14ac:dyDescent="0.25">
      <c r="A13" s="200" t="s">
        <v>143</v>
      </c>
      <c r="B13" s="165" t="s">
        <v>142</v>
      </c>
      <c r="C13" s="165" t="s">
        <v>140</v>
      </c>
      <c r="D13" s="165" t="s">
        <v>141</v>
      </c>
      <c r="E13" s="203">
        <v>1</v>
      </c>
      <c r="F13" s="189">
        <v>0.93939393939393945</v>
      </c>
      <c r="K13" s="40" t="s">
        <v>131</v>
      </c>
      <c r="L13" s="39" t="s">
        <v>132</v>
      </c>
      <c r="M13" s="39">
        <v>10</v>
      </c>
      <c r="N13" s="3" t="s">
        <v>130</v>
      </c>
      <c r="O13" s="3" t="s">
        <v>129</v>
      </c>
    </row>
    <row r="14" spans="1:15" ht="15.75" x14ac:dyDescent="0.25">
      <c r="A14" s="188" t="s">
        <v>151</v>
      </c>
      <c r="B14" s="165" t="s">
        <v>150</v>
      </c>
      <c r="C14" s="165" t="s">
        <v>148</v>
      </c>
      <c r="D14" s="165" t="s">
        <v>149</v>
      </c>
      <c r="E14" s="203">
        <v>1</v>
      </c>
      <c r="F14" s="189">
        <v>0</v>
      </c>
      <c r="K14" s="42" t="s">
        <v>138</v>
      </c>
      <c r="L14" s="39" t="s">
        <v>139</v>
      </c>
      <c r="M14" s="39">
        <v>11</v>
      </c>
      <c r="N14" s="3" t="s">
        <v>137</v>
      </c>
      <c r="O14" s="3" t="s">
        <v>136</v>
      </c>
    </row>
    <row r="15" spans="1:15" ht="15.75" x14ac:dyDescent="0.25">
      <c r="A15" s="187" t="s">
        <v>156</v>
      </c>
      <c r="B15" s="165" t="s">
        <v>109</v>
      </c>
      <c r="C15" s="165" t="s">
        <v>108</v>
      </c>
      <c r="D15" s="165" t="s">
        <v>110</v>
      </c>
      <c r="E15" s="203">
        <v>13</v>
      </c>
      <c r="F15" s="189">
        <v>0.94171807202657121</v>
      </c>
      <c r="K15" s="42" t="s">
        <v>146</v>
      </c>
      <c r="L15" s="39" t="s">
        <v>147</v>
      </c>
      <c r="M15" s="39">
        <v>12</v>
      </c>
      <c r="N15" s="3" t="s">
        <v>145</v>
      </c>
      <c r="O15" s="3" t="s">
        <v>144</v>
      </c>
    </row>
    <row r="16" spans="1:15" ht="15.75" x14ac:dyDescent="0.25">
      <c r="A16" s="187" t="s">
        <v>164</v>
      </c>
      <c r="B16" s="165" t="s">
        <v>163</v>
      </c>
      <c r="C16" s="165" t="s">
        <v>161</v>
      </c>
      <c r="D16" s="165" t="s">
        <v>162</v>
      </c>
      <c r="E16" s="203">
        <v>2</v>
      </c>
      <c r="F16" s="189">
        <v>0.79959303467691178</v>
      </c>
      <c r="K16" s="42" t="s">
        <v>154</v>
      </c>
      <c r="L16" s="39" t="s">
        <v>155</v>
      </c>
      <c r="M16" s="39">
        <v>13</v>
      </c>
      <c r="N16" s="3" t="s">
        <v>153</v>
      </c>
      <c r="O16" s="3" t="s">
        <v>152</v>
      </c>
    </row>
    <row r="17" spans="1:15" ht="15.75" x14ac:dyDescent="0.25">
      <c r="A17" s="188" t="s">
        <v>172</v>
      </c>
      <c r="B17" s="165" t="s">
        <v>171</v>
      </c>
      <c r="C17" s="165" t="s">
        <v>169</v>
      </c>
      <c r="D17" s="165" t="s">
        <v>170</v>
      </c>
      <c r="E17" s="203">
        <v>1</v>
      </c>
      <c r="F17" s="189">
        <v>1</v>
      </c>
      <c r="K17" s="42" t="s">
        <v>159</v>
      </c>
      <c r="L17" s="39" t="s">
        <v>160</v>
      </c>
      <c r="M17" s="39">
        <v>14</v>
      </c>
      <c r="N17" s="3" t="s">
        <v>158</v>
      </c>
      <c r="O17" s="3" t="s">
        <v>157</v>
      </c>
    </row>
    <row r="18" spans="1:15" ht="15.75" x14ac:dyDescent="0.25">
      <c r="A18" s="187" t="s">
        <v>176</v>
      </c>
      <c r="B18" s="165" t="s">
        <v>175</v>
      </c>
      <c r="C18" s="165" t="s">
        <v>173</v>
      </c>
      <c r="D18" s="165" t="s">
        <v>174</v>
      </c>
      <c r="E18" s="203">
        <v>3</v>
      </c>
      <c r="F18" s="189">
        <v>0.91510648694348973</v>
      </c>
      <c r="K18" s="42" t="s">
        <v>167</v>
      </c>
      <c r="L18" s="39" t="s">
        <v>181</v>
      </c>
      <c r="M18" s="39">
        <v>15</v>
      </c>
      <c r="N18" s="3" t="s">
        <v>166</v>
      </c>
      <c r="O18" s="3" t="s">
        <v>182</v>
      </c>
    </row>
    <row r="19" spans="1:15" x14ac:dyDescent="0.25">
      <c r="A19" t="s">
        <v>180</v>
      </c>
      <c r="B19" s="165" t="s">
        <v>179</v>
      </c>
      <c r="C19" s="165" t="s">
        <v>177</v>
      </c>
      <c r="D19" s="165" t="s">
        <v>178</v>
      </c>
      <c r="E19" s="203">
        <v>1</v>
      </c>
      <c r="F19" s="189">
        <v>1</v>
      </c>
    </row>
    <row r="20" spans="1:15" x14ac:dyDescent="0.25">
      <c r="B20" s="170" t="s">
        <v>772</v>
      </c>
      <c r="C20" s="171"/>
      <c r="D20" s="171"/>
      <c r="E20" s="204">
        <v>44</v>
      </c>
      <c r="F20" s="190">
        <v>0.89880821475064465</v>
      </c>
    </row>
    <row r="21" spans="1:15" ht="36" customHeight="1" x14ac:dyDescent="0.25"/>
    <row r="22" spans="1:15" ht="15.75" customHeight="1" x14ac:dyDescent="0.25">
      <c r="B22" s="172" t="s">
        <v>27</v>
      </c>
      <c r="C22" s="173" t="s">
        <v>70</v>
      </c>
    </row>
    <row r="23" spans="1:15" ht="15.75" customHeight="1" x14ac:dyDescent="0.25"/>
    <row r="24" spans="1:15" ht="15.75" customHeight="1" x14ac:dyDescent="0.25">
      <c r="B24" s="165"/>
      <c r="C24" s="166"/>
      <c r="D24" s="166"/>
      <c r="E24" s="167" t="s">
        <v>770</v>
      </c>
      <c r="F24" s="168"/>
    </row>
    <row r="25" spans="1:15" ht="15.75" customHeight="1" x14ac:dyDescent="0.25">
      <c r="B25" s="167" t="s">
        <v>123</v>
      </c>
      <c r="C25" s="167" t="s">
        <v>22</v>
      </c>
      <c r="D25" s="167" t="s">
        <v>771</v>
      </c>
      <c r="E25" s="165" t="s">
        <v>124</v>
      </c>
      <c r="F25" s="169" t="s">
        <v>125</v>
      </c>
    </row>
    <row r="26" spans="1:15" ht="15.75" customHeight="1" x14ac:dyDescent="0.25">
      <c r="B26" s="165" t="s">
        <v>64</v>
      </c>
      <c r="C26" s="165" t="s">
        <v>63</v>
      </c>
      <c r="D26" s="165" t="s">
        <v>65</v>
      </c>
      <c r="E26" s="203">
        <v>8</v>
      </c>
      <c r="F26" s="189">
        <v>0.47481413815652951</v>
      </c>
    </row>
    <row r="27" spans="1:15" ht="15.75" customHeight="1" x14ac:dyDescent="0.25">
      <c r="B27" s="165" t="s">
        <v>184</v>
      </c>
      <c r="C27" s="165" t="s">
        <v>131</v>
      </c>
      <c r="D27" s="165" t="s">
        <v>132</v>
      </c>
      <c r="E27" s="203">
        <v>1</v>
      </c>
      <c r="F27" s="189">
        <v>1</v>
      </c>
    </row>
    <row r="28" spans="1:15" ht="15.75" customHeight="1" x14ac:dyDescent="0.25">
      <c r="B28" s="165" t="s">
        <v>185</v>
      </c>
      <c r="C28" s="165" t="s">
        <v>138</v>
      </c>
      <c r="D28" s="165" t="s">
        <v>139</v>
      </c>
      <c r="E28" s="203">
        <v>1</v>
      </c>
      <c r="F28" s="189">
        <v>0.97222222222222221</v>
      </c>
    </row>
    <row r="29" spans="1:15" ht="15.75" customHeight="1" x14ac:dyDescent="0.25">
      <c r="B29" s="165" t="s">
        <v>186</v>
      </c>
      <c r="C29" s="165" t="s">
        <v>167</v>
      </c>
      <c r="D29" s="165" t="s">
        <v>168</v>
      </c>
      <c r="E29" s="203">
        <v>1</v>
      </c>
      <c r="F29" s="189">
        <v>0</v>
      </c>
    </row>
    <row r="30" spans="1:15" ht="15.75" customHeight="1" x14ac:dyDescent="0.25">
      <c r="B30" s="165" t="s">
        <v>102</v>
      </c>
      <c r="C30" s="165" t="s">
        <v>133</v>
      </c>
      <c r="D30" s="165" t="s">
        <v>103</v>
      </c>
      <c r="E30" s="203">
        <v>3</v>
      </c>
      <c r="F30" s="189">
        <v>0.57807643259839725</v>
      </c>
    </row>
    <row r="31" spans="1:15" ht="15.75" customHeight="1" x14ac:dyDescent="0.25">
      <c r="B31" s="165" t="s">
        <v>187</v>
      </c>
      <c r="C31" s="165" t="s">
        <v>148</v>
      </c>
      <c r="D31" s="165" t="s">
        <v>149</v>
      </c>
      <c r="E31" s="203">
        <v>1</v>
      </c>
      <c r="F31" s="189">
        <v>0</v>
      </c>
    </row>
    <row r="32" spans="1:15" ht="15.75" customHeight="1" x14ac:dyDescent="0.25">
      <c r="B32" s="165" t="s">
        <v>188</v>
      </c>
      <c r="C32" s="165" t="s">
        <v>108</v>
      </c>
      <c r="D32" s="165" t="s">
        <v>110</v>
      </c>
      <c r="E32" s="203">
        <v>3</v>
      </c>
      <c r="F32" s="189">
        <v>1</v>
      </c>
    </row>
    <row r="33" spans="2:6" ht="15.75" customHeight="1" x14ac:dyDescent="0.25">
      <c r="B33" s="165" t="s">
        <v>189</v>
      </c>
      <c r="C33" s="165" t="s">
        <v>161</v>
      </c>
      <c r="D33" s="165" t="s">
        <v>162</v>
      </c>
      <c r="E33" s="203">
        <v>3</v>
      </c>
      <c r="F33" s="189">
        <v>0.9063567113212504</v>
      </c>
    </row>
    <row r="34" spans="2:6" ht="15.75" customHeight="1" x14ac:dyDescent="0.25">
      <c r="B34" s="165" t="s">
        <v>190</v>
      </c>
      <c r="C34" s="165" t="s">
        <v>169</v>
      </c>
      <c r="D34" s="165" t="s">
        <v>170</v>
      </c>
      <c r="E34" s="203">
        <v>3</v>
      </c>
      <c r="F34" s="189">
        <v>0.9548918168569186</v>
      </c>
    </row>
    <row r="35" spans="2:6" ht="15.75" customHeight="1" x14ac:dyDescent="0.25">
      <c r="B35" s="165" t="s">
        <v>191</v>
      </c>
      <c r="C35" s="165" t="s">
        <v>173</v>
      </c>
      <c r="D35" s="165" t="s">
        <v>174</v>
      </c>
      <c r="E35" s="203">
        <v>1</v>
      </c>
      <c r="F35" s="189">
        <v>1</v>
      </c>
    </row>
    <row r="36" spans="2:6" ht="15.75" customHeight="1" x14ac:dyDescent="0.25">
      <c r="B36" s="165" t="s">
        <v>183</v>
      </c>
      <c r="C36" s="165" t="s">
        <v>177</v>
      </c>
      <c r="D36" s="165" t="s">
        <v>178</v>
      </c>
      <c r="E36" s="203">
        <v>21</v>
      </c>
      <c r="F36" s="189">
        <v>0.99159619542642319</v>
      </c>
    </row>
    <row r="37" spans="2:6" ht="15.75" customHeight="1" x14ac:dyDescent="0.25">
      <c r="B37" s="170" t="s">
        <v>772</v>
      </c>
      <c r="C37" s="171"/>
      <c r="D37" s="171"/>
      <c r="E37" s="204">
        <v>46</v>
      </c>
      <c r="F37" s="190">
        <v>0.8241789198643269</v>
      </c>
    </row>
    <row r="38" spans="2:6" ht="15.75" customHeight="1" x14ac:dyDescent="0.25"/>
    <row r="39" spans="2:6" ht="15.75" customHeight="1" x14ac:dyDescent="0.25"/>
    <row r="40" spans="2:6" ht="15.75" customHeight="1" x14ac:dyDescent="0.25">
      <c r="C40" s="172" t="s">
        <v>123</v>
      </c>
      <c r="D40" s="173" t="s">
        <v>773</v>
      </c>
    </row>
    <row r="41" spans="2:6" ht="15.75" customHeight="1" x14ac:dyDescent="0.25"/>
    <row r="42" spans="2:6" ht="15.75" customHeight="1" x14ac:dyDescent="0.25">
      <c r="C42" s="165"/>
      <c r="D42" s="166"/>
      <c r="E42" s="167" t="s">
        <v>770</v>
      </c>
      <c r="F42" s="168"/>
    </row>
    <row r="43" spans="2:6" ht="15.75" customHeight="1" x14ac:dyDescent="0.25">
      <c r="C43" s="167" t="s">
        <v>22</v>
      </c>
      <c r="D43" s="167" t="s">
        <v>771</v>
      </c>
      <c r="E43" s="165" t="s">
        <v>124</v>
      </c>
      <c r="F43" s="169" t="s">
        <v>125</v>
      </c>
    </row>
    <row r="44" spans="2:6" ht="15.75" customHeight="1" x14ac:dyDescent="0.25">
      <c r="C44" s="165" t="s">
        <v>154</v>
      </c>
      <c r="D44" s="165" t="s">
        <v>155</v>
      </c>
      <c r="E44" s="203">
        <v>1</v>
      </c>
      <c r="F44" s="205">
        <v>1</v>
      </c>
    </row>
    <row r="45" spans="2:6" ht="15.75" customHeight="1" x14ac:dyDescent="0.25">
      <c r="C45" s="165" t="s">
        <v>159</v>
      </c>
      <c r="D45" s="165" t="s">
        <v>160</v>
      </c>
      <c r="E45" s="203">
        <v>2</v>
      </c>
      <c r="F45" s="205">
        <v>1</v>
      </c>
    </row>
    <row r="46" spans="2:6" ht="15.75" customHeight="1" x14ac:dyDescent="0.25">
      <c r="C46" s="165" t="s">
        <v>167</v>
      </c>
      <c r="D46" s="165" t="s">
        <v>168</v>
      </c>
      <c r="E46" s="203">
        <v>3</v>
      </c>
      <c r="F46" s="205">
        <v>0.55448897262421848</v>
      </c>
    </row>
    <row r="47" spans="2:6" ht="15.75" customHeight="1" x14ac:dyDescent="0.25">
      <c r="C47" s="165" t="s">
        <v>131</v>
      </c>
      <c r="D47" s="165" t="s">
        <v>132</v>
      </c>
      <c r="E47" s="203">
        <v>7</v>
      </c>
      <c r="F47" s="205">
        <v>0.9938775510204082</v>
      </c>
    </row>
    <row r="48" spans="2:6" ht="15.75" customHeight="1" x14ac:dyDescent="0.25">
      <c r="C48" s="165" t="s">
        <v>169</v>
      </c>
      <c r="D48" s="165" t="s">
        <v>170</v>
      </c>
      <c r="E48" s="203">
        <v>4</v>
      </c>
      <c r="F48" s="205">
        <v>0.96616886264268897</v>
      </c>
    </row>
    <row r="49" spans="3:6" ht="15.75" customHeight="1" x14ac:dyDescent="0.25">
      <c r="C49" s="165" t="s">
        <v>133</v>
      </c>
      <c r="D49" s="165" t="s">
        <v>103</v>
      </c>
      <c r="E49" s="203">
        <v>5</v>
      </c>
      <c r="F49" s="205">
        <v>0.54684585955903831</v>
      </c>
    </row>
    <row r="50" spans="3:6" ht="15.75" customHeight="1" x14ac:dyDescent="0.25">
      <c r="C50" s="165" t="s">
        <v>146</v>
      </c>
      <c r="D50" s="165" t="s">
        <v>147</v>
      </c>
      <c r="E50" s="203">
        <v>2</v>
      </c>
      <c r="F50" s="205">
        <v>0.89896690860711947</v>
      </c>
    </row>
    <row r="51" spans="3:6" ht="15.75" customHeight="1" x14ac:dyDescent="0.25">
      <c r="C51" s="165" t="s">
        <v>173</v>
      </c>
      <c r="D51" s="165" t="s">
        <v>174</v>
      </c>
      <c r="E51" s="203">
        <v>4</v>
      </c>
      <c r="F51" s="205">
        <v>0.9363298652076173</v>
      </c>
    </row>
    <row r="52" spans="3:6" ht="15.75" customHeight="1" x14ac:dyDescent="0.25">
      <c r="C52" s="165" t="s">
        <v>140</v>
      </c>
      <c r="D52" s="165" t="s">
        <v>141</v>
      </c>
      <c r="E52" s="203">
        <v>1</v>
      </c>
      <c r="F52" s="205">
        <v>0.93939393939393945</v>
      </c>
    </row>
    <row r="53" spans="3:6" ht="15.75" customHeight="1" x14ac:dyDescent="0.25">
      <c r="C53" s="165" t="s">
        <v>148</v>
      </c>
      <c r="D53" s="165" t="s">
        <v>149</v>
      </c>
      <c r="E53" s="203">
        <v>2</v>
      </c>
      <c r="F53" s="205">
        <v>0</v>
      </c>
    </row>
    <row r="54" spans="3:6" ht="15.75" customHeight="1" x14ac:dyDescent="0.25">
      <c r="C54" s="165" t="s">
        <v>161</v>
      </c>
      <c r="D54" s="165" t="s">
        <v>162</v>
      </c>
      <c r="E54" s="203">
        <v>5</v>
      </c>
      <c r="F54" s="205">
        <v>0.86365124066351484</v>
      </c>
    </row>
    <row r="55" spans="3:6" ht="15.75" customHeight="1" x14ac:dyDescent="0.25">
      <c r="C55" s="165" t="s">
        <v>177</v>
      </c>
      <c r="D55" s="165" t="s">
        <v>178</v>
      </c>
      <c r="E55" s="203">
        <v>23</v>
      </c>
      <c r="F55" s="205">
        <v>0.99232696104151685</v>
      </c>
    </row>
    <row r="56" spans="3:6" ht="15.75" customHeight="1" x14ac:dyDescent="0.25">
      <c r="C56" s="165" t="s">
        <v>138</v>
      </c>
      <c r="D56" s="165" t="s">
        <v>139</v>
      </c>
      <c r="E56" s="203">
        <v>4</v>
      </c>
      <c r="F56" s="205">
        <v>0.96805555555555556</v>
      </c>
    </row>
    <row r="57" spans="3:6" ht="15.75" customHeight="1" x14ac:dyDescent="0.25">
      <c r="C57" s="165" t="s">
        <v>63</v>
      </c>
      <c r="D57" s="165" t="s">
        <v>65</v>
      </c>
      <c r="E57" s="203">
        <v>11</v>
      </c>
      <c r="F57" s="205">
        <v>0.5910269596479264</v>
      </c>
    </row>
    <row r="58" spans="3:6" ht="15.75" customHeight="1" x14ac:dyDescent="0.25">
      <c r="C58" s="165" t="s">
        <v>108</v>
      </c>
      <c r="D58" s="165" t="s">
        <v>110</v>
      </c>
      <c r="E58" s="203">
        <v>16</v>
      </c>
      <c r="F58" s="205">
        <v>0.95264593352158911</v>
      </c>
    </row>
    <row r="59" spans="3:6" ht="15.75" customHeight="1" x14ac:dyDescent="0.25">
      <c r="C59" s="170" t="s">
        <v>772</v>
      </c>
      <c r="D59" s="171"/>
      <c r="E59" s="204">
        <v>90</v>
      </c>
      <c r="F59" s="206">
        <v>0.8606643529198601</v>
      </c>
    </row>
    <row r="60" spans="3:6" ht="15.75" customHeight="1" x14ac:dyDescent="0.25"/>
    <row r="61" spans="3:6" ht="15.75" customHeight="1" x14ac:dyDescent="0.25"/>
    <row r="62" spans="3:6" ht="15.75" customHeight="1" x14ac:dyDescent="0.25"/>
    <row r="63" spans="3:6" ht="15.75" customHeight="1" x14ac:dyDescent="0.25"/>
    <row r="64" spans="3:6" ht="15.75" customHeight="1" x14ac:dyDescent="0.25"/>
    <row r="65" spans="2:6" ht="15.75" customHeight="1" x14ac:dyDescent="0.25"/>
    <row r="66" spans="2:6" ht="15.75" customHeight="1" x14ac:dyDescent="0.25"/>
    <row r="67" spans="2:6" ht="15.75" customHeight="1" x14ac:dyDescent="0.25">
      <c r="E67" s="1"/>
      <c r="F67" s="43"/>
    </row>
    <row r="68" spans="2:6" ht="15.75" customHeight="1" x14ac:dyDescent="0.25">
      <c r="E68" s="1"/>
      <c r="F68" s="43"/>
    </row>
    <row r="69" spans="2:6" ht="15.75" customHeight="1" x14ac:dyDescent="0.25">
      <c r="E69" s="1"/>
      <c r="F69" s="43"/>
    </row>
    <row r="70" spans="2:6" ht="15.75" customHeight="1" x14ac:dyDescent="0.25">
      <c r="E70" s="1"/>
      <c r="F70" s="43"/>
    </row>
    <row r="71" spans="2:6" ht="15.75" customHeight="1" x14ac:dyDescent="0.25">
      <c r="E71" s="1"/>
      <c r="F71" s="43"/>
    </row>
    <row r="72" spans="2:6" ht="15.75" customHeight="1" x14ac:dyDescent="0.25">
      <c r="E72" s="1"/>
      <c r="F72" s="43"/>
    </row>
    <row r="73" spans="2:6" ht="15.75" customHeight="1" x14ac:dyDescent="0.25">
      <c r="E73" s="1"/>
      <c r="F73" s="43"/>
    </row>
    <row r="74" spans="2:6" ht="15.75" customHeight="1" x14ac:dyDescent="0.25">
      <c r="E74" s="1"/>
      <c r="F74" s="43"/>
    </row>
    <row r="75" spans="2:6" ht="15.75" customHeight="1" x14ac:dyDescent="0.25">
      <c r="B75" s="172" t="s">
        <v>22</v>
      </c>
      <c r="C75" s="173" t="s">
        <v>773</v>
      </c>
      <c r="E75" s="1"/>
      <c r="F75" s="43"/>
    </row>
    <row r="76" spans="2:6" ht="15.75" customHeight="1" x14ac:dyDescent="0.25">
      <c r="B76" s="172" t="s">
        <v>123</v>
      </c>
      <c r="C76" s="173" t="s">
        <v>773</v>
      </c>
      <c r="E76" s="1"/>
      <c r="F76" s="43"/>
    </row>
    <row r="77" spans="2:6" ht="15.75" customHeight="1" x14ac:dyDescent="0.25">
      <c r="E77" s="1"/>
      <c r="F77" s="43"/>
    </row>
    <row r="78" spans="2:6" ht="15.75" customHeight="1" x14ac:dyDescent="0.25">
      <c r="B78" s="165"/>
      <c r="C78" s="167" t="s">
        <v>770</v>
      </c>
      <c r="D78" s="168"/>
    </row>
    <row r="79" spans="2:6" ht="15.75" customHeight="1" x14ac:dyDescent="0.25">
      <c r="B79" s="167" t="s">
        <v>30</v>
      </c>
      <c r="C79" s="165" t="s">
        <v>124</v>
      </c>
      <c r="D79" s="169" t="s">
        <v>125</v>
      </c>
    </row>
    <row r="80" spans="2:6" ht="15.75" customHeight="1" x14ac:dyDescent="0.25">
      <c r="B80" s="165" t="s">
        <v>117</v>
      </c>
      <c r="C80" s="203">
        <v>11</v>
      </c>
      <c r="D80" s="205">
        <v>0.94696969696969713</v>
      </c>
    </row>
    <row r="81" spans="2:4" ht="15.75" customHeight="1" x14ac:dyDescent="0.25">
      <c r="B81" s="174" t="s">
        <v>192</v>
      </c>
      <c r="C81" s="207">
        <v>5</v>
      </c>
      <c r="D81" s="208">
        <v>0.96513365393575157</v>
      </c>
    </row>
    <row r="82" spans="2:4" ht="15.75" customHeight="1" x14ac:dyDescent="0.25">
      <c r="B82" s="174" t="s">
        <v>193</v>
      </c>
      <c r="C82" s="207">
        <v>5</v>
      </c>
      <c r="D82" s="208">
        <v>0.54684585955903831</v>
      </c>
    </row>
    <row r="83" spans="2:4" ht="15.75" customHeight="1" x14ac:dyDescent="0.25">
      <c r="B83" s="174" t="s">
        <v>72</v>
      </c>
      <c r="C83" s="207">
        <v>19</v>
      </c>
      <c r="D83" s="208">
        <v>0.67628825653811864</v>
      </c>
    </row>
    <row r="84" spans="2:4" ht="15.75" customHeight="1" x14ac:dyDescent="0.25">
      <c r="B84" s="174" t="s">
        <v>194</v>
      </c>
      <c r="C84" s="207">
        <v>4</v>
      </c>
      <c r="D84" s="208">
        <v>0.96805555555555556</v>
      </c>
    </row>
    <row r="85" spans="2:4" ht="15.75" customHeight="1" x14ac:dyDescent="0.25">
      <c r="B85" s="174" t="s">
        <v>195</v>
      </c>
      <c r="C85" s="207">
        <v>2</v>
      </c>
      <c r="D85" s="208">
        <v>1</v>
      </c>
    </row>
    <row r="86" spans="2:4" ht="15.75" customHeight="1" x14ac:dyDescent="0.25">
      <c r="B86" s="174" t="s">
        <v>196</v>
      </c>
      <c r="C86" s="207">
        <v>44</v>
      </c>
      <c r="D86" s="208">
        <v>0.92639837345909792</v>
      </c>
    </row>
    <row r="87" spans="2:4" ht="15.75" customHeight="1" x14ac:dyDescent="0.25">
      <c r="B87" s="170" t="s">
        <v>772</v>
      </c>
      <c r="C87" s="204">
        <v>90</v>
      </c>
      <c r="D87" s="206">
        <v>0.8606643529198601</v>
      </c>
    </row>
    <row r="88" spans="2:4" ht="15.75" customHeight="1" x14ac:dyDescent="0.25"/>
    <row r="89" spans="2:4" ht="15.75" customHeight="1" x14ac:dyDescent="0.25"/>
    <row r="90" spans="2:4" ht="15.75" customHeight="1" x14ac:dyDescent="0.25"/>
    <row r="91" spans="2:4" ht="15.75" customHeight="1" x14ac:dyDescent="0.25"/>
    <row r="92" spans="2:4" ht="15.75" customHeight="1" x14ac:dyDescent="0.25"/>
    <row r="93" spans="2:4" ht="15.75" customHeight="1" x14ac:dyDescent="0.25"/>
    <row r="94" spans="2:4" ht="15.75" customHeight="1" x14ac:dyDescent="0.25"/>
    <row r="95" spans="2:4" ht="15.75" customHeight="1" x14ac:dyDescent="0.25"/>
    <row r="96" spans="2:4" ht="15.75" customHeight="1" x14ac:dyDescent="0.25"/>
    <row r="97" spans="1:4" ht="15.75" customHeight="1" x14ac:dyDescent="0.25"/>
    <row r="98" spans="1:4" ht="15.75" customHeight="1" x14ac:dyDescent="0.25"/>
    <row r="99" spans="1:4" ht="15.75" customHeight="1" x14ac:dyDescent="0.25"/>
    <row r="100" spans="1:4" ht="15.75" customHeight="1" x14ac:dyDescent="0.25"/>
    <row r="101" spans="1:4" ht="15.75" customHeight="1" x14ac:dyDescent="0.25"/>
    <row r="102" spans="1:4" ht="15.75" customHeight="1" x14ac:dyDescent="0.25"/>
    <row r="103" spans="1:4" ht="15.75" customHeight="1" x14ac:dyDescent="0.25"/>
    <row r="104" spans="1:4" ht="15.75" customHeight="1" x14ac:dyDescent="0.25"/>
    <row r="105" spans="1:4" ht="15.75" customHeight="1" x14ac:dyDescent="0.25">
      <c r="A105" s="165"/>
      <c r="B105" s="166"/>
      <c r="C105" s="167" t="s">
        <v>770</v>
      </c>
      <c r="D105" s="168"/>
    </row>
    <row r="106" spans="1:4" ht="15.75" customHeight="1" x14ac:dyDescent="0.25">
      <c r="A106" s="167" t="s">
        <v>22</v>
      </c>
      <c r="B106" s="167" t="s">
        <v>771</v>
      </c>
      <c r="C106" s="165" t="s">
        <v>124</v>
      </c>
      <c r="D106" s="169" t="s">
        <v>125</v>
      </c>
    </row>
    <row r="107" spans="1:4" ht="15.75" customHeight="1" x14ac:dyDescent="0.25">
      <c r="A107" s="165" t="s">
        <v>154</v>
      </c>
      <c r="B107" s="165" t="s">
        <v>155</v>
      </c>
      <c r="C107" s="203">
        <v>1</v>
      </c>
      <c r="D107" s="189">
        <v>1</v>
      </c>
    </row>
    <row r="108" spans="1:4" ht="15.75" customHeight="1" x14ac:dyDescent="0.25">
      <c r="A108" s="165" t="s">
        <v>159</v>
      </c>
      <c r="B108" s="165" t="s">
        <v>160</v>
      </c>
      <c r="C108" s="203">
        <v>2</v>
      </c>
      <c r="D108" s="189">
        <v>1</v>
      </c>
    </row>
    <row r="109" spans="1:4" ht="15.75" customHeight="1" x14ac:dyDescent="0.25">
      <c r="A109" s="165" t="s">
        <v>167</v>
      </c>
      <c r="B109" s="165" t="s">
        <v>168</v>
      </c>
      <c r="C109" s="203">
        <v>3</v>
      </c>
      <c r="D109" s="189">
        <v>0.55448897262421848</v>
      </c>
    </row>
    <row r="110" spans="1:4" ht="15.75" customHeight="1" x14ac:dyDescent="0.25">
      <c r="A110" s="165" t="s">
        <v>131</v>
      </c>
      <c r="B110" s="165" t="s">
        <v>132</v>
      </c>
      <c r="C110" s="203">
        <v>8</v>
      </c>
      <c r="D110" s="189">
        <v>0.99464285714285716</v>
      </c>
    </row>
    <row r="111" spans="1:4" ht="15.75" customHeight="1" x14ac:dyDescent="0.25">
      <c r="A111" s="165" t="s">
        <v>169</v>
      </c>
      <c r="B111" s="165" t="s">
        <v>170</v>
      </c>
      <c r="C111" s="203">
        <v>4</v>
      </c>
      <c r="D111" s="189">
        <v>0.96616886264268897</v>
      </c>
    </row>
    <row r="112" spans="1:4" ht="15.75" customHeight="1" x14ac:dyDescent="0.25">
      <c r="A112" s="165" t="s">
        <v>133</v>
      </c>
      <c r="B112" s="165" t="s">
        <v>103</v>
      </c>
      <c r="C112" s="203">
        <v>5</v>
      </c>
      <c r="D112" s="189">
        <v>0.54684585955903831</v>
      </c>
    </row>
    <row r="113" spans="1:4" ht="15.75" customHeight="1" x14ac:dyDescent="0.25">
      <c r="A113" s="165" t="s">
        <v>146</v>
      </c>
      <c r="B113" s="165" t="s">
        <v>147</v>
      </c>
      <c r="C113" s="203">
        <v>2</v>
      </c>
      <c r="D113" s="189">
        <v>0.89896690860711947</v>
      </c>
    </row>
    <row r="114" spans="1:4" ht="15.75" customHeight="1" x14ac:dyDescent="0.25">
      <c r="A114" s="165" t="s">
        <v>173</v>
      </c>
      <c r="B114" s="165" t="s">
        <v>174</v>
      </c>
      <c r="C114" s="203">
        <v>4</v>
      </c>
      <c r="D114" s="189">
        <v>0.9363298652076173</v>
      </c>
    </row>
    <row r="115" spans="1:4" ht="15.75" customHeight="1" x14ac:dyDescent="0.25">
      <c r="A115" s="165" t="s">
        <v>140</v>
      </c>
      <c r="B115" s="165" t="s">
        <v>141</v>
      </c>
      <c r="C115" s="203">
        <v>1</v>
      </c>
      <c r="D115" s="189">
        <v>0.93939393939393945</v>
      </c>
    </row>
    <row r="116" spans="1:4" ht="15.75" customHeight="1" x14ac:dyDescent="0.25">
      <c r="A116" s="165" t="s">
        <v>148</v>
      </c>
      <c r="B116" s="165" t="s">
        <v>149</v>
      </c>
      <c r="C116" s="203">
        <v>2</v>
      </c>
      <c r="D116" s="189">
        <v>0</v>
      </c>
    </row>
    <row r="117" spans="1:4" ht="15.75" customHeight="1" x14ac:dyDescent="0.25">
      <c r="A117" s="165" t="s">
        <v>161</v>
      </c>
      <c r="B117" s="165" t="s">
        <v>162</v>
      </c>
      <c r="C117" s="203">
        <v>5</v>
      </c>
      <c r="D117" s="189">
        <v>0.86365124066351484</v>
      </c>
    </row>
    <row r="118" spans="1:4" ht="15.75" customHeight="1" x14ac:dyDescent="0.25">
      <c r="A118" s="165" t="s">
        <v>177</v>
      </c>
      <c r="B118" s="165" t="s">
        <v>178</v>
      </c>
      <c r="C118" s="203">
        <v>23</v>
      </c>
      <c r="D118" s="189">
        <v>0.99232696104151685</v>
      </c>
    </row>
    <row r="119" spans="1:4" ht="15.75" customHeight="1" x14ac:dyDescent="0.25">
      <c r="A119" s="165" t="s">
        <v>138</v>
      </c>
      <c r="B119" s="165" t="s">
        <v>139</v>
      </c>
      <c r="C119" s="203">
        <v>4</v>
      </c>
      <c r="D119" s="189">
        <v>0.96805555555555556</v>
      </c>
    </row>
    <row r="120" spans="1:4" ht="15.75" customHeight="1" x14ac:dyDescent="0.25">
      <c r="A120" s="165" t="s">
        <v>63</v>
      </c>
      <c r="B120" s="165" t="s">
        <v>65</v>
      </c>
      <c r="C120" s="203">
        <v>11</v>
      </c>
      <c r="D120" s="189">
        <v>0.5910269596479264</v>
      </c>
    </row>
    <row r="121" spans="1:4" ht="15.75" customHeight="1" x14ac:dyDescent="0.25">
      <c r="A121" s="165" t="s">
        <v>108</v>
      </c>
      <c r="B121" s="165" t="s">
        <v>110</v>
      </c>
      <c r="C121" s="203">
        <v>16</v>
      </c>
      <c r="D121" s="189">
        <v>0.95264593352158911</v>
      </c>
    </row>
    <row r="122" spans="1:4" ht="15.75" customHeight="1" x14ac:dyDescent="0.25">
      <c r="A122" s="165" t="s">
        <v>803</v>
      </c>
      <c r="B122" s="165" t="s">
        <v>803</v>
      </c>
      <c r="C122" s="203">
        <v>4</v>
      </c>
      <c r="D122" s="189"/>
    </row>
    <row r="123" spans="1:4" ht="15.75" customHeight="1" x14ac:dyDescent="0.25">
      <c r="A123" s="170" t="s">
        <v>772</v>
      </c>
      <c r="B123" s="171"/>
      <c r="C123" s="204">
        <v>95</v>
      </c>
      <c r="D123" s="190">
        <v>0.86219551387678461</v>
      </c>
    </row>
    <row r="124" spans="1:4" ht="15.75" customHeight="1" x14ac:dyDescent="0.25"/>
    <row r="125" spans="1:4" ht="15.75" customHeight="1" x14ac:dyDescent="0.25"/>
    <row r="126" spans="1:4" ht="15.75" customHeight="1" x14ac:dyDescent="0.25"/>
    <row r="127" spans="1:4" ht="15.75" customHeight="1" x14ac:dyDescent="0.25"/>
    <row r="128" spans="1:4"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abSelected="1" topLeftCell="A10" zoomScaleNormal="100" workbookViewId="0">
      <selection sqref="A1:B3"/>
    </sheetView>
  </sheetViews>
  <sheetFormatPr baseColWidth="10" defaultColWidth="14.42578125" defaultRowHeight="15" customHeight="1" x14ac:dyDescent="0.25"/>
  <cols>
    <col min="1" max="1" width="19.28515625" customWidth="1"/>
    <col min="2" max="2" width="11.42578125" customWidth="1"/>
    <col min="3" max="5" width="11" customWidth="1"/>
    <col min="6" max="6" width="28.7109375" customWidth="1"/>
    <col min="7" max="10" width="11" customWidth="1"/>
    <col min="11" max="11" width="19.5703125" customWidth="1"/>
    <col min="12" max="12" width="11" customWidth="1"/>
    <col min="13" max="13" width="27.140625" customWidth="1"/>
    <col min="14" max="16" width="11" customWidth="1"/>
    <col min="17" max="17" width="13.5703125" customWidth="1"/>
    <col min="18" max="26" width="9.140625" customWidth="1"/>
  </cols>
  <sheetData>
    <row r="1" spans="1:26" ht="21.75" customHeight="1" x14ac:dyDescent="0.3">
      <c r="A1" s="286"/>
      <c r="B1" s="253"/>
      <c r="C1" s="291" t="s">
        <v>197</v>
      </c>
      <c r="D1" s="292"/>
      <c r="E1" s="292"/>
      <c r="F1" s="292"/>
      <c r="G1" s="292"/>
      <c r="H1" s="292"/>
      <c r="I1" s="292"/>
      <c r="J1" s="292"/>
      <c r="K1" s="292"/>
      <c r="L1" s="292"/>
      <c r="M1" s="292"/>
      <c r="N1" s="292"/>
      <c r="O1" s="292"/>
      <c r="P1" s="292"/>
      <c r="Q1" s="293"/>
      <c r="R1" s="44"/>
      <c r="S1" s="44"/>
      <c r="T1" s="44"/>
      <c r="U1" s="44"/>
      <c r="V1" s="44"/>
      <c r="W1" s="44"/>
      <c r="X1" s="44"/>
      <c r="Y1" s="44"/>
      <c r="Z1" s="44"/>
    </row>
    <row r="2" spans="1:26" ht="21.75" customHeight="1" x14ac:dyDescent="0.3">
      <c r="A2" s="287"/>
      <c r="B2" s="262"/>
      <c r="C2" s="294"/>
      <c r="D2" s="295"/>
      <c r="E2" s="295"/>
      <c r="F2" s="295"/>
      <c r="G2" s="295"/>
      <c r="H2" s="295"/>
      <c r="I2" s="295"/>
      <c r="J2" s="295"/>
      <c r="K2" s="295"/>
      <c r="L2" s="295"/>
      <c r="M2" s="295"/>
      <c r="N2" s="295"/>
      <c r="O2" s="295"/>
      <c r="P2" s="295"/>
      <c r="Q2" s="296"/>
      <c r="R2" s="44"/>
      <c r="S2" s="44"/>
      <c r="T2" s="44"/>
      <c r="U2" s="44"/>
      <c r="V2" s="44"/>
      <c r="W2" s="44"/>
      <c r="X2" s="44"/>
      <c r="Y2" s="44"/>
      <c r="Z2" s="44"/>
    </row>
    <row r="3" spans="1:26" ht="21.75" customHeight="1" x14ac:dyDescent="0.3">
      <c r="A3" s="254"/>
      <c r="B3" s="256"/>
      <c r="C3" s="297"/>
      <c r="D3" s="298"/>
      <c r="E3" s="298"/>
      <c r="F3" s="298"/>
      <c r="G3" s="298"/>
      <c r="H3" s="298"/>
      <c r="I3" s="298"/>
      <c r="J3" s="298"/>
      <c r="K3" s="298"/>
      <c r="L3" s="298"/>
      <c r="M3" s="298"/>
      <c r="N3" s="298"/>
      <c r="O3" s="298"/>
      <c r="P3" s="298"/>
      <c r="Q3" s="299"/>
      <c r="R3" s="44"/>
      <c r="S3" s="44"/>
      <c r="T3" s="44"/>
      <c r="U3" s="44"/>
      <c r="V3" s="44"/>
      <c r="W3" s="44"/>
      <c r="X3" s="44"/>
      <c r="Y3" s="44"/>
      <c r="Z3" s="44"/>
    </row>
    <row r="4" spans="1:26" ht="24" customHeight="1" x14ac:dyDescent="0.3">
      <c r="A4" s="45"/>
      <c r="B4" s="45"/>
      <c r="C4" s="46"/>
      <c r="D4" s="46"/>
      <c r="E4" s="46"/>
      <c r="F4" s="46"/>
      <c r="G4" s="46"/>
      <c r="H4" s="46"/>
      <c r="I4" s="46"/>
      <c r="J4" s="46"/>
      <c r="K4" s="46"/>
      <c r="L4" s="46"/>
      <c r="M4" s="46"/>
      <c r="N4" s="46"/>
      <c r="O4" s="47"/>
      <c r="P4" s="47"/>
      <c r="Q4" s="47"/>
      <c r="R4" s="44"/>
      <c r="S4" s="44"/>
      <c r="T4" s="44"/>
      <c r="U4" s="44"/>
      <c r="V4" s="44"/>
      <c r="W4" s="44"/>
      <c r="X4" s="44"/>
      <c r="Y4" s="44"/>
      <c r="Z4" s="44"/>
    </row>
    <row r="5" spans="1:26" ht="71.25" customHeight="1" x14ac:dyDescent="0.3">
      <c r="A5" s="45"/>
      <c r="B5" s="288" t="s">
        <v>198</v>
      </c>
      <c r="C5" s="245"/>
      <c r="D5" s="290" t="s">
        <v>199</v>
      </c>
      <c r="E5" s="244"/>
      <c r="F5" s="244"/>
      <c r="G5" s="245"/>
      <c r="H5" s="284" t="s">
        <v>200</v>
      </c>
      <c r="I5" s="244"/>
      <c r="J5" s="245"/>
      <c r="K5" s="285" t="s">
        <v>201</v>
      </c>
      <c r="L5" s="244"/>
      <c r="M5" s="245"/>
      <c r="N5" s="289" t="s">
        <v>202</v>
      </c>
      <c r="O5" s="245"/>
      <c r="P5" s="44"/>
      <c r="Q5" s="47"/>
      <c r="R5" s="44"/>
      <c r="S5" s="44"/>
      <c r="T5" s="44"/>
      <c r="U5" s="44"/>
      <c r="V5" s="44"/>
      <c r="W5" s="44"/>
      <c r="X5" s="44"/>
      <c r="Y5" s="44"/>
      <c r="Z5" s="44"/>
    </row>
    <row r="6" spans="1:26" ht="25.5" customHeight="1" x14ac:dyDescent="0.3">
      <c r="A6" s="45"/>
      <c r="B6" s="45"/>
      <c r="C6" s="46"/>
      <c r="D6" s="46"/>
      <c r="E6" s="46"/>
      <c r="F6" s="46"/>
      <c r="G6" s="46"/>
      <c r="H6" s="46"/>
      <c r="I6" s="46"/>
      <c r="J6" s="46"/>
      <c r="K6" s="46"/>
      <c r="L6" s="46"/>
      <c r="M6" s="46"/>
      <c r="N6" s="46"/>
      <c r="O6" s="47"/>
      <c r="P6" s="47"/>
      <c r="Q6" s="47"/>
      <c r="R6" s="44"/>
      <c r="S6" s="44"/>
      <c r="T6" s="44"/>
      <c r="U6" s="44"/>
      <c r="V6" s="44"/>
      <c r="W6" s="44"/>
      <c r="X6" s="44"/>
      <c r="Y6" s="44"/>
      <c r="Z6" s="44"/>
    </row>
    <row r="7" spans="1:26" ht="49.5" customHeight="1" x14ac:dyDescent="0.25">
      <c r="A7" s="274" t="s">
        <v>203</v>
      </c>
      <c r="B7" s="275"/>
      <c r="C7" s="275"/>
      <c r="D7" s="275"/>
      <c r="E7" s="275"/>
      <c r="F7" s="275"/>
      <c r="G7" s="275"/>
      <c r="H7" s="275"/>
      <c r="I7" s="275"/>
      <c r="J7" s="275"/>
      <c r="K7" s="275"/>
      <c r="L7" s="275"/>
      <c r="M7" s="275"/>
      <c r="N7" s="275"/>
      <c r="O7" s="275"/>
      <c r="P7" s="275"/>
      <c r="Q7" s="276"/>
      <c r="R7" s="48"/>
      <c r="S7" s="48"/>
      <c r="T7" s="48"/>
      <c r="U7" s="48"/>
      <c r="V7" s="48"/>
      <c r="W7" s="48"/>
      <c r="X7" s="48"/>
      <c r="Y7" s="48"/>
      <c r="Z7" s="48"/>
    </row>
    <row r="8" spans="1:26" ht="18.75" customHeight="1" x14ac:dyDescent="0.3">
      <c r="A8" s="49"/>
      <c r="B8" s="50"/>
      <c r="C8" s="51"/>
      <c r="D8" s="51"/>
      <c r="E8" s="51"/>
      <c r="F8" s="51"/>
      <c r="G8" s="51"/>
      <c r="H8" s="51"/>
      <c r="I8" s="51"/>
      <c r="J8" s="51"/>
      <c r="K8" s="51"/>
      <c r="L8" s="51"/>
      <c r="M8" s="51"/>
      <c r="N8" s="51"/>
      <c r="O8" s="52"/>
      <c r="P8" s="49"/>
      <c r="Q8" s="49"/>
      <c r="R8" s="44"/>
      <c r="S8" s="44"/>
      <c r="T8" s="44"/>
      <c r="U8" s="44"/>
      <c r="V8" s="44"/>
      <c r="W8" s="44"/>
      <c r="X8" s="44"/>
      <c r="Y8" s="44"/>
      <c r="Z8" s="44"/>
    </row>
    <row r="9" spans="1:26" ht="25.5" customHeight="1" x14ac:dyDescent="0.4">
      <c r="A9" s="53"/>
      <c r="B9" s="54"/>
      <c r="C9" s="281" t="s">
        <v>204</v>
      </c>
      <c r="D9" s="282"/>
      <c r="E9" s="282"/>
      <c r="F9" s="282"/>
      <c r="G9" s="282"/>
      <c r="H9" s="282"/>
      <c r="I9" s="282"/>
      <c r="J9" s="282"/>
      <c r="K9" s="282"/>
      <c r="L9" s="282"/>
      <c r="M9" s="282"/>
      <c r="N9" s="283"/>
      <c r="O9" s="55"/>
      <c r="P9" s="44"/>
      <c r="Q9" s="44"/>
      <c r="R9" s="53"/>
      <c r="S9" s="53"/>
      <c r="T9" s="53"/>
      <c r="U9" s="53"/>
      <c r="V9" s="53"/>
      <c r="W9" s="53"/>
      <c r="X9" s="53"/>
      <c r="Y9" s="53"/>
      <c r="Z9" s="53"/>
    </row>
    <row r="10" spans="1:26" ht="18.75" customHeight="1" x14ac:dyDescent="0.3">
      <c r="A10" s="44"/>
      <c r="B10" s="56"/>
      <c r="C10" s="1"/>
      <c r="D10" s="1"/>
      <c r="E10" s="1"/>
      <c r="F10" s="1"/>
      <c r="G10" s="1"/>
      <c r="H10" s="1"/>
      <c r="I10" s="1"/>
      <c r="J10" s="1"/>
      <c r="K10" s="1"/>
      <c r="L10" s="1"/>
      <c r="M10" s="1"/>
      <c r="N10" s="1"/>
      <c r="O10" s="55"/>
      <c r="P10" s="44"/>
      <c r="Q10" s="44"/>
      <c r="R10" s="44"/>
      <c r="S10" s="44"/>
      <c r="T10" s="44"/>
      <c r="U10" s="44"/>
      <c r="V10" s="44"/>
      <c r="W10" s="44"/>
      <c r="X10" s="44"/>
      <c r="Y10" s="44"/>
      <c r="Z10" s="44"/>
    </row>
    <row r="11" spans="1:26" ht="18" customHeight="1" x14ac:dyDescent="0.3">
      <c r="A11" s="44"/>
      <c r="B11" s="57"/>
      <c r="C11" s="58" t="s">
        <v>127</v>
      </c>
      <c r="D11" s="44"/>
      <c r="E11" s="44"/>
      <c r="F11" s="59"/>
      <c r="G11" s="60">
        <f>VLOOKUP(C11,Datos!$A$4:$F$20,6,FALSE)</f>
        <v>0.90092781695831803</v>
      </c>
      <c r="H11" s="44"/>
      <c r="I11" s="58" t="s">
        <v>143</v>
      </c>
      <c r="J11" s="44"/>
      <c r="K11" s="44"/>
      <c r="L11" s="44"/>
      <c r="M11" s="44"/>
      <c r="N11" s="60">
        <f>VLOOKUP(I11,Datos!$A$4:$F$20,6,FALSE)</f>
        <v>0.93939393939393945</v>
      </c>
      <c r="O11" s="61"/>
      <c r="P11" s="44"/>
      <c r="Q11" s="44"/>
      <c r="R11" s="44"/>
      <c r="S11" s="44"/>
      <c r="T11" s="44"/>
      <c r="U11" s="44"/>
      <c r="V11" s="44"/>
      <c r="W11" s="44"/>
      <c r="X11" s="44"/>
      <c r="Y11" s="44"/>
      <c r="Z11" s="44"/>
    </row>
    <row r="12" spans="1:26" ht="18.75" customHeight="1" x14ac:dyDescent="0.3">
      <c r="A12" s="44"/>
      <c r="B12" s="57"/>
      <c r="C12" s="62"/>
      <c r="D12" s="62"/>
      <c r="E12" s="59"/>
      <c r="F12" s="59"/>
      <c r="G12" s="59"/>
      <c r="H12" s="59"/>
      <c r="I12" s="59"/>
      <c r="J12" s="59"/>
      <c r="K12" s="59"/>
      <c r="L12" s="59"/>
      <c r="M12" s="59"/>
      <c r="N12" s="62"/>
      <c r="O12" s="63"/>
      <c r="P12" s="44"/>
      <c r="Q12" s="44"/>
      <c r="R12" s="44"/>
      <c r="S12" s="44"/>
      <c r="T12" s="44"/>
      <c r="U12" s="44"/>
      <c r="V12" s="44"/>
      <c r="W12" s="44"/>
      <c r="X12" s="44"/>
      <c r="Y12" s="44"/>
      <c r="Z12" s="44"/>
    </row>
    <row r="13" spans="1:26" ht="18" customHeight="1" x14ac:dyDescent="0.3">
      <c r="A13" s="44"/>
      <c r="B13" s="57"/>
      <c r="C13" s="58" t="s">
        <v>135</v>
      </c>
      <c r="D13" s="44"/>
      <c r="E13" s="44"/>
      <c r="F13" s="59"/>
      <c r="G13" s="60">
        <f>IFERROR(VLOOKUP(C13,Datos!$A$4:$F$18,6,FALSE)," ")</f>
        <v>0.5</v>
      </c>
      <c r="H13" s="44"/>
      <c r="I13" s="58" t="s">
        <v>151</v>
      </c>
      <c r="J13" s="44"/>
      <c r="K13" s="44"/>
      <c r="L13" s="44"/>
      <c r="M13" s="44"/>
      <c r="N13" s="60">
        <f>IFERROR(VLOOKUP(I13,Datos!$A$4:$F$18,6,FALSE)," ")</f>
        <v>0</v>
      </c>
      <c r="O13" s="63"/>
      <c r="P13" s="44"/>
      <c r="Q13" s="44"/>
      <c r="R13" s="44"/>
      <c r="S13" s="44"/>
      <c r="T13" s="44"/>
      <c r="U13" s="44"/>
      <c r="V13" s="44"/>
      <c r="W13" s="44"/>
      <c r="X13" s="44"/>
      <c r="Y13" s="44"/>
      <c r="Z13" s="44"/>
    </row>
    <row r="14" spans="1:26" ht="18" customHeight="1" x14ac:dyDescent="0.3">
      <c r="A14" s="44"/>
      <c r="B14" s="57"/>
      <c r="C14" s="58"/>
      <c r="D14" s="44"/>
      <c r="E14" s="62"/>
      <c r="F14" s="59"/>
      <c r="G14" s="58"/>
      <c r="H14" s="44"/>
      <c r="I14" s="44"/>
      <c r="J14" s="44"/>
      <c r="K14" s="44"/>
      <c r="L14" s="44"/>
      <c r="M14" s="62"/>
      <c r="N14" s="62"/>
      <c r="O14" s="63"/>
      <c r="P14" s="44"/>
      <c r="Q14" s="44"/>
      <c r="R14" s="44"/>
      <c r="S14" s="44"/>
      <c r="T14" s="44"/>
      <c r="U14" s="44"/>
      <c r="V14" s="44"/>
      <c r="W14" s="44"/>
      <c r="X14" s="44"/>
      <c r="Y14" s="44"/>
      <c r="Z14" s="44"/>
    </row>
    <row r="15" spans="1:26" ht="25.5" customHeight="1" x14ac:dyDescent="0.4">
      <c r="A15" s="53"/>
      <c r="B15" s="54"/>
      <c r="C15" s="281" t="s">
        <v>205</v>
      </c>
      <c r="D15" s="282"/>
      <c r="E15" s="282"/>
      <c r="F15" s="282"/>
      <c r="G15" s="282"/>
      <c r="H15" s="282"/>
      <c r="I15" s="282"/>
      <c r="J15" s="282"/>
      <c r="K15" s="282"/>
      <c r="L15" s="282"/>
      <c r="M15" s="282"/>
      <c r="N15" s="283"/>
      <c r="O15" s="55"/>
      <c r="P15" s="44"/>
      <c r="Q15" s="44"/>
      <c r="R15" s="53"/>
      <c r="S15" s="53"/>
      <c r="T15" s="53"/>
      <c r="U15" s="53"/>
      <c r="V15" s="53"/>
      <c r="W15" s="53"/>
      <c r="X15" s="53"/>
      <c r="Y15" s="53"/>
      <c r="Z15" s="53"/>
    </row>
    <row r="16" spans="1:26" ht="18.75" customHeight="1" x14ac:dyDescent="0.3">
      <c r="A16" s="44"/>
      <c r="B16" s="56"/>
      <c r="C16" s="1"/>
      <c r="D16" s="1"/>
      <c r="E16" s="1"/>
      <c r="F16" s="1"/>
      <c r="G16" s="1"/>
      <c r="H16" s="1"/>
      <c r="I16" s="1"/>
      <c r="J16" s="1"/>
      <c r="K16" s="1"/>
      <c r="L16" s="1"/>
      <c r="M16" s="1"/>
      <c r="N16" s="1"/>
      <c r="O16" s="64"/>
      <c r="P16" s="44"/>
      <c r="Q16" s="44"/>
      <c r="R16" s="44"/>
      <c r="S16" s="44"/>
      <c r="T16" s="44"/>
      <c r="U16" s="44"/>
      <c r="V16" s="44"/>
      <c r="W16" s="44"/>
      <c r="X16" s="44"/>
      <c r="Y16" s="44"/>
      <c r="Z16" s="44"/>
    </row>
    <row r="17" spans="1:26" ht="18" customHeight="1" x14ac:dyDescent="0.3">
      <c r="A17" s="44"/>
      <c r="B17" s="57"/>
      <c r="C17" s="65"/>
      <c r="D17" s="44"/>
      <c r="E17" s="44"/>
      <c r="F17" s="58" t="s">
        <v>156</v>
      </c>
      <c r="G17" s="44"/>
      <c r="H17" s="44"/>
      <c r="I17" s="60">
        <f>VLOOKUP(F17,Datos!$A$4:$F$18,6,FALSE)</f>
        <v>0.94171807202657121</v>
      </c>
      <c r="J17" s="44"/>
      <c r="K17" s="65"/>
      <c r="L17" s="65"/>
      <c r="M17" s="65"/>
      <c r="N17" s="65"/>
      <c r="O17" s="61"/>
      <c r="P17" s="44"/>
      <c r="Q17" s="44"/>
      <c r="R17" s="44"/>
      <c r="S17" s="44"/>
      <c r="T17" s="44"/>
      <c r="U17" s="44"/>
      <c r="V17" s="44"/>
      <c r="W17" s="44"/>
      <c r="X17" s="44"/>
      <c r="Y17" s="44"/>
      <c r="Z17" s="44"/>
    </row>
    <row r="18" spans="1:26" ht="18.75" customHeight="1" x14ac:dyDescent="0.3">
      <c r="A18" s="44"/>
      <c r="B18" s="57"/>
      <c r="C18" s="65"/>
      <c r="D18" s="65"/>
      <c r="E18" s="65"/>
      <c r="F18" s="65"/>
      <c r="G18" s="65"/>
      <c r="H18" s="65"/>
      <c r="I18" s="65"/>
      <c r="J18" s="65"/>
      <c r="K18" s="65"/>
      <c r="L18" s="65"/>
      <c r="M18" s="65"/>
      <c r="N18" s="65"/>
      <c r="O18" s="61"/>
      <c r="P18" s="44"/>
      <c r="Q18" s="44"/>
      <c r="R18" s="44"/>
      <c r="S18" s="44"/>
      <c r="T18" s="44"/>
      <c r="U18" s="44"/>
      <c r="V18" s="44"/>
      <c r="W18" s="44"/>
      <c r="X18" s="44"/>
      <c r="Y18" s="44"/>
      <c r="Z18" s="44"/>
    </row>
    <row r="19" spans="1:26" ht="25.5" customHeight="1" x14ac:dyDescent="0.4">
      <c r="A19" s="53"/>
      <c r="B19" s="54"/>
      <c r="C19" s="281" t="s">
        <v>206</v>
      </c>
      <c r="D19" s="282"/>
      <c r="E19" s="282"/>
      <c r="F19" s="282"/>
      <c r="G19" s="282"/>
      <c r="H19" s="282"/>
      <c r="I19" s="282"/>
      <c r="J19" s="282"/>
      <c r="K19" s="282"/>
      <c r="L19" s="282"/>
      <c r="M19" s="282"/>
      <c r="N19" s="283"/>
      <c r="O19" s="55"/>
      <c r="P19" s="44"/>
      <c r="Q19" s="44"/>
      <c r="R19" s="53"/>
      <c r="S19" s="53"/>
      <c r="T19" s="53"/>
      <c r="U19" s="53"/>
      <c r="V19" s="53"/>
      <c r="W19" s="53"/>
      <c r="X19" s="53"/>
      <c r="Y19" s="53"/>
      <c r="Z19" s="53"/>
    </row>
    <row r="20" spans="1:26" ht="18.75" customHeight="1" x14ac:dyDescent="0.3">
      <c r="A20" s="44"/>
      <c r="B20" s="56"/>
      <c r="C20" s="1"/>
      <c r="D20" s="1"/>
      <c r="E20" s="1"/>
      <c r="F20" s="1"/>
      <c r="G20" s="1"/>
      <c r="H20" s="1"/>
      <c r="I20" s="1"/>
      <c r="J20" s="1"/>
      <c r="K20" s="1"/>
      <c r="L20" s="1"/>
      <c r="M20" s="1"/>
      <c r="N20" s="1"/>
      <c r="O20" s="64"/>
      <c r="P20" s="44"/>
      <c r="Q20" s="44"/>
      <c r="R20" s="44"/>
      <c r="S20" s="44"/>
      <c r="T20" s="44"/>
      <c r="U20" s="44"/>
      <c r="V20" s="44"/>
      <c r="W20" s="44"/>
      <c r="X20" s="44"/>
      <c r="Y20" s="44"/>
      <c r="Z20" s="44"/>
    </row>
    <row r="21" spans="1:26" ht="18" customHeight="1" x14ac:dyDescent="0.3">
      <c r="A21" s="44"/>
      <c r="B21" s="57"/>
      <c r="C21" s="58" t="s">
        <v>164</v>
      </c>
      <c r="D21" s="44"/>
      <c r="E21" s="44"/>
      <c r="F21" s="48"/>
      <c r="G21" s="60">
        <f>VLOOKUP(C21,Datos!$A$4:$F$18,6,FALSE)</f>
        <v>0.79959303467691178</v>
      </c>
      <c r="H21" s="44"/>
      <c r="I21" s="58" t="s">
        <v>180</v>
      </c>
      <c r="J21" s="44"/>
      <c r="K21" s="44"/>
      <c r="L21" s="44"/>
      <c r="M21" s="44"/>
      <c r="N21" s="60">
        <f>VLOOKUP(I21,Datos!$A$4:$F$19,6,FALSE)</f>
        <v>1</v>
      </c>
      <c r="O21" s="66"/>
      <c r="P21" s="44"/>
      <c r="Q21" s="44"/>
      <c r="R21" s="44"/>
      <c r="S21" s="44"/>
      <c r="T21" s="44"/>
      <c r="U21" s="44"/>
      <c r="V21" s="44"/>
      <c r="W21" s="44"/>
      <c r="X21" s="44"/>
      <c r="Y21" s="44"/>
      <c r="Z21" s="44"/>
    </row>
    <row r="22" spans="1:26" ht="18.75" customHeight="1" x14ac:dyDescent="0.3">
      <c r="A22" s="44"/>
      <c r="B22" s="57"/>
      <c r="C22" s="48"/>
      <c r="D22" s="48"/>
      <c r="E22" s="44"/>
      <c r="F22" s="48"/>
      <c r="G22" s="67"/>
      <c r="H22" s="48"/>
      <c r="I22" s="48"/>
      <c r="J22" s="48"/>
      <c r="K22" s="48"/>
      <c r="L22" s="48"/>
      <c r="M22" s="44"/>
      <c r="N22" s="67"/>
      <c r="O22" s="66"/>
      <c r="P22" s="44"/>
      <c r="Q22" s="44"/>
      <c r="R22" s="44"/>
      <c r="S22" s="44"/>
      <c r="T22" s="44"/>
      <c r="U22" s="44"/>
      <c r="V22" s="44"/>
      <c r="W22" s="44"/>
      <c r="X22" s="44"/>
      <c r="Y22" s="44"/>
      <c r="Z22" s="44"/>
    </row>
    <row r="23" spans="1:26" ht="18" customHeight="1" x14ac:dyDescent="0.3">
      <c r="A23" s="44"/>
      <c r="B23" s="57"/>
      <c r="C23" s="58" t="s">
        <v>172</v>
      </c>
      <c r="D23" s="44"/>
      <c r="E23" s="44"/>
      <c r="F23" s="48"/>
      <c r="G23" s="60">
        <f>VLOOKUP(C23,Datos!$A$4:$F$18,6,FALSE)</f>
        <v>1</v>
      </c>
      <c r="H23" s="44"/>
      <c r="I23" s="58" t="s">
        <v>129</v>
      </c>
      <c r="J23" s="44"/>
      <c r="K23" s="44"/>
      <c r="L23" s="44"/>
      <c r="M23" s="44"/>
      <c r="N23" s="60">
        <f>VLOOKUP(I23,Datos!$A$4:$F$18,6,FALSE)</f>
        <v>0.9938775510204082</v>
      </c>
      <c r="O23" s="66"/>
      <c r="P23" s="44"/>
      <c r="Q23" s="44"/>
      <c r="R23" s="44"/>
      <c r="S23" s="44"/>
      <c r="T23" s="44"/>
      <c r="U23" s="44"/>
      <c r="V23" s="44"/>
      <c r="W23" s="44"/>
      <c r="X23" s="44"/>
      <c r="Y23" s="44"/>
      <c r="Z23" s="44"/>
    </row>
    <row r="24" spans="1:26" ht="18.75" customHeight="1" x14ac:dyDescent="0.3">
      <c r="A24" s="44"/>
      <c r="B24" s="57"/>
      <c r="C24" s="48"/>
      <c r="D24" s="48"/>
      <c r="E24" s="44"/>
      <c r="F24" s="48"/>
      <c r="G24" s="67"/>
      <c r="H24" s="65"/>
      <c r="I24" s="65"/>
      <c r="J24" s="65"/>
      <c r="K24" s="65"/>
      <c r="L24" s="65"/>
      <c r="M24" s="44"/>
      <c r="N24" s="67"/>
      <c r="O24" s="66"/>
      <c r="P24" s="44"/>
      <c r="Q24" s="44"/>
      <c r="R24" s="44"/>
      <c r="S24" s="44"/>
      <c r="T24" s="44"/>
      <c r="U24" s="44"/>
      <c r="V24" s="44"/>
      <c r="W24" s="44"/>
      <c r="X24" s="44"/>
      <c r="Y24" s="44"/>
      <c r="Z24" s="44"/>
    </row>
    <row r="25" spans="1:26" ht="18" customHeight="1" x14ac:dyDescent="0.3">
      <c r="A25" s="44"/>
      <c r="B25" s="57"/>
      <c r="C25" s="58" t="s">
        <v>144</v>
      </c>
      <c r="D25" s="44"/>
      <c r="E25" s="44"/>
      <c r="F25" s="48"/>
      <c r="G25" s="60">
        <f>IFERROR(VLOOKUP(C25,Datos!$A$4:$F$18,6,FALSE)," ")</f>
        <v>0.89896690860711947</v>
      </c>
      <c r="H25" s="44"/>
      <c r="I25" s="58" t="s">
        <v>136</v>
      </c>
      <c r="J25" s="44"/>
      <c r="K25" s="44"/>
      <c r="L25" s="44"/>
      <c r="M25" s="44"/>
      <c r="N25" s="60">
        <f>IFERROR(VLOOKUP(I25,Datos!$A$4:$F$18,6,FALSE)," ")</f>
        <v>0.96666666666666667</v>
      </c>
      <c r="O25" s="66"/>
      <c r="P25" s="44"/>
      <c r="Q25" s="44"/>
      <c r="R25" s="44"/>
      <c r="S25" s="44"/>
      <c r="T25" s="44"/>
      <c r="U25" s="44"/>
      <c r="V25" s="44"/>
      <c r="W25" s="44"/>
      <c r="X25" s="44"/>
      <c r="Y25" s="44"/>
      <c r="Z25" s="44"/>
    </row>
    <row r="26" spans="1:26" ht="18.75" customHeight="1" x14ac:dyDescent="0.3">
      <c r="A26" s="44"/>
      <c r="B26" s="57"/>
      <c r="C26" s="44"/>
      <c r="D26" s="48"/>
      <c r="E26" s="48"/>
      <c r="F26" s="48"/>
      <c r="G26" s="48"/>
      <c r="H26" s="48"/>
      <c r="I26" s="48"/>
      <c r="J26" s="48"/>
      <c r="K26" s="48"/>
      <c r="L26" s="48"/>
      <c r="M26" s="48"/>
      <c r="N26" s="48"/>
      <c r="O26" s="66"/>
      <c r="P26" s="44"/>
      <c r="Q26" s="44"/>
      <c r="R26" s="44"/>
      <c r="S26" s="44"/>
      <c r="T26" s="44"/>
      <c r="U26" s="44"/>
      <c r="V26" s="44"/>
      <c r="W26" s="44"/>
      <c r="X26" s="44"/>
      <c r="Y26" s="44"/>
      <c r="Z26" s="44"/>
    </row>
    <row r="27" spans="1:26" ht="18" customHeight="1" x14ac:dyDescent="0.3">
      <c r="A27" s="44"/>
      <c r="B27" s="57"/>
      <c r="C27" s="48"/>
      <c r="D27" s="44"/>
      <c r="E27" s="44"/>
      <c r="F27" s="58" t="s">
        <v>176</v>
      </c>
      <c r="G27" s="44"/>
      <c r="H27" s="44"/>
      <c r="I27" s="44"/>
      <c r="J27" s="44"/>
      <c r="K27" s="44"/>
      <c r="L27" s="60">
        <f>VLOOKUP(F27,Datos!$A$4:$F$18,6,FALSE)</f>
        <v>0.91510648694348973</v>
      </c>
      <c r="M27" s="48"/>
      <c r="N27" s="48"/>
      <c r="O27" s="66"/>
      <c r="P27" s="44"/>
      <c r="Q27" s="44"/>
      <c r="R27" s="44"/>
      <c r="S27" s="44"/>
      <c r="T27" s="44"/>
      <c r="U27" s="44"/>
      <c r="V27" s="44"/>
      <c r="W27" s="44"/>
      <c r="X27" s="44"/>
      <c r="Y27" s="44"/>
      <c r="Z27" s="44"/>
    </row>
    <row r="28" spans="1:26" ht="18.75" customHeight="1" x14ac:dyDescent="0.3">
      <c r="A28" s="44"/>
      <c r="B28" s="57"/>
      <c r="C28" s="65"/>
      <c r="D28" s="65"/>
      <c r="E28" s="65"/>
      <c r="F28" s="65"/>
      <c r="G28" s="65"/>
      <c r="H28" s="65"/>
      <c r="I28" s="65"/>
      <c r="J28" s="65"/>
      <c r="K28" s="65"/>
      <c r="L28" s="65"/>
      <c r="M28" s="65"/>
      <c r="N28" s="65"/>
      <c r="O28" s="61"/>
      <c r="P28" s="44"/>
      <c r="Q28" s="44"/>
      <c r="R28" s="44"/>
      <c r="S28" s="44"/>
      <c r="T28" s="44"/>
      <c r="U28" s="44"/>
      <c r="V28" s="44"/>
      <c r="W28" s="44"/>
      <c r="X28" s="44"/>
      <c r="Y28" s="44"/>
      <c r="Z28" s="44"/>
    </row>
    <row r="29" spans="1:26" ht="25.5" customHeight="1" x14ac:dyDescent="0.4">
      <c r="A29" s="53"/>
      <c r="B29" s="54"/>
      <c r="C29" s="281" t="s">
        <v>207</v>
      </c>
      <c r="D29" s="282"/>
      <c r="E29" s="282"/>
      <c r="F29" s="282"/>
      <c r="G29" s="282"/>
      <c r="H29" s="282"/>
      <c r="I29" s="282"/>
      <c r="J29" s="282"/>
      <c r="K29" s="282"/>
      <c r="L29" s="282"/>
      <c r="M29" s="282"/>
      <c r="N29" s="283"/>
      <c r="O29" s="55"/>
      <c r="P29" s="44"/>
      <c r="Q29" s="44"/>
      <c r="R29" s="53"/>
      <c r="S29" s="53"/>
      <c r="T29" s="53"/>
      <c r="U29" s="53"/>
      <c r="V29" s="53"/>
      <c r="W29" s="53"/>
      <c r="X29" s="53"/>
      <c r="Y29" s="53"/>
      <c r="Z29" s="53"/>
    </row>
    <row r="30" spans="1:26" ht="18.75" customHeight="1" x14ac:dyDescent="0.3">
      <c r="A30" s="44"/>
      <c r="B30" s="56"/>
      <c r="C30" s="1"/>
      <c r="D30" s="1"/>
      <c r="E30" s="1"/>
      <c r="F30" s="1"/>
      <c r="G30" s="1"/>
      <c r="H30" s="1"/>
      <c r="I30" s="1"/>
      <c r="J30" s="1"/>
      <c r="K30" s="1"/>
      <c r="L30" s="1"/>
      <c r="M30" s="1"/>
      <c r="N30" s="1"/>
      <c r="O30" s="64"/>
      <c r="P30" s="44"/>
      <c r="Q30" s="44"/>
      <c r="R30" s="44"/>
      <c r="S30" s="44"/>
      <c r="T30" s="44"/>
      <c r="U30" s="44"/>
      <c r="V30" s="44"/>
      <c r="W30" s="44"/>
      <c r="X30" s="44"/>
      <c r="Y30" s="44"/>
      <c r="Z30" s="44"/>
    </row>
    <row r="31" spans="1:26" ht="18" customHeight="1" x14ac:dyDescent="0.3">
      <c r="A31" s="44"/>
      <c r="B31" s="57"/>
      <c r="C31" s="58" t="s">
        <v>157</v>
      </c>
      <c r="D31" s="58"/>
      <c r="E31" s="44"/>
      <c r="F31" s="48"/>
      <c r="G31" s="60">
        <f>VLOOKUP(C31,Datos!$A$4:$F$20,6,FALSE)</f>
        <v>1</v>
      </c>
      <c r="H31" s="44"/>
      <c r="I31" s="58" t="s">
        <v>152</v>
      </c>
      <c r="J31" s="44"/>
      <c r="K31" s="44"/>
      <c r="L31" s="44"/>
      <c r="M31" s="44"/>
      <c r="N31" s="60">
        <f>VLOOKUP(I31,Datos!$A$4:$F$18,6,FALSE)</f>
        <v>1</v>
      </c>
      <c r="O31" s="61"/>
      <c r="P31" s="44"/>
      <c r="Q31" s="44"/>
      <c r="R31" s="44"/>
      <c r="S31" s="44"/>
      <c r="T31" s="44"/>
      <c r="U31" s="44"/>
      <c r="V31" s="44"/>
      <c r="W31" s="44"/>
      <c r="X31" s="44"/>
      <c r="Y31" s="44"/>
      <c r="Z31" s="44"/>
    </row>
    <row r="32" spans="1:26" ht="18.75" customHeight="1" x14ac:dyDescent="0.3">
      <c r="A32" s="44"/>
      <c r="B32" s="57"/>
      <c r="C32" s="48"/>
      <c r="D32" s="48"/>
      <c r="E32" s="48"/>
      <c r="F32" s="48"/>
      <c r="G32" s="48"/>
      <c r="H32" s="48"/>
      <c r="I32" s="48"/>
      <c r="J32" s="48"/>
      <c r="K32" s="48"/>
      <c r="L32" s="48"/>
      <c r="M32" s="48"/>
      <c r="N32" s="65"/>
      <c r="O32" s="61"/>
      <c r="P32" s="44"/>
      <c r="Q32" s="44"/>
      <c r="R32" s="44"/>
      <c r="S32" s="44"/>
      <c r="T32" s="44"/>
      <c r="U32" s="44"/>
      <c r="V32" s="44"/>
      <c r="W32" s="44"/>
      <c r="X32" s="44"/>
      <c r="Y32" s="44"/>
      <c r="Z32" s="44"/>
    </row>
    <row r="33" spans="1:26" ht="18" customHeight="1" x14ac:dyDescent="0.3">
      <c r="A33" s="44"/>
      <c r="B33" s="57"/>
      <c r="C33" s="48"/>
      <c r="D33" s="44"/>
      <c r="E33" s="44"/>
      <c r="F33" s="58" t="s">
        <v>165</v>
      </c>
      <c r="G33" s="44"/>
      <c r="H33" s="44"/>
      <c r="I33" s="48"/>
      <c r="J33" s="48"/>
      <c r="K33" s="60">
        <f>VLOOKUP(F33,Datos!$A$4:$F$18,6,FALSE)</f>
        <v>0.83173345893632777</v>
      </c>
      <c r="L33" s="48"/>
      <c r="M33" s="48"/>
      <c r="N33" s="65"/>
      <c r="O33" s="61"/>
      <c r="P33" s="44"/>
      <c r="Q33" s="44"/>
      <c r="R33" s="44"/>
      <c r="S33" s="44"/>
      <c r="T33" s="44"/>
      <c r="U33" s="44"/>
      <c r="V33" s="44"/>
      <c r="W33" s="44"/>
      <c r="X33" s="44"/>
      <c r="Y33" s="44"/>
      <c r="Z33" s="44"/>
    </row>
    <row r="34" spans="1:26" ht="18.75" customHeight="1" x14ac:dyDescent="0.25">
      <c r="A34" s="39"/>
      <c r="B34" s="68"/>
      <c r="C34" s="69"/>
      <c r="D34" s="69"/>
      <c r="E34" s="69"/>
      <c r="F34" s="69"/>
      <c r="G34" s="69"/>
      <c r="H34" s="69"/>
      <c r="I34" s="69"/>
      <c r="J34" s="69"/>
      <c r="K34" s="69"/>
      <c r="L34" s="69"/>
      <c r="M34" s="69"/>
      <c r="N34" s="69"/>
      <c r="O34" s="70"/>
      <c r="P34" s="39"/>
      <c r="Q34" s="39"/>
      <c r="R34" s="39"/>
      <c r="S34" s="39"/>
      <c r="T34" s="39"/>
      <c r="U34" s="39"/>
      <c r="V34" s="39"/>
      <c r="W34" s="39"/>
      <c r="X34" s="39"/>
      <c r="Y34" s="39"/>
      <c r="Z34" s="39"/>
    </row>
    <row r="35" spans="1:26" ht="127.5" customHeight="1" x14ac:dyDescent="0.3">
      <c r="A35" s="1"/>
      <c r="B35" s="71"/>
      <c r="C35" s="71"/>
      <c r="D35" s="71"/>
      <c r="E35" s="71"/>
      <c r="F35" s="71"/>
      <c r="G35" s="71"/>
      <c r="H35" s="71"/>
      <c r="I35" s="71"/>
      <c r="J35" s="71"/>
      <c r="K35" s="71"/>
      <c r="L35" s="71"/>
      <c r="M35" s="71"/>
      <c r="N35" s="71"/>
      <c r="O35" s="71"/>
      <c r="P35" s="44"/>
      <c r="Q35" s="44"/>
      <c r="R35" s="44"/>
      <c r="S35" s="44"/>
      <c r="T35" s="44"/>
      <c r="U35" s="44"/>
      <c r="V35" s="44"/>
      <c r="W35" s="44"/>
      <c r="X35" s="44"/>
      <c r="Y35" s="44"/>
      <c r="Z35" s="44"/>
    </row>
    <row r="36" spans="1:26" ht="85.5" customHeight="1" x14ac:dyDescent="0.25">
      <c r="A36" s="274" t="s">
        <v>197</v>
      </c>
      <c r="B36" s="275"/>
      <c r="C36" s="275"/>
      <c r="D36" s="275"/>
      <c r="E36" s="275"/>
      <c r="F36" s="275"/>
      <c r="G36" s="275"/>
      <c r="H36" s="275"/>
      <c r="I36" s="275"/>
      <c r="J36" s="275"/>
      <c r="K36" s="275"/>
      <c r="L36" s="275"/>
      <c r="M36" s="275"/>
      <c r="N36" s="275"/>
      <c r="O36" s="275"/>
      <c r="P36" s="275"/>
      <c r="Q36" s="276"/>
      <c r="R36" s="48"/>
      <c r="S36" s="48"/>
      <c r="T36" s="48"/>
      <c r="U36" s="48"/>
      <c r="V36" s="48"/>
      <c r="W36" s="48"/>
      <c r="X36" s="48"/>
      <c r="Y36" s="48"/>
      <c r="Z36" s="48"/>
    </row>
    <row r="37" spans="1:26" ht="33" customHeight="1" x14ac:dyDescent="0.3">
      <c r="A37" s="280" t="s">
        <v>208</v>
      </c>
      <c r="B37" s="244"/>
      <c r="C37" s="244"/>
      <c r="D37" s="244"/>
      <c r="E37" s="244"/>
      <c r="F37" s="244"/>
      <c r="G37" s="244"/>
      <c r="H37" s="244"/>
      <c r="I37" s="244"/>
      <c r="J37" s="244"/>
      <c r="K37" s="244"/>
      <c r="L37" s="244"/>
      <c r="M37" s="244"/>
      <c r="N37" s="244"/>
      <c r="O37" s="244"/>
      <c r="P37" s="244"/>
      <c r="Q37" s="245"/>
      <c r="R37" s="44"/>
      <c r="S37" s="44"/>
      <c r="T37" s="44"/>
      <c r="U37" s="44"/>
      <c r="V37" s="44"/>
      <c r="W37" s="44"/>
      <c r="X37" s="44"/>
      <c r="Y37" s="44"/>
      <c r="Z37" s="44"/>
    </row>
    <row r="38" spans="1:26" ht="30" customHeight="1" x14ac:dyDescent="0.3">
      <c r="A38" s="72" t="s">
        <v>209</v>
      </c>
      <c r="B38" s="73" t="s">
        <v>210</v>
      </c>
      <c r="C38" s="74" t="s">
        <v>65</v>
      </c>
      <c r="D38" s="74" t="s">
        <v>103</v>
      </c>
      <c r="E38" s="74" t="s">
        <v>141</v>
      </c>
      <c r="F38" s="74" t="s">
        <v>149</v>
      </c>
      <c r="G38" s="74" t="s">
        <v>110</v>
      </c>
      <c r="H38" s="74" t="s">
        <v>162</v>
      </c>
      <c r="I38" s="74" t="s">
        <v>170</v>
      </c>
      <c r="J38" s="74" t="s">
        <v>174</v>
      </c>
      <c r="K38" s="74" t="s">
        <v>178</v>
      </c>
      <c r="L38" s="74" t="s">
        <v>132</v>
      </c>
      <c r="M38" s="74" t="s">
        <v>139</v>
      </c>
      <c r="N38" s="74" t="s">
        <v>147</v>
      </c>
      <c r="O38" s="74" t="s">
        <v>155</v>
      </c>
      <c r="P38" s="74" t="s">
        <v>160</v>
      </c>
      <c r="Q38" s="74" t="s">
        <v>168</v>
      </c>
      <c r="R38" s="44"/>
      <c r="S38" s="44"/>
      <c r="T38" s="44"/>
      <c r="U38" s="44"/>
      <c r="V38" s="44"/>
      <c r="W38" s="44"/>
      <c r="X38" s="44"/>
      <c r="Y38" s="44"/>
      <c r="Z38" s="44"/>
    </row>
    <row r="39" spans="1:26" ht="31.5" customHeight="1" x14ac:dyDescent="0.3">
      <c r="A39" s="72" t="s">
        <v>211</v>
      </c>
      <c r="B39" s="75">
        <f>SUM(C39:Q39)</f>
        <v>44</v>
      </c>
      <c r="C39" s="76">
        <f>IFERROR(VLOOKUP(C38,Datos!$D$4:$F$19,2,FALSE)," ")</f>
        <v>3</v>
      </c>
      <c r="D39" s="76">
        <f>IFERROR(VLOOKUP(D38,Datos!$D$4:$F$19,2,FALSE)," ")</f>
        <v>2</v>
      </c>
      <c r="E39" s="76">
        <f>IFERROR(VLOOKUP(E38,Datos!$D$4:$F$19,2,FALSE)," ")</f>
        <v>1</v>
      </c>
      <c r="F39" s="76">
        <f>IFERROR(VLOOKUP(F38,Datos!$D$4:$F$19,2,FALSE)," ")</f>
        <v>1</v>
      </c>
      <c r="G39" s="76">
        <f>IFERROR(VLOOKUP(G38,Datos!$D$4:$F$19,2,FALSE)," ")</f>
        <v>13</v>
      </c>
      <c r="H39" s="76">
        <f>IFERROR(VLOOKUP(H38,Datos!$D$4:$F$19,2,FALSE)," ")</f>
        <v>2</v>
      </c>
      <c r="I39" s="76">
        <f>IFERROR(VLOOKUP(I38,Datos!$D$4:$F$19,2,FALSE)," ")</f>
        <v>1</v>
      </c>
      <c r="J39" s="76">
        <f>IFERROR(VLOOKUP(J38,Datos!$D$4:$F$19,2,FALSE)," ")</f>
        <v>3</v>
      </c>
      <c r="K39" s="76">
        <f>IFERROR(VLOOKUP(K38,Datos!$D$4:$F$19,2,FALSE)," ")</f>
        <v>1</v>
      </c>
      <c r="L39" s="76">
        <f>IFERROR(VLOOKUP(L38,Datos!$D$4:$F$19,2,FALSE)," ")</f>
        <v>7</v>
      </c>
      <c r="M39" s="76">
        <f>IFERROR(VLOOKUP(M38,Datos!$D$4:$F$19,2,FALSE)," ")</f>
        <v>3</v>
      </c>
      <c r="N39" s="76">
        <f>IFERROR(VLOOKUP(N38,Datos!$D$4:$F$19,2,FALSE)," ")</f>
        <v>2</v>
      </c>
      <c r="O39" s="76">
        <f>IFERROR(VLOOKUP(O38,Datos!$D$4:$F$19,2,FALSE)," ")</f>
        <v>1</v>
      </c>
      <c r="P39" s="76">
        <f>IFERROR(VLOOKUP(P38,Datos!$D$4:$F$19,2,FALSE)," ")</f>
        <v>2</v>
      </c>
      <c r="Q39" s="76">
        <f>IFERROR(VLOOKUP(Q38,Datos!$D$4:$F$19,2,FALSE)," ")</f>
        <v>2</v>
      </c>
      <c r="R39" s="44"/>
      <c r="S39" s="44"/>
      <c r="T39" s="44"/>
      <c r="U39" s="44"/>
      <c r="V39" s="44"/>
      <c r="W39" s="44"/>
      <c r="X39" s="44"/>
      <c r="Y39" s="44"/>
      <c r="Z39" s="44"/>
    </row>
    <row r="40" spans="1:26" ht="31.5" customHeight="1" x14ac:dyDescent="0.3">
      <c r="A40" s="72" t="s">
        <v>45</v>
      </c>
      <c r="B40" s="77">
        <f>AVERAGE(C40:Q40)</f>
        <v>0.8458655956819835</v>
      </c>
      <c r="C40" s="77">
        <f>IFERROR(VLOOKUP(C38,Datos!$D$4:$F$18,3,FALSE)," ")</f>
        <v>0.90092781695831803</v>
      </c>
      <c r="D40" s="77">
        <f>IFERROR(VLOOKUP(D38,Datos!$D$4:$F$18,3,FALSE)," ")</f>
        <v>0.5</v>
      </c>
      <c r="E40" s="77">
        <f>IFERROR(VLOOKUP(E38,Datos!$D$4:$F$18,3,FALSE)," ")</f>
        <v>0.93939393939393945</v>
      </c>
      <c r="F40" s="77">
        <f>IFERROR(VLOOKUP(F38,Datos!$D$4:$F$18,3,FALSE)," ")</f>
        <v>0</v>
      </c>
      <c r="G40" s="77">
        <f>IFERROR(VLOOKUP(G38,Datos!$D$4:$F$18,3,FALSE)," ")</f>
        <v>0.94171807202657121</v>
      </c>
      <c r="H40" s="77">
        <f>IFERROR(VLOOKUP(H38,Datos!$D$4:$F$18,3,FALSE)," ")</f>
        <v>0.79959303467691178</v>
      </c>
      <c r="I40" s="77">
        <f>IFERROR(VLOOKUP(I38,Datos!$D$4:$F$18,3,FALSE)," ")</f>
        <v>1</v>
      </c>
      <c r="J40" s="77">
        <f>IFERROR(VLOOKUP(J38,Datos!$D$4:$F$18,3,FALSE)," ")</f>
        <v>0.91510648694348973</v>
      </c>
      <c r="K40" s="77">
        <f>IFERROR(VLOOKUP(K38,Datos!$D$4:$F$19,3,FALSE)," ")</f>
        <v>1</v>
      </c>
      <c r="L40" s="77">
        <f>IFERROR(VLOOKUP(L38,Datos!$D$4:$F$18,3,FALSE)," ")</f>
        <v>0.9938775510204082</v>
      </c>
      <c r="M40" s="77">
        <f>IFERROR(VLOOKUP(M38,Datos!$D$4:$F$18,3,FALSE)," ")</f>
        <v>0.96666666666666667</v>
      </c>
      <c r="N40" s="77">
        <f>IFERROR(VLOOKUP(N38,Datos!$D$4:$F$18,3,FALSE)," ")</f>
        <v>0.89896690860711947</v>
      </c>
      <c r="O40" s="77">
        <f>IFERROR(VLOOKUP(O38,Datos!$D$4:$F$18,3,FALSE)," ")</f>
        <v>1</v>
      </c>
      <c r="P40" s="77">
        <f>IFERROR(VLOOKUP(P38,Datos!$D$4:$F$18,3,FALSE)," ")</f>
        <v>1</v>
      </c>
      <c r="Q40" s="77">
        <f>IFERROR(VLOOKUP(Q38,Datos!$D$4:$F$18,3,FALSE)," ")</f>
        <v>0.83173345893632777</v>
      </c>
      <c r="R40" s="44"/>
      <c r="S40" s="44"/>
      <c r="T40" s="44"/>
      <c r="U40" s="44"/>
      <c r="V40" s="44"/>
      <c r="W40" s="44"/>
      <c r="X40" s="44"/>
      <c r="Y40" s="44"/>
      <c r="Z40" s="44"/>
    </row>
    <row r="41" spans="1:26" ht="17.25" customHeight="1" x14ac:dyDescent="0.3">
      <c r="A41" s="78"/>
      <c r="B41" s="46"/>
      <c r="C41" s="46"/>
      <c r="D41" s="46"/>
      <c r="E41" s="46"/>
      <c r="F41" s="46"/>
      <c r="G41" s="46"/>
      <c r="H41" s="46"/>
      <c r="I41" s="46"/>
      <c r="J41" s="46"/>
      <c r="K41" s="46"/>
      <c r="L41" s="46"/>
      <c r="M41" s="46"/>
      <c r="N41" s="46"/>
      <c r="O41" s="46"/>
      <c r="P41" s="46"/>
      <c r="Q41" s="46"/>
      <c r="R41" s="44"/>
      <c r="S41" s="44"/>
      <c r="T41" s="44"/>
      <c r="U41" s="44"/>
      <c r="V41" s="44"/>
      <c r="W41" s="44"/>
      <c r="X41" s="44"/>
      <c r="Y41" s="44"/>
      <c r="Z41" s="44"/>
    </row>
    <row r="42" spans="1:26" ht="24" customHeight="1" x14ac:dyDescent="0.3">
      <c r="A42" s="278" t="s">
        <v>212</v>
      </c>
      <c r="B42" s="244"/>
      <c r="C42" s="244"/>
      <c r="D42" s="244"/>
      <c r="E42" s="244"/>
      <c r="F42" s="244"/>
      <c r="G42" s="244"/>
      <c r="H42" s="244"/>
      <c r="I42" s="244"/>
      <c r="J42" s="244"/>
      <c r="K42" s="244"/>
      <c r="L42" s="244"/>
      <c r="M42" s="244"/>
      <c r="N42" s="244"/>
      <c r="O42" s="244"/>
      <c r="P42" s="244"/>
      <c r="Q42" s="245"/>
      <c r="R42" s="44"/>
      <c r="S42" s="44"/>
      <c r="T42" s="44"/>
      <c r="U42" s="44"/>
      <c r="V42" s="44"/>
      <c r="W42" s="44"/>
      <c r="X42" s="44"/>
      <c r="Y42" s="44"/>
      <c r="Z42" s="44"/>
    </row>
    <row r="43" spans="1:26" ht="272.25" customHeight="1" x14ac:dyDescent="0.3">
      <c r="A43" s="246"/>
      <c r="B43" s="244"/>
      <c r="C43" s="244"/>
      <c r="D43" s="244"/>
      <c r="E43" s="244"/>
      <c r="F43" s="244"/>
      <c r="G43" s="244"/>
      <c r="H43" s="244"/>
      <c r="I43" s="244"/>
      <c r="J43" s="244"/>
      <c r="K43" s="244"/>
      <c r="L43" s="244"/>
      <c r="M43" s="244"/>
      <c r="N43" s="244"/>
      <c r="O43" s="244"/>
      <c r="P43" s="244"/>
      <c r="Q43" s="245"/>
      <c r="R43" s="44"/>
      <c r="S43" s="44"/>
      <c r="T43" s="44"/>
      <c r="U43" s="44"/>
      <c r="V43" s="44"/>
      <c r="W43" s="44"/>
      <c r="X43" s="44"/>
      <c r="Y43" s="44"/>
      <c r="Z43" s="44"/>
    </row>
    <row r="44" spans="1:26" ht="63" customHeight="1" x14ac:dyDescent="0.3">
      <c r="A44" s="46"/>
      <c r="B44" s="46"/>
      <c r="C44" s="46"/>
      <c r="D44" s="46"/>
      <c r="E44" s="46"/>
      <c r="F44" s="46"/>
      <c r="G44" s="46"/>
      <c r="H44" s="46"/>
      <c r="I44" s="46"/>
      <c r="J44" s="46"/>
      <c r="K44" s="46"/>
      <c r="L44" s="46"/>
      <c r="M44" s="46"/>
      <c r="N44" s="46"/>
      <c r="O44" s="46"/>
      <c r="P44" s="46"/>
      <c r="Q44" s="46"/>
      <c r="R44" s="44"/>
      <c r="S44" s="44"/>
      <c r="T44" s="44"/>
      <c r="U44" s="44"/>
      <c r="V44" s="44"/>
      <c r="W44" s="44"/>
      <c r="X44" s="44"/>
      <c r="Y44" s="44"/>
      <c r="Z44" s="44"/>
    </row>
    <row r="45" spans="1:26" ht="34.5" customHeight="1" x14ac:dyDescent="0.3">
      <c r="A45" s="280" t="s">
        <v>213</v>
      </c>
      <c r="B45" s="244"/>
      <c r="C45" s="244"/>
      <c r="D45" s="244"/>
      <c r="E45" s="244"/>
      <c r="F45" s="244"/>
      <c r="G45" s="244"/>
      <c r="H45" s="244"/>
      <c r="I45" s="244"/>
      <c r="J45" s="244"/>
      <c r="K45" s="244"/>
      <c r="L45" s="244"/>
      <c r="M45" s="244"/>
      <c r="N45" s="244"/>
      <c r="O45" s="244"/>
      <c r="P45" s="244"/>
      <c r="Q45" s="245"/>
      <c r="R45" s="44"/>
      <c r="S45" s="44"/>
      <c r="T45" s="44"/>
      <c r="U45" s="44"/>
      <c r="V45" s="44"/>
      <c r="W45" s="44"/>
      <c r="X45" s="44"/>
      <c r="Y45" s="44"/>
      <c r="Z45" s="44"/>
    </row>
    <row r="46" spans="1:26" ht="30" customHeight="1" x14ac:dyDescent="0.3">
      <c r="A46" s="72" t="s">
        <v>209</v>
      </c>
      <c r="B46" s="73" t="s">
        <v>210</v>
      </c>
      <c r="C46" s="74" t="s">
        <v>65</v>
      </c>
      <c r="D46" s="74" t="s">
        <v>103</v>
      </c>
      <c r="E46" s="74" t="s">
        <v>141</v>
      </c>
      <c r="F46" s="74" t="s">
        <v>149</v>
      </c>
      <c r="G46" s="74" t="s">
        <v>110</v>
      </c>
      <c r="H46" s="74" t="s">
        <v>162</v>
      </c>
      <c r="I46" s="74" t="s">
        <v>170</v>
      </c>
      <c r="J46" s="74" t="s">
        <v>174</v>
      </c>
      <c r="K46" s="74" t="s">
        <v>178</v>
      </c>
      <c r="L46" s="74" t="s">
        <v>132</v>
      </c>
      <c r="M46" s="74" t="s">
        <v>139</v>
      </c>
      <c r="N46" s="74" t="s">
        <v>147</v>
      </c>
      <c r="O46" s="74" t="s">
        <v>155</v>
      </c>
      <c r="P46" s="74" t="s">
        <v>160</v>
      </c>
      <c r="Q46" s="74" t="s">
        <v>168</v>
      </c>
      <c r="R46" s="44"/>
      <c r="S46" s="44"/>
      <c r="T46" s="44"/>
      <c r="U46" s="44"/>
      <c r="V46" s="44"/>
      <c r="W46" s="44"/>
      <c r="X46" s="44"/>
      <c r="Y46" s="44"/>
      <c r="Z46" s="44"/>
    </row>
    <row r="47" spans="1:26" ht="31.5" customHeight="1" x14ac:dyDescent="0.3">
      <c r="A47" s="72" t="s">
        <v>211</v>
      </c>
      <c r="B47" s="75">
        <f>SUM(C47:D47,F47:K47,M47,Q47)</f>
        <v>45</v>
      </c>
      <c r="C47" s="79">
        <f>IFERROR(VLOOKUP(C46,Datos!$D$25:$F$37,2,FALSE)," ")</f>
        <v>8</v>
      </c>
      <c r="D47" s="79">
        <f>IFERROR(VLOOKUP(D46,Datos!$D$25:$F$37,2,FALSE)," ")</f>
        <v>3</v>
      </c>
      <c r="E47" s="79" t="str">
        <f>IFERROR(VLOOKUP(E46,Datos!$D$25:$F$37,2,FALSE)," ")</f>
        <v xml:space="preserve"> </v>
      </c>
      <c r="F47" s="79">
        <f>IFERROR(VLOOKUP(F46,Datos!$D$25:$F$37,2,FALSE)," ")</f>
        <v>1</v>
      </c>
      <c r="G47" s="79">
        <f>IFERROR(VLOOKUP(G46,Datos!$D$25:$F$37,2,FALSE)," ")</f>
        <v>3</v>
      </c>
      <c r="H47" s="79">
        <f>IFERROR(VLOOKUP(H46,Datos!$D$25:$F$37,2,FALSE)," ")</f>
        <v>3</v>
      </c>
      <c r="I47" s="79">
        <f>IFERROR(VLOOKUP(I46,Datos!$D$25:$F$37,2,FALSE)," ")</f>
        <v>3</v>
      </c>
      <c r="J47" s="79">
        <f>IFERROR(VLOOKUP(J46,Datos!$D$25:$F$37,2,FALSE)," ")</f>
        <v>1</v>
      </c>
      <c r="K47" s="79">
        <f>IFERROR(VLOOKUP(K46,Datos!$D$25:$F$37,2,FALSE)," ")</f>
        <v>21</v>
      </c>
      <c r="L47" s="79">
        <f>IFERROR(VLOOKUP(L46,Datos!$D$25:$F$37,2,FALSE)," ")</f>
        <v>1</v>
      </c>
      <c r="M47" s="79">
        <f>IFERROR(VLOOKUP(M46,Datos!$D$25:$F$37,2,FALSE)," ")</f>
        <v>1</v>
      </c>
      <c r="N47" s="79" t="str">
        <f>IFERROR(VLOOKUP(N46,Datos!$D$25:$F$37,2,FALSE)," ")</f>
        <v xml:space="preserve"> </v>
      </c>
      <c r="O47" s="79" t="str">
        <f>IFERROR(VLOOKUP(O46,Datos!$D$25:$F$37,2,FALSE)," ")</f>
        <v xml:space="preserve"> </v>
      </c>
      <c r="P47" s="79" t="str">
        <f>IFERROR(VLOOKUP(P46,Datos!$D$25:$F$37,2,FALSE)," ")</f>
        <v xml:space="preserve"> </v>
      </c>
      <c r="Q47" s="79">
        <f>IFERROR(VLOOKUP(Q46,Datos!$D$25:$F$37,2,FALSE)," ")</f>
        <v>1</v>
      </c>
      <c r="R47" s="44"/>
      <c r="S47" s="44"/>
      <c r="T47" s="44"/>
      <c r="U47" s="44"/>
      <c r="V47" s="44"/>
      <c r="W47" s="44"/>
      <c r="X47" s="44"/>
      <c r="Y47" s="44"/>
      <c r="Z47" s="44"/>
    </row>
    <row r="48" spans="1:26" ht="31.5" customHeight="1" x14ac:dyDescent="0.3">
      <c r="A48" s="72" t="s">
        <v>45</v>
      </c>
      <c r="B48" s="77">
        <f>AVERAGE(C48:Q48)</f>
        <v>0.71617795605288548</v>
      </c>
      <c r="C48" s="77">
        <f>IFERROR(VLOOKUP(C46,Datos!$D$25:$F$37,3,FALSE)," ")</f>
        <v>0.47481413815652951</v>
      </c>
      <c r="D48" s="77">
        <f>IFERROR(VLOOKUP(D46,Datos!$D$25:$F$37,3,FALSE)," ")</f>
        <v>0.57807643259839725</v>
      </c>
      <c r="E48" s="77" t="str">
        <f>IFERROR(VLOOKUP(E46,Datos!$D$25:$F$37,3,FALSE)," ")</f>
        <v xml:space="preserve"> </v>
      </c>
      <c r="F48" s="77">
        <f>IFERROR(VLOOKUP(F46,Datos!$D$25:$F$37,3,FALSE)," ")</f>
        <v>0</v>
      </c>
      <c r="G48" s="77">
        <f>IFERROR(VLOOKUP(G46,Datos!$D$25:$F$37,3,FALSE)," ")</f>
        <v>1</v>
      </c>
      <c r="H48" s="77">
        <f>IFERROR(VLOOKUP(H46,Datos!$D$25:$F$37,3,FALSE)," ")</f>
        <v>0.9063567113212504</v>
      </c>
      <c r="I48" s="77">
        <f>IFERROR(VLOOKUP(I46,Datos!$D$25:$F$37,3,FALSE)," ")</f>
        <v>0.9548918168569186</v>
      </c>
      <c r="J48" s="77">
        <f>IFERROR(VLOOKUP(J46,Datos!$D$25:$F$37,3,FALSE)," ")</f>
        <v>1</v>
      </c>
      <c r="K48" s="77">
        <f>IFERROR(VLOOKUP(K46,Datos!$D$25:$F$37,3,FALSE)," ")</f>
        <v>0.99159619542642319</v>
      </c>
      <c r="L48" s="77">
        <f>IFERROR(VLOOKUP(L46,Datos!$D$25:$F$37,3,FALSE)," ")</f>
        <v>1</v>
      </c>
      <c r="M48" s="77">
        <f>IFERROR(VLOOKUP(M46,Datos!$D$25:$F$37,3,FALSE)," ")</f>
        <v>0.97222222222222221</v>
      </c>
      <c r="N48" s="77" t="str">
        <f>IFERROR(VLOOKUP(N46,Datos!$D$25:$F$37,3,FALSE)," ")</f>
        <v xml:space="preserve"> </v>
      </c>
      <c r="O48" s="77" t="str">
        <f>IFERROR(VLOOKUP(O46,Datos!$D$25:$F$37,3,FALSE)," ")</f>
        <v xml:space="preserve"> </v>
      </c>
      <c r="P48" s="77" t="str">
        <f>IFERROR(VLOOKUP(P46,Datos!$D$25:$F$37,3,FALSE)," ")</f>
        <v xml:space="preserve"> </v>
      </c>
      <c r="Q48" s="77">
        <f>IFERROR(VLOOKUP(Q46,Datos!$D$25:$F$37,3,FALSE)," ")</f>
        <v>0</v>
      </c>
      <c r="R48" s="44"/>
      <c r="S48" s="44"/>
      <c r="T48" s="44"/>
      <c r="U48" s="44"/>
      <c r="V48" s="44"/>
      <c r="W48" s="44"/>
      <c r="X48" s="44"/>
      <c r="Y48" s="44"/>
      <c r="Z48" s="44"/>
    </row>
    <row r="49" spans="1:26" ht="17.25" customHeight="1" x14ac:dyDescent="0.3">
      <c r="A49" s="78"/>
      <c r="B49" s="46"/>
      <c r="C49" s="46"/>
      <c r="D49" s="46"/>
      <c r="E49" s="46"/>
      <c r="F49" s="46"/>
      <c r="G49" s="46"/>
      <c r="H49" s="46"/>
      <c r="I49" s="46"/>
      <c r="J49" s="46"/>
      <c r="K49" s="46"/>
      <c r="L49" s="46"/>
      <c r="M49" s="46"/>
      <c r="N49" s="46"/>
      <c r="O49" s="46"/>
      <c r="P49" s="46"/>
      <c r="Q49" s="46"/>
      <c r="R49" s="44"/>
      <c r="S49" s="44"/>
      <c r="T49" s="44"/>
      <c r="U49" s="44"/>
      <c r="V49" s="44"/>
      <c r="W49" s="44"/>
      <c r="X49" s="44"/>
      <c r="Y49" s="44"/>
      <c r="Z49" s="44"/>
    </row>
    <row r="50" spans="1:26" ht="24" customHeight="1" x14ac:dyDescent="0.3">
      <c r="A50" s="278" t="s">
        <v>212</v>
      </c>
      <c r="B50" s="244"/>
      <c r="C50" s="244"/>
      <c r="D50" s="244"/>
      <c r="E50" s="244"/>
      <c r="F50" s="244"/>
      <c r="G50" s="244"/>
      <c r="H50" s="244"/>
      <c r="I50" s="244"/>
      <c r="J50" s="244"/>
      <c r="K50" s="244"/>
      <c r="L50" s="244"/>
      <c r="M50" s="244"/>
      <c r="N50" s="244"/>
      <c r="O50" s="244"/>
      <c r="P50" s="244"/>
      <c r="Q50" s="245"/>
      <c r="R50" s="44"/>
      <c r="S50" s="44"/>
      <c r="T50" s="44"/>
      <c r="U50" s="44"/>
      <c r="V50" s="44"/>
      <c r="W50" s="44"/>
      <c r="X50" s="44"/>
      <c r="Y50" s="44"/>
      <c r="Z50" s="44"/>
    </row>
    <row r="51" spans="1:26" ht="272.25" customHeight="1" x14ac:dyDescent="0.3">
      <c r="A51" s="246"/>
      <c r="B51" s="244"/>
      <c r="C51" s="244"/>
      <c r="D51" s="244"/>
      <c r="E51" s="244"/>
      <c r="F51" s="244"/>
      <c r="G51" s="244"/>
      <c r="H51" s="244"/>
      <c r="I51" s="244"/>
      <c r="J51" s="244"/>
      <c r="K51" s="244"/>
      <c r="L51" s="244"/>
      <c r="M51" s="244"/>
      <c r="N51" s="244"/>
      <c r="O51" s="244"/>
      <c r="P51" s="244"/>
      <c r="Q51" s="245"/>
      <c r="R51" s="44"/>
      <c r="S51" s="44"/>
      <c r="T51" s="44"/>
      <c r="U51" s="44"/>
      <c r="V51" s="44"/>
      <c r="W51" s="44"/>
      <c r="X51" s="44"/>
      <c r="Y51" s="44"/>
      <c r="Z51" s="44"/>
    </row>
    <row r="52" spans="1:26" ht="152.25" customHeight="1" x14ac:dyDescent="0.3">
      <c r="A52" s="279"/>
      <c r="B52" s="275"/>
      <c r="C52" s="275"/>
      <c r="D52" s="275"/>
      <c r="E52" s="275"/>
      <c r="F52" s="275"/>
      <c r="G52" s="275"/>
      <c r="H52" s="275"/>
      <c r="I52" s="275"/>
      <c r="J52" s="275"/>
      <c r="K52" s="275"/>
      <c r="L52" s="275"/>
      <c r="M52" s="275"/>
      <c r="N52" s="275"/>
      <c r="O52" s="275"/>
      <c r="P52" s="275"/>
      <c r="Q52" s="276"/>
      <c r="R52" s="44"/>
      <c r="S52" s="44"/>
      <c r="T52" s="44"/>
      <c r="U52" s="44"/>
      <c r="V52" s="44"/>
      <c r="W52" s="44"/>
      <c r="X52" s="44"/>
      <c r="Y52" s="44"/>
      <c r="Z52" s="44"/>
    </row>
    <row r="53" spans="1:26" ht="33" customHeight="1" x14ac:dyDescent="0.3">
      <c r="A53" s="280" t="s">
        <v>210</v>
      </c>
      <c r="B53" s="244"/>
      <c r="C53" s="244"/>
      <c r="D53" s="244"/>
      <c r="E53" s="244"/>
      <c r="F53" s="244"/>
      <c r="G53" s="244"/>
      <c r="H53" s="244"/>
      <c r="I53" s="244"/>
      <c r="J53" s="244"/>
      <c r="K53" s="244"/>
      <c r="L53" s="244"/>
      <c r="M53" s="244"/>
      <c r="N53" s="244"/>
      <c r="O53" s="244"/>
      <c r="P53" s="244"/>
      <c r="Q53" s="245"/>
      <c r="R53" s="44"/>
      <c r="S53" s="44"/>
      <c r="T53" s="44"/>
      <c r="U53" s="44"/>
      <c r="V53" s="44"/>
      <c r="W53" s="44"/>
      <c r="X53" s="44"/>
      <c r="Y53" s="44"/>
      <c r="Z53" s="44"/>
    </row>
    <row r="54" spans="1:26" ht="30" customHeight="1" x14ac:dyDescent="0.3">
      <c r="A54" s="72" t="s">
        <v>209</v>
      </c>
      <c r="B54" s="73" t="s">
        <v>210</v>
      </c>
      <c r="C54" s="74" t="s">
        <v>65</v>
      </c>
      <c r="D54" s="74" t="s">
        <v>103</v>
      </c>
      <c r="E54" s="74" t="s">
        <v>141</v>
      </c>
      <c r="F54" s="74" t="s">
        <v>149</v>
      </c>
      <c r="G54" s="74" t="s">
        <v>110</v>
      </c>
      <c r="H54" s="74" t="s">
        <v>162</v>
      </c>
      <c r="I54" s="74" t="s">
        <v>170</v>
      </c>
      <c r="J54" s="74" t="s">
        <v>174</v>
      </c>
      <c r="K54" s="74" t="s">
        <v>178</v>
      </c>
      <c r="L54" s="74" t="s">
        <v>132</v>
      </c>
      <c r="M54" s="74" t="s">
        <v>139</v>
      </c>
      <c r="N54" s="74" t="s">
        <v>147</v>
      </c>
      <c r="O54" s="74" t="s">
        <v>155</v>
      </c>
      <c r="P54" s="74" t="s">
        <v>160</v>
      </c>
      <c r="Q54" s="74" t="s">
        <v>168</v>
      </c>
      <c r="R54" s="44"/>
      <c r="S54" s="44"/>
      <c r="T54" s="44"/>
      <c r="U54" s="44"/>
      <c r="V54" s="44"/>
      <c r="W54" s="44"/>
      <c r="X54" s="44"/>
      <c r="Y54" s="44"/>
      <c r="Z54" s="44"/>
    </row>
    <row r="55" spans="1:26" ht="31.5" customHeight="1" x14ac:dyDescent="0.3">
      <c r="A55" s="72" t="s">
        <v>211</v>
      </c>
      <c r="B55" s="75">
        <f>SUM(C55:Q55)</f>
        <v>90</v>
      </c>
      <c r="C55" s="76">
        <f>IFERROR(VLOOKUP(C54,Datos!$D$43:$F$59,2,FALSE)," ")</f>
        <v>11</v>
      </c>
      <c r="D55" s="76">
        <f>IFERROR(VLOOKUP(D54,Datos!$D$43:$F$59,2,FALSE)," ")</f>
        <v>5</v>
      </c>
      <c r="E55" s="76">
        <f>IFERROR(VLOOKUP(E54,Datos!$D$43:$F$59,2,FALSE)," ")</f>
        <v>1</v>
      </c>
      <c r="F55" s="76">
        <f>IFERROR(VLOOKUP(F54,Datos!$D$43:$F$59,2,FALSE)," ")</f>
        <v>2</v>
      </c>
      <c r="G55" s="76">
        <f>IFERROR(VLOOKUP(G54,Datos!$D$43:$F$59,2,FALSE)," ")</f>
        <v>16</v>
      </c>
      <c r="H55" s="76">
        <f>IFERROR(VLOOKUP(H54,Datos!$D$43:$F$59,2,FALSE)," ")</f>
        <v>5</v>
      </c>
      <c r="I55" s="76">
        <f>IFERROR(VLOOKUP(I54,Datos!$D$43:$F$59,2,FALSE)," ")</f>
        <v>4</v>
      </c>
      <c r="J55" s="76">
        <f>IFERROR(VLOOKUP(J54,Datos!$D$43:$F$59,2,FALSE)," ")</f>
        <v>4</v>
      </c>
      <c r="K55" s="76">
        <f>IFERROR(VLOOKUP(K54,Datos!$D$43:$F$59,2,FALSE)," ")</f>
        <v>23</v>
      </c>
      <c r="L55" s="76">
        <f>IFERROR(VLOOKUP(L54,Datos!$D$43:$F$59,2,FALSE)," ")</f>
        <v>7</v>
      </c>
      <c r="M55" s="76">
        <f>IFERROR(VLOOKUP(M54,Datos!$D$43:$F$59,2,FALSE)," ")</f>
        <v>4</v>
      </c>
      <c r="N55" s="76">
        <f>IFERROR(VLOOKUP(N54,Datos!$D$43:$F$59,2,FALSE)," ")</f>
        <v>2</v>
      </c>
      <c r="O55" s="76">
        <f>IFERROR(VLOOKUP(O54,Datos!$D$43:$F$59,2,FALSE)," ")</f>
        <v>1</v>
      </c>
      <c r="P55" s="76">
        <f>IFERROR(VLOOKUP(P54,Datos!$D$43:$F$59,2,FALSE)," ")</f>
        <v>2</v>
      </c>
      <c r="Q55" s="76">
        <f>IFERROR(VLOOKUP(Q54,Datos!$D$43:$F$59,2,FALSE)," ")</f>
        <v>3</v>
      </c>
      <c r="R55" s="44"/>
      <c r="S55" s="44"/>
      <c r="T55" s="44"/>
      <c r="U55" s="44"/>
      <c r="V55" s="44"/>
      <c r="W55" s="44"/>
      <c r="X55" s="44"/>
      <c r="Y55" s="44"/>
      <c r="Z55" s="44"/>
    </row>
    <row r="56" spans="1:26" ht="31.5" customHeight="1" x14ac:dyDescent="0.3">
      <c r="A56" s="72" t="s">
        <v>45</v>
      </c>
      <c r="B56" s="77">
        <f>AVERAGE(C56:Q56)</f>
        <v>0.81358524063234217</v>
      </c>
      <c r="C56" s="77">
        <f>IFERROR(VLOOKUP(C54,Datos!$D$43:$F$59,3,FALSE)," ")</f>
        <v>0.5910269596479264</v>
      </c>
      <c r="D56" s="77">
        <f>IFERROR(VLOOKUP(D54,Datos!$D$43:$F$59,3,FALSE)," ")</f>
        <v>0.54684585955903831</v>
      </c>
      <c r="E56" s="77">
        <f>IFERROR(VLOOKUP(E54,Datos!$D$43:$F$59,3,FALSE)," ")</f>
        <v>0.93939393939393945</v>
      </c>
      <c r="F56" s="77">
        <f>IFERROR(VLOOKUP(F54,Datos!$D$43:$F$59,3,FALSE)," ")</f>
        <v>0</v>
      </c>
      <c r="G56" s="77">
        <f>IFERROR(VLOOKUP(G54,Datos!$D$43:$F$59,3,FALSE)," ")</f>
        <v>0.95264593352158911</v>
      </c>
      <c r="H56" s="77">
        <f>IFERROR(VLOOKUP(H54,Datos!$D$43:$F$59,3,FALSE)," ")</f>
        <v>0.86365124066351484</v>
      </c>
      <c r="I56" s="77">
        <f>IFERROR(VLOOKUP(I54,Datos!$D$43:$F$59,3,FALSE)," ")</f>
        <v>0.96616886264268897</v>
      </c>
      <c r="J56" s="77">
        <f>IFERROR(VLOOKUP(J54,Datos!$D$43:$F$59,3,FALSE)," ")</f>
        <v>0.9363298652076173</v>
      </c>
      <c r="K56" s="77">
        <f>IFERROR(VLOOKUP(K54,Datos!$D$43:$F$59,3,FALSE)," ")</f>
        <v>0.99232696104151685</v>
      </c>
      <c r="L56" s="77">
        <f>IFERROR(VLOOKUP(L54,Datos!$D$43:$F$59,3,FALSE)," ")</f>
        <v>0.9938775510204082</v>
      </c>
      <c r="M56" s="77">
        <f>IFERROR(VLOOKUP(M54,Datos!$D$43:$F$59,3,FALSE)," ")</f>
        <v>0.96805555555555556</v>
      </c>
      <c r="N56" s="77">
        <f>IFERROR(VLOOKUP(N54,Datos!$D$43:$F$59,3,FALSE)," ")</f>
        <v>0.89896690860711947</v>
      </c>
      <c r="O56" s="77">
        <f>IFERROR(VLOOKUP(O54,Datos!$D$43:$F$59,3,FALSE)," ")</f>
        <v>1</v>
      </c>
      <c r="P56" s="77">
        <f>IFERROR(VLOOKUP(P54,Datos!$D$43:$F$59,3,FALSE)," ")</f>
        <v>1</v>
      </c>
      <c r="Q56" s="77">
        <f>IFERROR(VLOOKUP(Q54,Datos!$D$43:$F$59,3,FALSE)," ")</f>
        <v>0.55448897262421848</v>
      </c>
      <c r="R56" s="44"/>
      <c r="S56" s="44"/>
      <c r="T56" s="44"/>
      <c r="U56" s="44"/>
      <c r="V56" s="44"/>
      <c r="W56" s="44"/>
      <c r="X56" s="44"/>
      <c r="Y56" s="44"/>
      <c r="Z56" s="44"/>
    </row>
    <row r="57" spans="1:26" ht="17.25" customHeight="1" x14ac:dyDescent="0.3">
      <c r="A57" s="78"/>
      <c r="B57" s="46"/>
      <c r="C57" s="46"/>
      <c r="D57" s="46"/>
      <c r="E57" s="46"/>
      <c r="F57" s="46"/>
      <c r="G57" s="46"/>
      <c r="H57" s="46"/>
      <c r="I57" s="46"/>
      <c r="J57" s="46"/>
      <c r="K57" s="46"/>
      <c r="L57" s="46"/>
      <c r="M57" s="46"/>
      <c r="N57" s="46"/>
      <c r="O57" s="46"/>
      <c r="P57" s="46"/>
      <c r="Q57" s="46"/>
      <c r="R57" s="44"/>
      <c r="S57" s="44"/>
      <c r="T57" s="44"/>
      <c r="U57" s="44"/>
      <c r="V57" s="44"/>
      <c r="W57" s="44"/>
      <c r="X57" s="44"/>
      <c r="Y57" s="44"/>
      <c r="Z57" s="44"/>
    </row>
    <row r="58" spans="1:26" ht="24" customHeight="1" x14ac:dyDescent="0.3">
      <c r="A58" s="278" t="s">
        <v>212</v>
      </c>
      <c r="B58" s="244"/>
      <c r="C58" s="244"/>
      <c r="D58" s="244"/>
      <c r="E58" s="244"/>
      <c r="F58" s="244"/>
      <c r="G58" s="244"/>
      <c r="H58" s="244"/>
      <c r="I58" s="244"/>
      <c r="J58" s="244"/>
      <c r="K58" s="244"/>
      <c r="L58" s="244"/>
      <c r="M58" s="244"/>
      <c r="N58" s="244"/>
      <c r="O58" s="244"/>
      <c r="P58" s="244"/>
      <c r="Q58" s="245"/>
      <c r="R58" s="44"/>
      <c r="S58" s="44"/>
      <c r="T58" s="44"/>
      <c r="U58" s="44"/>
      <c r="V58" s="44"/>
      <c r="W58" s="44"/>
      <c r="X58" s="44"/>
      <c r="Y58" s="44"/>
      <c r="Z58" s="44"/>
    </row>
    <row r="59" spans="1:26" ht="272.25" customHeight="1" x14ac:dyDescent="0.3">
      <c r="A59" s="246"/>
      <c r="B59" s="244"/>
      <c r="C59" s="244"/>
      <c r="D59" s="244"/>
      <c r="E59" s="244"/>
      <c r="F59" s="244"/>
      <c r="G59" s="244"/>
      <c r="H59" s="244"/>
      <c r="I59" s="244"/>
      <c r="J59" s="244"/>
      <c r="K59" s="244"/>
      <c r="L59" s="244"/>
      <c r="M59" s="244"/>
      <c r="N59" s="244"/>
      <c r="O59" s="244"/>
      <c r="P59" s="244"/>
      <c r="Q59" s="245"/>
      <c r="R59" s="44"/>
      <c r="S59" s="44"/>
      <c r="T59" s="44"/>
      <c r="U59" s="44"/>
      <c r="V59" s="44"/>
      <c r="W59" s="44"/>
      <c r="X59" s="44"/>
      <c r="Y59" s="44"/>
      <c r="Z59" s="44"/>
    </row>
    <row r="60" spans="1:26" ht="45" customHeight="1" x14ac:dyDescent="0.3">
      <c r="A60" s="46"/>
      <c r="B60" s="46"/>
      <c r="C60" s="46"/>
      <c r="D60" s="46"/>
      <c r="E60" s="46"/>
      <c r="F60" s="46"/>
      <c r="G60" s="46"/>
      <c r="H60" s="46"/>
      <c r="I60" s="46"/>
      <c r="J60" s="46"/>
      <c r="K60" s="46"/>
      <c r="L60" s="46"/>
      <c r="M60" s="46"/>
      <c r="N60" s="46"/>
      <c r="O60" s="46"/>
      <c r="P60" s="46"/>
      <c r="Q60" s="46"/>
      <c r="R60" s="44"/>
      <c r="S60" s="44"/>
      <c r="T60" s="44"/>
      <c r="U60" s="44"/>
      <c r="V60" s="44"/>
      <c r="W60" s="44"/>
      <c r="X60" s="44"/>
      <c r="Y60" s="44"/>
      <c r="Z60" s="44"/>
    </row>
    <row r="61" spans="1:26" ht="114" customHeight="1" x14ac:dyDescent="0.25">
      <c r="A61" s="274" t="s">
        <v>214</v>
      </c>
      <c r="B61" s="275"/>
      <c r="C61" s="275"/>
      <c r="D61" s="275"/>
      <c r="E61" s="275"/>
      <c r="F61" s="275"/>
      <c r="G61" s="275"/>
      <c r="H61" s="275"/>
      <c r="I61" s="275"/>
      <c r="J61" s="275"/>
      <c r="K61" s="275"/>
      <c r="L61" s="275"/>
      <c r="M61" s="275"/>
      <c r="N61" s="275"/>
      <c r="O61" s="275"/>
      <c r="P61" s="275"/>
      <c r="Q61" s="276"/>
      <c r="R61" s="48"/>
      <c r="S61" s="48"/>
      <c r="T61" s="48"/>
      <c r="U61" s="48"/>
      <c r="V61" s="48"/>
      <c r="W61" s="48"/>
      <c r="X61" s="48"/>
      <c r="Y61" s="48"/>
      <c r="Z61" s="48"/>
    </row>
    <row r="62" spans="1:26" ht="33.75" customHeight="1" x14ac:dyDescent="0.3">
      <c r="A62" s="44"/>
      <c r="B62" s="44"/>
      <c r="C62" s="44"/>
      <c r="D62" s="44"/>
      <c r="E62" s="277" t="s">
        <v>215</v>
      </c>
      <c r="F62" s="244"/>
      <c r="G62" s="244"/>
      <c r="H62" s="244"/>
      <c r="I62" s="245"/>
      <c r="J62" s="277" t="s">
        <v>216</v>
      </c>
      <c r="K62" s="245"/>
      <c r="L62" s="80" t="s">
        <v>45</v>
      </c>
      <c r="M62" s="44"/>
      <c r="N62" s="44"/>
      <c r="O62" s="44"/>
      <c r="P62" s="44"/>
      <c r="Q62" s="44"/>
      <c r="R62" s="44"/>
      <c r="S62" s="44"/>
      <c r="T62" s="44"/>
      <c r="U62" s="44"/>
      <c r="V62" s="44"/>
      <c r="W62" s="44"/>
      <c r="X62" s="44"/>
      <c r="Y62" s="44"/>
      <c r="Z62" s="44"/>
    </row>
    <row r="63" spans="1:26" ht="18.75" customHeight="1" x14ac:dyDescent="0.3">
      <c r="A63" s="44"/>
      <c r="B63" s="44"/>
      <c r="C63" s="44"/>
      <c r="D63" s="44"/>
      <c r="E63" s="243" t="s">
        <v>217</v>
      </c>
      <c r="F63" s="244"/>
      <c r="G63" s="244"/>
      <c r="H63" s="244"/>
      <c r="I63" s="245"/>
      <c r="J63" s="246">
        <f>VLOOKUP(E63,Datos!$B$79:$D$86,2,FALSE)</f>
        <v>11</v>
      </c>
      <c r="K63" s="245"/>
      <c r="L63" s="77">
        <f>VLOOKUP(E63,Datos!$B$79:$D$86,3,FALSE)</f>
        <v>0.94696969696969713</v>
      </c>
      <c r="M63" s="44"/>
      <c r="N63" s="44"/>
      <c r="O63" s="44"/>
      <c r="P63" s="44"/>
      <c r="Q63" s="44"/>
      <c r="R63" s="44"/>
      <c r="S63" s="44"/>
      <c r="T63" s="44"/>
      <c r="U63" s="44"/>
      <c r="V63" s="44"/>
      <c r="W63" s="44"/>
      <c r="X63" s="44"/>
      <c r="Y63" s="44"/>
      <c r="Z63" s="44"/>
    </row>
    <row r="64" spans="1:26" ht="18.75" customHeight="1" x14ac:dyDescent="0.3">
      <c r="A64" s="44"/>
      <c r="B64" s="44"/>
      <c r="C64" s="44"/>
      <c r="D64" s="44"/>
      <c r="E64" s="243" t="s">
        <v>218</v>
      </c>
      <c r="F64" s="244"/>
      <c r="G64" s="244"/>
      <c r="H64" s="244"/>
      <c r="I64" s="245"/>
      <c r="J64" s="246">
        <f>VLOOKUP(E64,Datos!$B$79:$D$86,2,FALSE)</f>
        <v>5</v>
      </c>
      <c r="K64" s="245"/>
      <c r="L64" s="77">
        <f>VLOOKUP(E64,Datos!$B$79:$D$86,3,FALSE)</f>
        <v>0.96513365393575157</v>
      </c>
      <c r="M64" s="44"/>
      <c r="N64" s="44"/>
      <c r="O64" s="44"/>
      <c r="P64" s="44"/>
      <c r="Q64" s="44"/>
      <c r="R64" s="44"/>
      <c r="S64" s="44"/>
      <c r="T64" s="44"/>
      <c r="U64" s="44"/>
      <c r="V64" s="44"/>
      <c r="W64" s="44"/>
      <c r="X64" s="44"/>
      <c r="Y64" s="44"/>
      <c r="Z64" s="44"/>
    </row>
    <row r="65" spans="1:26" ht="18.75" customHeight="1" x14ac:dyDescent="0.3">
      <c r="A65" s="44"/>
      <c r="B65" s="44"/>
      <c r="C65" s="44"/>
      <c r="D65" s="44"/>
      <c r="E65" s="243" t="s">
        <v>219</v>
      </c>
      <c r="F65" s="244"/>
      <c r="G65" s="244"/>
      <c r="H65" s="244"/>
      <c r="I65" s="245"/>
      <c r="J65" s="246">
        <f>VLOOKUP(E65,Datos!$B$79:$D$86,2,FALSE)</f>
        <v>5</v>
      </c>
      <c r="K65" s="245"/>
      <c r="L65" s="77">
        <f>VLOOKUP(E65,Datos!$B$79:$D$86,3,FALSE)</f>
        <v>0.54684585955903831</v>
      </c>
      <c r="M65" s="44"/>
      <c r="N65" s="44"/>
      <c r="O65" s="44"/>
      <c r="P65" s="44"/>
      <c r="Q65" s="44"/>
      <c r="R65" s="44"/>
      <c r="S65" s="44"/>
      <c r="T65" s="44"/>
      <c r="U65" s="44"/>
      <c r="V65" s="44"/>
      <c r="W65" s="44"/>
      <c r="X65" s="44"/>
      <c r="Y65" s="44"/>
      <c r="Z65" s="44"/>
    </row>
    <row r="66" spans="1:26" ht="18.75" customHeight="1" x14ac:dyDescent="0.3">
      <c r="A66" s="44"/>
      <c r="B66" s="44"/>
      <c r="C66" s="44"/>
      <c r="D66" s="44"/>
      <c r="E66" s="243" t="s">
        <v>220</v>
      </c>
      <c r="F66" s="244"/>
      <c r="G66" s="244"/>
      <c r="H66" s="244"/>
      <c r="I66" s="245"/>
      <c r="J66" s="246">
        <f>VLOOKUP(E66,Datos!$B$79:$D$86,2,FALSE)</f>
        <v>19</v>
      </c>
      <c r="K66" s="245"/>
      <c r="L66" s="77">
        <f>VLOOKUP(E66,Datos!$B$79:$D$86,3,FALSE)</f>
        <v>0.67628825653811864</v>
      </c>
      <c r="M66" s="44"/>
      <c r="N66" s="44"/>
      <c r="O66" s="44"/>
      <c r="P66" s="44"/>
      <c r="Q66" s="44"/>
      <c r="R66" s="44"/>
      <c r="S66" s="44"/>
      <c r="T66" s="44"/>
      <c r="U66" s="44"/>
      <c r="V66" s="44"/>
      <c r="W66" s="44"/>
      <c r="X66" s="44"/>
      <c r="Y66" s="44"/>
      <c r="Z66" s="44"/>
    </row>
    <row r="67" spans="1:26" ht="18.75" customHeight="1" x14ac:dyDescent="0.3">
      <c r="A67" s="44"/>
      <c r="B67" s="44"/>
      <c r="C67" s="44"/>
      <c r="D67" s="44"/>
      <c r="E67" s="243" t="s">
        <v>221</v>
      </c>
      <c r="F67" s="244"/>
      <c r="G67" s="244"/>
      <c r="H67" s="244"/>
      <c r="I67" s="245"/>
      <c r="J67" s="246">
        <f>VLOOKUP(E67,Datos!$B$79:$D$86,2,FALSE)</f>
        <v>4</v>
      </c>
      <c r="K67" s="245"/>
      <c r="L67" s="77">
        <f>VLOOKUP(E67,Datos!$B$79:$D$86,3,FALSE)</f>
        <v>0.96805555555555556</v>
      </c>
      <c r="M67" s="44"/>
      <c r="N67" s="44"/>
      <c r="O67" s="44"/>
      <c r="P67" s="44"/>
      <c r="Q67" s="44"/>
      <c r="R67" s="44"/>
      <c r="S67" s="44"/>
      <c r="T67" s="44"/>
      <c r="U67" s="44"/>
      <c r="V67" s="44"/>
      <c r="W67" s="44"/>
      <c r="X67" s="44"/>
      <c r="Y67" s="44"/>
      <c r="Z67" s="44"/>
    </row>
    <row r="68" spans="1:26" ht="18.75" customHeight="1" x14ac:dyDescent="0.3">
      <c r="A68" s="44"/>
      <c r="B68" s="44"/>
      <c r="C68" s="44"/>
      <c r="D68" s="44"/>
      <c r="E68" s="243" t="s">
        <v>222</v>
      </c>
      <c r="F68" s="244"/>
      <c r="G68" s="244"/>
      <c r="H68" s="244"/>
      <c r="I68" s="245"/>
      <c r="J68" s="246">
        <f>VLOOKUP(E68,Datos!$B$79:$D$86,2,FALSE)</f>
        <v>2</v>
      </c>
      <c r="K68" s="245"/>
      <c r="L68" s="77">
        <f>VLOOKUP(E68,Datos!$B$79:$D$86,3,FALSE)</f>
        <v>1</v>
      </c>
      <c r="M68" s="44"/>
      <c r="N68" s="44"/>
      <c r="O68" s="44"/>
      <c r="P68" s="44"/>
      <c r="Q68" s="44"/>
      <c r="R68" s="44"/>
      <c r="S68" s="44"/>
      <c r="T68" s="44"/>
      <c r="U68" s="44"/>
      <c r="V68" s="44"/>
      <c r="W68" s="44"/>
      <c r="X68" s="44"/>
      <c r="Y68" s="44"/>
      <c r="Z68" s="44"/>
    </row>
    <row r="69" spans="1:26" ht="18.75" customHeight="1" x14ac:dyDescent="0.3">
      <c r="A69" s="44"/>
      <c r="B69" s="44"/>
      <c r="C69" s="44"/>
      <c r="D69" s="44"/>
      <c r="E69" s="243" t="s">
        <v>223</v>
      </c>
      <c r="F69" s="244"/>
      <c r="G69" s="244"/>
      <c r="H69" s="244"/>
      <c r="I69" s="245"/>
      <c r="J69" s="246">
        <f>VLOOKUP(E69,Datos!$B$79:$D$86,2,FALSE)</f>
        <v>44</v>
      </c>
      <c r="K69" s="245"/>
      <c r="L69" s="77">
        <f>VLOOKUP(E69,Datos!$B$79:$D$86,3,FALSE)</f>
        <v>0.92639837345909792</v>
      </c>
      <c r="M69" s="44"/>
      <c r="N69" s="44"/>
      <c r="O69" s="44"/>
      <c r="P69" s="44"/>
      <c r="Q69" s="44"/>
      <c r="R69" s="44"/>
      <c r="S69" s="44"/>
      <c r="T69" s="44"/>
      <c r="U69" s="44"/>
      <c r="V69" s="44"/>
      <c r="W69" s="44"/>
      <c r="X69" s="44"/>
      <c r="Y69" s="44"/>
      <c r="Z69" s="44"/>
    </row>
    <row r="70" spans="1:26" ht="18.75" customHeight="1" x14ac:dyDescent="0.3">
      <c r="A70" s="44"/>
      <c r="B70" s="44"/>
      <c r="C70" s="44"/>
      <c r="D70" s="44"/>
      <c r="E70" s="247" t="s">
        <v>210</v>
      </c>
      <c r="F70" s="244"/>
      <c r="G70" s="244"/>
      <c r="H70" s="244"/>
      <c r="I70" s="245"/>
      <c r="J70" s="246">
        <f>SUM(J63:K69)</f>
        <v>90</v>
      </c>
      <c r="K70" s="245"/>
      <c r="L70" s="77">
        <f>AVERAGE(L63:L69)</f>
        <v>0.86138448514532284</v>
      </c>
      <c r="M70" s="44"/>
      <c r="N70" s="44"/>
      <c r="O70" s="44"/>
      <c r="P70" s="44"/>
      <c r="Q70" s="44"/>
      <c r="R70" s="44"/>
      <c r="S70" s="44"/>
      <c r="T70" s="44"/>
      <c r="U70" s="44"/>
      <c r="V70" s="44"/>
      <c r="W70" s="44"/>
      <c r="X70" s="44"/>
      <c r="Y70" s="44"/>
      <c r="Z70" s="44"/>
    </row>
    <row r="71" spans="1:26" ht="64.5" customHeight="1" x14ac:dyDescent="0.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24" customHeight="1" x14ac:dyDescent="0.3">
      <c r="A72" s="248" t="s">
        <v>212</v>
      </c>
      <c r="B72" s="249"/>
      <c r="C72" s="249"/>
      <c r="D72" s="249"/>
      <c r="E72" s="249"/>
      <c r="F72" s="249"/>
      <c r="G72" s="249"/>
      <c r="H72" s="249"/>
      <c r="I72" s="249"/>
      <c r="J72" s="249"/>
      <c r="K72" s="249"/>
      <c r="L72" s="249"/>
      <c r="M72" s="249"/>
      <c r="N72" s="249"/>
      <c r="O72" s="249"/>
      <c r="P72" s="249"/>
      <c r="Q72" s="250"/>
      <c r="R72" s="44"/>
      <c r="S72" s="44"/>
      <c r="T72" s="44"/>
      <c r="U72" s="44"/>
      <c r="V72" s="44"/>
      <c r="W72" s="44"/>
      <c r="X72" s="44"/>
      <c r="Y72" s="44"/>
      <c r="Z72" s="44"/>
    </row>
    <row r="73" spans="1:26" ht="289.5" customHeight="1" x14ac:dyDescent="0.3">
      <c r="A73" s="251"/>
      <c r="B73" s="252"/>
      <c r="C73" s="252"/>
      <c r="D73" s="252"/>
      <c r="E73" s="252"/>
      <c r="F73" s="252"/>
      <c r="G73" s="252"/>
      <c r="H73" s="252"/>
      <c r="I73" s="252"/>
      <c r="J73" s="252"/>
      <c r="K73" s="252"/>
      <c r="L73" s="252"/>
      <c r="M73" s="252"/>
      <c r="N73" s="252"/>
      <c r="O73" s="252"/>
      <c r="P73" s="252"/>
      <c r="Q73" s="253"/>
      <c r="R73" s="44"/>
      <c r="S73" s="44"/>
      <c r="T73" s="44"/>
      <c r="U73" s="44"/>
      <c r="V73" s="44"/>
      <c r="W73" s="44"/>
      <c r="X73" s="44"/>
      <c r="Y73" s="44"/>
      <c r="Z73" s="44"/>
    </row>
    <row r="74" spans="1:26" ht="192" customHeight="1" x14ac:dyDescent="0.3">
      <c r="A74" s="254"/>
      <c r="B74" s="255"/>
      <c r="C74" s="255"/>
      <c r="D74" s="255"/>
      <c r="E74" s="255"/>
      <c r="F74" s="255"/>
      <c r="G74" s="255"/>
      <c r="H74" s="255"/>
      <c r="I74" s="255"/>
      <c r="J74" s="255"/>
      <c r="K74" s="255"/>
      <c r="L74" s="255"/>
      <c r="M74" s="255"/>
      <c r="N74" s="255"/>
      <c r="O74" s="255"/>
      <c r="P74" s="255"/>
      <c r="Q74" s="256"/>
      <c r="R74" s="44"/>
      <c r="S74" s="44"/>
      <c r="T74" s="44"/>
      <c r="U74" s="44"/>
      <c r="V74" s="44"/>
      <c r="W74" s="44"/>
      <c r="X74" s="44"/>
      <c r="Y74" s="44"/>
      <c r="Z74" s="44"/>
    </row>
    <row r="75" spans="1:26" ht="18.75" customHeight="1" x14ac:dyDescent="0.3">
      <c r="A75" s="46"/>
      <c r="B75" s="46"/>
      <c r="C75" s="46"/>
      <c r="D75" s="46"/>
      <c r="E75" s="46"/>
      <c r="F75" s="46"/>
      <c r="G75" s="46"/>
      <c r="H75" s="46"/>
      <c r="I75" s="46"/>
      <c r="J75" s="46"/>
      <c r="K75" s="46"/>
      <c r="L75" s="46"/>
      <c r="M75" s="46"/>
      <c r="N75" s="46"/>
      <c r="O75" s="46"/>
      <c r="P75" s="46"/>
      <c r="Q75" s="46"/>
      <c r="R75" s="44"/>
      <c r="S75" s="44"/>
      <c r="T75" s="44"/>
      <c r="U75" s="44"/>
      <c r="V75" s="44"/>
      <c r="W75" s="44"/>
      <c r="X75" s="44"/>
      <c r="Y75" s="44"/>
      <c r="Z75" s="44"/>
    </row>
    <row r="76" spans="1:26" ht="18.75" customHeight="1" x14ac:dyDescent="0.3">
      <c r="A76" s="257" t="s">
        <v>224</v>
      </c>
      <c r="B76" s="258"/>
      <c r="C76" s="258"/>
      <c r="D76" s="258"/>
      <c r="E76" s="259"/>
      <c r="F76" s="266" t="s">
        <v>225</v>
      </c>
      <c r="G76" s="267"/>
      <c r="H76" s="267"/>
      <c r="I76" s="267"/>
      <c r="J76" s="267"/>
      <c r="K76" s="267"/>
      <c r="L76" s="267"/>
      <c r="M76" s="267"/>
      <c r="N76" s="267"/>
      <c r="O76" s="268"/>
      <c r="P76" s="46"/>
      <c r="Q76" s="46"/>
      <c r="R76" s="44"/>
      <c r="S76" s="44"/>
      <c r="T76" s="44"/>
      <c r="U76" s="44"/>
      <c r="V76" s="44"/>
      <c r="W76" s="44"/>
      <c r="X76" s="44"/>
      <c r="Y76" s="44"/>
      <c r="Z76" s="44"/>
    </row>
    <row r="77" spans="1:26" ht="18.75" customHeight="1" x14ac:dyDescent="0.3">
      <c r="A77" s="260"/>
      <c r="B77" s="261"/>
      <c r="C77" s="261"/>
      <c r="D77" s="261"/>
      <c r="E77" s="262"/>
      <c r="F77" s="269" t="s">
        <v>226</v>
      </c>
      <c r="G77" s="244"/>
      <c r="H77" s="244"/>
      <c r="I77" s="244"/>
      <c r="J77" s="244"/>
      <c r="K77" s="244"/>
      <c r="L77" s="244"/>
      <c r="M77" s="244"/>
      <c r="N77" s="244"/>
      <c r="O77" s="270"/>
      <c r="P77" s="46"/>
      <c r="Q77" s="46"/>
      <c r="R77" s="44"/>
      <c r="S77" s="44"/>
      <c r="T77" s="44"/>
      <c r="U77" s="44"/>
      <c r="V77" s="44"/>
      <c r="W77" s="44"/>
      <c r="X77" s="44"/>
      <c r="Y77" s="44"/>
      <c r="Z77" s="44"/>
    </row>
    <row r="78" spans="1:26" ht="18.75" customHeight="1" x14ac:dyDescent="0.3">
      <c r="A78" s="260"/>
      <c r="B78" s="261"/>
      <c r="C78" s="261"/>
      <c r="D78" s="261"/>
      <c r="E78" s="262"/>
      <c r="F78" s="269" t="s">
        <v>227</v>
      </c>
      <c r="G78" s="244"/>
      <c r="H78" s="244"/>
      <c r="I78" s="244"/>
      <c r="J78" s="244"/>
      <c r="K78" s="244"/>
      <c r="L78" s="244"/>
      <c r="M78" s="244"/>
      <c r="N78" s="244"/>
      <c r="O78" s="270"/>
      <c r="P78" s="46"/>
      <c r="Q78" s="46"/>
      <c r="R78" s="44"/>
      <c r="S78" s="44"/>
      <c r="T78" s="44"/>
      <c r="U78" s="44"/>
      <c r="V78" s="44"/>
      <c r="W78" s="44"/>
      <c r="X78" s="44"/>
      <c r="Y78" s="44"/>
      <c r="Z78" s="44"/>
    </row>
    <row r="79" spans="1:26" ht="18.75" customHeight="1" x14ac:dyDescent="0.3">
      <c r="A79" s="263"/>
      <c r="B79" s="264"/>
      <c r="C79" s="264"/>
      <c r="D79" s="264"/>
      <c r="E79" s="265"/>
      <c r="F79" s="271" t="s">
        <v>228</v>
      </c>
      <c r="G79" s="272"/>
      <c r="H79" s="272"/>
      <c r="I79" s="272"/>
      <c r="J79" s="272"/>
      <c r="K79" s="272"/>
      <c r="L79" s="272"/>
      <c r="M79" s="272"/>
      <c r="N79" s="272"/>
      <c r="O79" s="273"/>
      <c r="P79" s="44"/>
      <c r="Q79" s="44"/>
      <c r="R79" s="44"/>
      <c r="S79" s="44"/>
      <c r="T79" s="44"/>
      <c r="U79" s="44"/>
      <c r="V79" s="44"/>
      <c r="W79" s="44"/>
      <c r="X79" s="44"/>
      <c r="Y79" s="44"/>
      <c r="Z79" s="44"/>
    </row>
    <row r="80" spans="1:26" ht="18.75" customHeight="1" x14ac:dyDescent="0.3">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8.75" customHeigh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8.75" customHeight="1" x14ac:dyDescent="0.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8.75" customHeigh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8.75" customHeigh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8.75" customHeight="1" x14ac:dyDescent="0.3">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8.75" customHeight="1" x14ac:dyDescent="0.3">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8.75" customHeight="1" x14ac:dyDescent="0.3">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8.75" customHeight="1" x14ac:dyDescent="0.3">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8.75" customHeight="1" x14ac:dyDescent="0.3">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8.75" customHeight="1" x14ac:dyDescent="0.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8.75" customHeight="1" x14ac:dyDescent="0.3">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8.75" customHeight="1" x14ac:dyDescent="0.3">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8.75" customHeight="1" x14ac:dyDescent="0.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8.75" customHeight="1" x14ac:dyDescent="0.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8.75" customHeight="1" x14ac:dyDescent="0.3">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8.75" customHeight="1" x14ac:dyDescent="0.3">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8.75" customHeight="1" x14ac:dyDescent="0.3">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8.75" customHeight="1" x14ac:dyDescent="0.3">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8.75" customHeight="1" x14ac:dyDescent="0.3">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8.75" customHeight="1" x14ac:dyDescent="0.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8.75" customHeight="1" x14ac:dyDescent="0.3">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8.75" customHeight="1" x14ac:dyDescent="0.3">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8.75" customHeight="1" x14ac:dyDescent="0.3">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8.75" customHeight="1" x14ac:dyDescent="0.3">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8.75" customHeight="1" x14ac:dyDescent="0.3">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8.75" customHeight="1" x14ac:dyDescent="0.3">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8.75" customHeight="1" x14ac:dyDescent="0.3">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8.75" customHeight="1" x14ac:dyDescent="0.3">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8.75" customHeight="1" x14ac:dyDescent="0.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8.75" customHeight="1" x14ac:dyDescent="0.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8.75" customHeight="1" x14ac:dyDescent="0.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8.75" customHeight="1" x14ac:dyDescent="0.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8.75" customHeight="1" x14ac:dyDescent="0.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8.75" customHeight="1" x14ac:dyDescent="0.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8.75" customHeight="1" x14ac:dyDescent="0.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8.75" customHeight="1" x14ac:dyDescent="0.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8.75" customHeight="1" x14ac:dyDescent="0.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8.75" customHeight="1" x14ac:dyDescent="0.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8.75" customHeight="1" x14ac:dyDescent="0.3">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8.75" customHeight="1" x14ac:dyDescent="0.3">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8.75" customHeight="1" x14ac:dyDescent="0.3">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8.75" customHeight="1" x14ac:dyDescent="0.3">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8.75" customHeight="1" x14ac:dyDescent="0.3">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8.75" customHeight="1" x14ac:dyDescent="0.3">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8.75" customHeight="1" x14ac:dyDescent="0.3">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8.75" customHeight="1" x14ac:dyDescent="0.3">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8.75" customHeight="1" x14ac:dyDescent="0.3">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8.75" customHeight="1" x14ac:dyDescent="0.3">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8.75" customHeight="1" x14ac:dyDescent="0.3">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8.75" customHeight="1" x14ac:dyDescent="0.3">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8.75" customHeight="1" x14ac:dyDescent="0.3">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8.75" customHeight="1" x14ac:dyDescent="0.3">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8.75" customHeight="1" x14ac:dyDescent="0.3">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8.75" customHeight="1" x14ac:dyDescent="0.3">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8.75" customHeight="1" x14ac:dyDescent="0.3">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8.75" customHeight="1" x14ac:dyDescent="0.3">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8.75" customHeight="1" x14ac:dyDescent="0.3">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8.75" customHeight="1" x14ac:dyDescent="0.3">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8.75" customHeight="1" x14ac:dyDescent="0.3">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8.75" customHeight="1" x14ac:dyDescent="0.3">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8.75" customHeight="1" x14ac:dyDescent="0.3">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8.75" customHeight="1" x14ac:dyDescent="0.3">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8.75" customHeight="1" x14ac:dyDescent="0.3">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8.75" customHeight="1" x14ac:dyDescent="0.3">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8.75" customHeight="1" x14ac:dyDescent="0.3">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8.75" customHeight="1" x14ac:dyDescent="0.3">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8.75" customHeight="1" x14ac:dyDescent="0.3">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8.75" customHeight="1" x14ac:dyDescent="0.3">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8.75" customHeight="1" x14ac:dyDescent="0.3">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8.75" customHeight="1" x14ac:dyDescent="0.3">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8.75" customHeight="1" x14ac:dyDescent="0.3">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8.75" customHeight="1" x14ac:dyDescent="0.3">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8.75" customHeight="1" x14ac:dyDescent="0.3">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8.75" customHeight="1" x14ac:dyDescent="0.3">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8.75" customHeight="1" x14ac:dyDescent="0.3">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8.75" customHeight="1" x14ac:dyDescent="0.3">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8.75" customHeight="1" x14ac:dyDescent="0.3">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8.75" customHeight="1" x14ac:dyDescent="0.3">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8.75" customHeight="1" x14ac:dyDescent="0.3">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8.75" customHeight="1" x14ac:dyDescent="0.3">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8.75" customHeight="1" x14ac:dyDescent="0.3">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8.75" customHeight="1" x14ac:dyDescent="0.3">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8.75" customHeight="1" x14ac:dyDescent="0.3">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8.75" customHeight="1" x14ac:dyDescent="0.3">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8.75" customHeight="1" x14ac:dyDescent="0.3">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8.75" customHeight="1" x14ac:dyDescent="0.3">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8.75" customHeight="1" x14ac:dyDescent="0.3">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8.75" customHeight="1" x14ac:dyDescent="0.3">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8.75" customHeight="1" x14ac:dyDescent="0.3">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8.75" customHeight="1" x14ac:dyDescent="0.3">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8.75" customHeight="1" x14ac:dyDescent="0.3">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8.75" customHeight="1" x14ac:dyDescent="0.3">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8.75" customHeight="1" x14ac:dyDescent="0.3">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8.75" customHeight="1" x14ac:dyDescent="0.3">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8.75" customHeight="1" x14ac:dyDescent="0.3">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8.75" customHeight="1" x14ac:dyDescent="0.3">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8.75" customHeight="1" x14ac:dyDescent="0.3">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8.75" customHeight="1" x14ac:dyDescent="0.3">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8.75" customHeight="1" x14ac:dyDescent="0.3">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8.75" customHeight="1" x14ac:dyDescent="0.3">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8.75" customHeight="1" x14ac:dyDescent="0.3">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8.75" customHeight="1" x14ac:dyDescent="0.3">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8.75" customHeight="1" x14ac:dyDescent="0.3">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8.75" customHeight="1" x14ac:dyDescent="0.3">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8.75" customHeight="1" x14ac:dyDescent="0.3">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8.75" customHeight="1" x14ac:dyDescent="0.3">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8.75" customHeight="1" x14ac:dyDescent="0.3">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8.75" customHeight="1" x14ac:dyDescent="0.3">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8.75" customHeight="1" x14ac:dyDescent="0.3">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8.75" customHeight="1" x14ac:dyDescent="0.3">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8.75" customHeight="1" x14ac:dyDescent="0.3">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8.75" customHeight="1" x14ac:dyDescent="0.3">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8.75" customHeight="1" x14ac:dyDescent="0.3">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8.75" customHeight="1" x14ac:dyDescent="0.3">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8.75" customHeight="1" x14ac:dyDescent="0.3">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8.75" customHeight="1" x14ac:dyDescent="0.3">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8.75" customHeight="1" x14ac:dyDescent="0.3">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8.75" customHeight="1" x14ac:dyDescent="0.3">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8.75" customHeight="1" x14ac:dyDescent="0.3">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8.75" customHeight="1" x14ac:dyDescent="0.3">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8.75" customHeight="1" x14ac:dyDescent="0.3">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8.75" customHeight="1" x14ac:dyDescent="0.3">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8.75" customHeight="1" x14ac:dyDescent="0.3">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8.75" customHeight="1" x14ac:dyDescent="0.3">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8.75" customHeight="1" x14ac:dyDescent="0.3">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8.75" customHeight="1" x14ac:dyDescent="0.3">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8.75" customHeight="1" x14ac:dyDescent="0.3">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8.75" customHeight="1" x14ac:dyDescent="0.3">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8.75" customHeight="1" x14ac:dyDescent="0.3">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8.75" customHeight="1" x14ac:dyDescent="0.3">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8.75" customHeight="1" x14ac:dyDescent="0.3">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8.75" customHeight="1" x14ac:dyDescent="0.3">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8.75" customHeight="1" x14ac:dyDescent="0.3">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8.75" customHeight="1" x14ac:dyDescent="0.3">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8.75" customHeight="1" x14ac:dyDescent="0.3">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8.75" customHeight="1" x14ac:dyDescent="0.3">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8.75" customHeight="1" x14ac:dyDescent="0.3">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8.75" customHeight="1" x14ac:dyDescent="0.3">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8.75" customHeight="1" x14ac:dyDescent="0.3">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8.75" customHeight="1" x14ac:dyDescent="0.3">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8.75" customHeight="1" x14ac:dyDescent="0.3">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8.75" customHeight="1" x14ac:dyDescent="0.3">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8.75" customHeight="1" x14ac:dyDescent="0.3">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8.75" customHeight="1" x14ac:dyDescent="0.3">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8.75" customHeight="1" x14ac:dyDescent="0.3">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8.75" customHeight="1" x14ac:dyDescent="0.3">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8.75" customHeight="1" x14ac:dyDescent="0.3">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8.75" customHeight="1" x14ac:dyDescent="0.3">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x14ac:dyDescent="0.3">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x14ac:dyDescent="0.3">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x14ac:dyDescent="0.3">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x14ac:dyDescent="0.3">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x14ac:dyDescent="0.3">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x14ac:dyDescent="0.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x14ac:dyDescent="0.3">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x14ac:dyDescent="0.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x14ac:dyDescent="0.3">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x14ac:dyDescent="0.3">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x14ac:dyDescent="0.3">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x14ac:dyDescent="0.3">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x14ac:dyDescent="0.3">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x14ac:dyDescent="0.3">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x14ac:dyDescent="0.3">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x14ac:dyDescent="0.3">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x14ac:dyDescent="0.3">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x14ac:dyDescent="0.3">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x14ac:dyDescent="0.3">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x14ac:dyDescent="0.3">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x14ac:dyDescent="0.3">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x14ac:dyDescent="0.3">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x14ac:dyDescent="0.3">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x14ac:dyDescent="0.3">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x14ac:dyDescent="0.3">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x14ac:dyDescent="0.3">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x14ac:dyDescent="0.3">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x14ac:dyDescent="0.3">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x14ac:dyDescent="0.3">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x14ac:dyDescent="0.3">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x14ac:dyDescent="0.3">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x14ac:dyDescent="0.3">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x14ac:dyDescent="0.3">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x14ac:dyDescent="0.3">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x14ac:dyDescent="0.3">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x14ac:dyDescent="0.3">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x14ac:dyDescent="0.3">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x14ac:dyDescent="0.3">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x14ac:dyDescent="0.3">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x14ac:dyDescent="0.3">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x14ac:dyDescent="0.3">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x14ac:dyDescent="0.3">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x14ac:dyDescent="0.3">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x14ac:dyDescent="0.3">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x14ac:dyDescent="0.3">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x14ac:dyDescent="0.3">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x14ac:dyDescent="0.3">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x14ac:dyDescent="0.3">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x14ac:dyDescent="0.3">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x14ac:dyDescent="0.3">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x14ac:dyDescent="0.3">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x14ac:dyDescent="0.3">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x14ac:dyDescent="0.3">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x14ac:dyDescent="0.3">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x14ac:dyDescent="0.3">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x14ac:dyDescent="0.3">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x14ac:dyDescent="0.3">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x14ac:dyDescent="0.3">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x14ac:dyDescent="0.3">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x14ac:dyDescent="0.3">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x14ac:dyDescent="0.3">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x14ac:dyDescent="0.3">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x14ac:dyDescent="0.3">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x14ac:dyDescent="0.3">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x14ac:dyDescent="0.3">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x14ac:dyDescent="0.3">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x14ac:dyDescent="0.3">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x14ac:dyDescent="0.3">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x14ac:dyDescent="0.3">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x14ac:dyDescent="0.3">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x14ac:dyDescent="0.3">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x14ac:dyDescent="0.3">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x14ac:dyDescent="0.3">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x14ac:dyDescent="0.3">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x14ac:dyDescent="0.3">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x14ac:dyDescent="0.3">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x14ac:dyDescent="0.3">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x14ac:dyDescent="0.3">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x14ac:dyDescent="0.3">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x14ac:dyDescent="0.3">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x14ac:dyDescent="0.3">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x14ac:dyDescent="0.3">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x14ac:dyDescent="0.3">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x14ac:dyDescent="0.3">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x14ac:dyDescent="0.3">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x14ac:dyDescent="0.3">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x14ac:dyDescent="0.3">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x14ac:dyDescent="0.3">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x14ac:dyDescent="0.3">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x14ac:dyDescent="0.3">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x14ac:dyDescent="0.3">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x14ac:dyDescent="0.3">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x14ac:dyDescent="0.3">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x14ac:dyDescent="0.3">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x14ac:dyDescent="0.3">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x14ac:dyDescent="0.3">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x14ac:dyDescent="0.3">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x14ac:dyDescent="0.3">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x14ac:dyDescent="0.3">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x14ac:dyDescent="0.3">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x14ac:dyDescent="0.3">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x14ac:dyDescent="0.3">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x14ac:dyDescent="0.3">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x14ac:dyDescent="0.3">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x14ac:dyDescent="0.3">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x14ac:dyDescent="0.3">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x14ac:dyDescent="0.3">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x14ac:dyDescent="0.3">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x14ac:dyDescent="0.3">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x14ac:dyDescent="0.3">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x14ac:dyDescent="0.3">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x14ac:dyDescent="0.3">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x14ac:dyDescent="0.3">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x14ac:dyDescent="0.3">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x14ac:dyDescent="0.3">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x14ac:dyDescent="0.3">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x14ac:dyDescent="0.3">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x14ac:dyDescent="0.3">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x14ac:dyDescent="0.3">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x14ac:dyDescent="0.3">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x14ac:dyDescent="0.3">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x14ac:dyDescent="0.3">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x14ac:dyDescent="0.3">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x14ac:dyDescent="0.3">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x14ac:dyDescent="0.3">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x14ac:dyDescent="0.3">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x14ac:dyDescent="0.3">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x14ac:dyDescent="0.3">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x14ac:dyDescent="0.3">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x14ac:dyDescent="0.3">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x14ac:dyDescent="0.3">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x14ac:dyDescent="0.3">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x14ac:dyDescent="0.3">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x14ac:dyDescent="0.3">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x14ac:dyDescent="0.3">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x14ac:dyDescent="0.3">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x14ac:dyDescent="0.3">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x14ac:dyDescent="0.3">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x14ac:dyDescent="0.3">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x14ac:dyDescent="0.3">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x14ac:dyDescent="0.3">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x14ac:dyDescent="0.3">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x14ac:dyDescent="0.3">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x14ac:dyDescent="0.3">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x14ac:dyDescent="0.3">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x14ac:dyDescent="0.3">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x14ac:dyDescent="0.3">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x14ac:dyDescent="0.3">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x14ac:dyDescent="0.3">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x14ac:dyDescent="0.3">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x14ac:dyDescent="0.3">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x14ac:dyDescent="0.3">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x14ac:dyDescent="0.3">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x14ac:dyDescent="0.3">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x14ac:dyDescent="0.3">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x14ac:dyDescent="0.3">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x14ac:dyDescent="0.3">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x14ac:dyDescent="0.3">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x14ac:dyDescent="0.3">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x14ac:dyDescent="0.3">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x14ac:dyDescent="0.3">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x14ac:dyDescent="0.3">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x14ac:dyDescent="0.3">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x14ac:dyDescent="0.3">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x14ac:dyDescent="0.3">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x14ac:dyDescent="0.3">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x14ac:dyDescent="0.3">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x14ac:dyDescent="0.3">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x14ac:dyDescent="0.3">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x14ac:dyDescent="0.3">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x14ac:dyDescent="0.3">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x14ac:dyDescent="0.3">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x14ac:dyDescent="0.3">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x14ac:dyDescent="0.3">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x14ac:dyDescent="0.3">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x14ac:dyDescent="0.3">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x14ac:dyDescent="0.3">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x14ac:dyDescent="0.3">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x14ac:dyDescent="0.3">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x14ac:dyDescent="0.3">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x14ac:dyDescent="0.3">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x14ac:dyDescent="0.3">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x14ac:dyDescent="0.3">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x14ac:dyDescent="0.3">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x14ac:dyDescent="0.3">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x14ac:dyDescent="0.3">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x14ac:dyDescent="0.3">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x14ac:dyDescent="0.3">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x14ac:dyDescent="0.3">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x14ac:dyDescent="0.3">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x14ac:dyDescent="0.3">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x14ac:dyDescent="0.3">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x14ac:dyDescent="0.3">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x14ac:dyDescent="0.3">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x14ac:dyDescent="0.3">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x14ac:dyDescent="0.3">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x14ac:dyDescent="0.3">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x14ac:dyDescent="0.3">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x14ac:dyDescent="0.3">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x14ac:dyDescent="0.3">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x14ac:dyDescent="0.3">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x14ac:dyDescent="0.3">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x14ac:dyDescent="0.3">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x14ac:dyDescent="0.3">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x14ac:dyDescent="0.3">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x14ac:dyDescent="0.3">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x14ac:dyDescent="0.3">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x14ac:dyDescent="0.3">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x14ac:dyDescent="0.3">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x14ac:dyDescent="0.3">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x14ac:dyDescent="0.3">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x14ac:dyDescent="0.3">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x14ac:dyDescent="0.3">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x14ac:dyDescent="0.3">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x14ac:dyDescent="0.3">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x14ac:dyDescent="0.3">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x14ac:dyDescent="0.3">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x14ac:dyDescent="0.3">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x14ac:dyDescent="0.3">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x14ac:dyDescent="0.3">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x14ac:dyDescent="0.3">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x14ac:dyDescent="0.3">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x14ac:dyDescent="0.3">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x14ac:dyDescent="0.3">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x14ac:dyDescent="0.3">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x14ac:dyDescent="0.3">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x14ac:dyDescent="0.3">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x14ac:dyDescent="0.3">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x14ac:dyDescent="0.3">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x14ac:dyDescent="0.3">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x14ac:dyDescent="0.3">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x14ac:dyDescent="0.3">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x14ac:dyDescent="0.3">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x14ac:dyDescent="0.3">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x14ac:dyDescent="0.3">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x14ac:dyDescent="0.3">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x14ac:dyDescent="0.3">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x14ac:dyDescent="0.3">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x14ac:dyDescent="0.3">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x14ac:dyDescent="0.3">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x14ac:dyDescent="0.3">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x14ac:dyDescent="0.3">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x14ac:dyDescent="0.3">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x14ac:dyDescent="0.3">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x14ac:dyDescent="0.3">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x14ac:dyDescent="0.3">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x14ac:dyDescent="0.3">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x14ac:dyDescent="0.3">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x14ac:dyDescent="0.3">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x14ac:dyDescent="0.3">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x14ac:dyDescent="0.3">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x14ac:dyDescent="0.3">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x14ac:dyDescent="0.3">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x14ac:dyDescent="0.3">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x14ac:dyDescent="0.3">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x14ac:dyDescent="0.3">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x14ac:dyDescent="0.3">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x14ac:dyDescent="0.3">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x14ac:dyDescent="0.3">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x14ac:dyDescent="0.3">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x14ac:dyDescent="0.3">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x14ac:dyDescent="0.3">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x14ac:dyDescent="0.3">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x14ac:dyDescent="0.3">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x14ac:dyDescent="0.3">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x14ac:dyDescent="0.3">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x14ac:dyDescent="0.3">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x14ac:dyDescent="0.3">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x14ac:dyDescent="0.3">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x14ac:dyDescent="0.3">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x14ac:dyDescent="0.3">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x14ac:dyDescent="0.3">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x14ac:dyDescent="0.3">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x14ac:dyDescent="0.3">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x14ac:dyDescent="0.3">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x14ac:dyDescent="0.3">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x14ac:dyDescent="0.3">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x14ac:dyDescent="0.3">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x14ac:dyDescent="0.3">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x14ac:dyDescent="0.3">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x14ac:dyDescent="0.3">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x14ac:dyDescent="0.3">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x14ac:dyDescent="0.3">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x14ac:dyDescent="0.3">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x14ac:dyDescent="0.3">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x14ac:dyDescent="0.3">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x14ac:dyDescent="0.3">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x14ac:dyDescent="0.3">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x14ac:dyDescent="0.3">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x14ac:dyDescent="0.3">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x14ac:dyDescent="0.3">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x14ac:dyDescent="0.3">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x14ac:dyDescent="0.3">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x14ac:dyDescent="0.3">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x14ac:dyDescent="0.3">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x14ac:dyDescent="0.3">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x14ac:dyDescent="0.3">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x14ac:dyDescent="0.3">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x14ac:dyDescent="0.3">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x14ac:dyDescent="0.3">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x14ac:dyDescent="0.3">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x14ac:dyDescent="0.3">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x14ac:dyDescent="0.3">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x14ac:dyDescent="0.3">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x14ac:dyDescent="0.3">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x14ac:dyDescent="0.3">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x14ac:dyDescent="0.3">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x14ac:dyDescent="0.3">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x14ac:dyDescent="0.3">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x14ac:dyDescent="0.3">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x14ac:dyDescent="0.3">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x14ac:dyDescent="0.3">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x14ac:dyDescent="0.3">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x14ac:dyDescent="0.3">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x14ac:dyDescent="0.3">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x14ac:dyDescent="0.3">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x14ac:dyDescent="0.3">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x14ac:dyDescent="0.3">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x14ac:dyDescent="0.3">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x14ac:dyDescent="0.3">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x14ac:dyDescent="0.3">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x14ac:dyDescent="0.3">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x14ac:dyDescent="0.3">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x14ac:dyDescent="0.3">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x14ac:dyDescent="0.3">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x14ac:dyDescent="0.3">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x14ac:dyDescent="0.3">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x14ac:dyDescent="0.3">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x14ac:dyDescent="0.3">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x14ac:dyDescent="0.3">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x14ac:dyDescent="0.3">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x14ac:dyDescent="0.3">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x14ac:dyDescent="0.3">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x14ac:dyDescent="0.3">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x14ac:dyDescent="0.3">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x14ac:dyDescent="0.3">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x14ac:dyDescent="0.3">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x14ac:dyDescent="0.3">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x14ac:dyDescent="0.3">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x14ac:dyDescent="0.3">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x14ac:dyDescent="0.3">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x14ac:dyDescent="0.3">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x14ac:dyDescent="0.3">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x14ac:dyDescent="0.3">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x14ac:dyDescent="0.3">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x14ac:dyDescent="0.3">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x14ac:dyDescent="0.3">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x14ac:dyDescent="0.3">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x14ac:dyDescent="0.3">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x14ac:dyDescent="0.3">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x14ac:dyDescent="0.3">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x14ac:dyDescent="0.3">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x14ac:dyDescent="0.3">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x14ac:dyDescent="0.3">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x14ac:dyDescent="0.3">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x14ac:dyDescent="0.3">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x14ac:dyDescent="0.3">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x14ac:dyDescent="0.3">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x14ac:dyDescent="0.3">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x14ac:dyDescent="0.3">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x14ac:dyDescent="0.3">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x14ac:dyDescent="0.3">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x14ac:dyDescent="0.3">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x14ac:dyDescent="0.3">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x14ac:dyDescent="0.3">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x14ac:dyDescent="0.3">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x14ac:dyDescent="0.3">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x14ac:dyDescent="0.3">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x14ac:dyDescent="0.3">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x14ac:dyDescent="0.3">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x14ac:dyDescent="0.3">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x14ac:dyDescent="0.3">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x14ac:dyDescent="0.3">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x14ac:dyDescent="0.3">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x14ac:dyDescent="0.3">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x14ac:dyDescent="0.3">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x14ac:dyDescent="0.3">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x14ac:dyDescent="0.3">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x14ac:dyDescent="0.3">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x14ac:dyDescent="0.3">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x14ac:dyDescent="0.3">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x14ac:dyDescent="0.3">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x14ac:dyDescent="0.3">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x14ac:dyDescent="0.3">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x14ac:dyDescent="0.3">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x14ac:dyDescent="0.3">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x14ac:dyDescent="0.3">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x14ac:dyDescent="0.3">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x14ac:dyDescent="0.3">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x14ac:dyDescent="0.3">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x14ac:dyDescent="0.3">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x14ac:dyDescent="0.3">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x14ac:dyDescent="0.3">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x14ac:dyDescent="0.3">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x14ac:dyDescent="0.3">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x14ac:dyDescent="0.3">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x14ac:dyDescent="0.3">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x14ac:dyDescent="0.3">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x14ac:dyDescent="0.3">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x14ac:dyDescent="0.3">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x14ac:dyDescent="0.3">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x14ac:dyDescent="0.3">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x14ac:dyDescent="0.3">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x14ac:dyDescent="0.3">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x14ac:dyDescent="0.3">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x14ac:dyDescent="0.3">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x14ac:dyDescent="0.3">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x14ac:dyDescent="0.3">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x14ac:dyDescent="0.3">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x14ac:dyDescent="0.3">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x14ac:dyDescent="0.3">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x14ac:dyDescent="0.3">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x14ac:dyDescent="0.3">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x14ac:dyDescent="0.3">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x14ac:dyDescent="0.3">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x14ac:dyDescent="0.3">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x14ac:dyDescent="0.3">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x14ac:dyDescent="0.3">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x14ac:dyDescent="0.3">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x14ac:dyDescent="0.3">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x14ac:dyDescent="0.3">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x14ac:dyDescent="0.3">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x14ac:dyDescent="0.3">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x14ac:dyDescent="0.3">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x14ac:dyDescent="0.3">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x14ac:dyDescent="0.3">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x14ac:dyDescent="0.3">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x14ac:dyDescent="0.3">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x14ac:dyDescent="0.3">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x14ac:dyDescent="0.3">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x14ac:dyDescent="0.3">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x14ac:dyDescent="0.3">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x14ac:dyDescent="0.3">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x14ac:dyDescent="0.3">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x14ac:dyDescent="0.3">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x14ac:dyDescent="0.3">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x14ac:dyDescent="0.3">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x14ac:dyDescent="0.3">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x14ac:dyDescent="0.3">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x14ac:dyDescent="0.3">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x14ac:dyDescent="0.3">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x14ac:dyDescent="0.3">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x14ac:dyDescent="0.3">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x14ac:dyDescent="0.3">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x14ac:dyDescent="0.3">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x14ac:dyDescent="0.3">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x14ac:dyDescent="0.3">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x14ac:dyDescent="0.3">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x14ac:dyDescent="0.3">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x14ac:dyDescent="0.3">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x14ac:dyDescent="0.3">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x14ac:dyDescent="0.3">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x14ac:dyDescent="0.3">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x14ac:dyDescent="0.3">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x14ac:dyDescent="0.3">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x14ac:dyDescent="0.3">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x14ac:dyDescent="0.3">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x14ac:dyDescent="0.3">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x14ac:dyDescent="0.3">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x14ac:dyDescent="0.3">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x14ac:dyDescent="0.3">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x14ac:dyDescent="0.3">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x14ac:dyDescent="0.3">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x14ac:dyDescent="0.3">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x14ac:dyDescent="0.3">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x14ac:dyDescent="0.3">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x14ac:dyDescent="0.3">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x14ac:dyDescent="0.3">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x14ac:dyDescent="0.3">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x14ac:dyDescent="0.3">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x14ac:dyDescent="0.3">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x14ac:dyDescent="0.3">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x14ac:dyDescent="0.3">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x14ac:dyDescent="0.3">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x14ac:dyDescent="0.3">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x14ac:dyDescent="0.3">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x14ac:dyDescent="0.3">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x14ac:dyDescent="0.3">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x14ac:dyDescent="0.3">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x14ac:dyDescent="0.3">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x14ac:dyDescent="0.3">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x14ac:dyDescent="0.3">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x14ac:dyDescent="0.3">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x14ac:dyDescent="0.3">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x14ac:dyDescent="0.3">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x14ac:dyDescent="0.3">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x14ac:dyDescent="0.3">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x14ac:dyDescent="0.3">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x14ac:dyDescent="0.3">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x14ac:dyDescent="0.3">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x14ac:dyDescent="0.3">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x14ac:dyDescent="0.3">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x14ac:dyDescent="0.3">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x14ac:dyDescent="0.3">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x14ac:dyDescent="0.3">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x14ac:dyDescent="0.3">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x14ac:dyDescent="0.3">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x14ac:dyDescent="0.3">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x14ac:dyDescent="0.3">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x14ac:dyDescent="0.3">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x14ac:dyDescent="0.3">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x14ac:dyDescent="0.3">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x14ac:dyDescent="0.3">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x14ac:dyDescent="0.3">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x14ac:dyDescent="0.3">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x14ac:dyDescent="0.3">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x14ac:dyDescent="0.3">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x14ac:dyDescent="0.3">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x14ac:dyDescent="0.3">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x14ac:dyDescent="0.3">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x14ac:dyDescent="0.3">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x14ac:dyDescent="0.3">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x14ac:dyDescent="0.3">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x14ac:dyDescent="0.3">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x14ac:dyDescent="0.3">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x14ac:dyDescent="0.3">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x14ac:dyDescent="0.3">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x14ac:dyDescent="0.3">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x14ac:dyDescent="0.3">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x14ac:dyDescent="0.3">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x14ac:dyDescent="0.3">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x14ac:dyDescent="0.3">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x14ac:dyDescent="0.3">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x14ac:dyDescent="0.3">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x14ac:dyDescent="0.3">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x14ac:dyDescent="0.3">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x14ac:dyDescent="0.3">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x14ac:dyDescent="0.3">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x14ac:dyDescent="0.3">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x14ac:dyDescent="0.3">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x14ac:dyDescent="0.3">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x14ac:dyDescent="0.3">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x14ac:dyDescent="0.3">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x14ac:dyDescent="0.3">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x14ac:dyDescent="0.3">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x14ac:dyDescent="0.3">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x14ac:dyDescent="0.3">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x14ac:dyDescent="0.3">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x14ac:dyDescent="0.3">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x14ac:dyDescent="0.3">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x14ac:dyDescent="0.3">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x14ac:dyDescent="0.3">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x14ac:dyDescent="0.3">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x14ac:dyDescent="0.3">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x14ac:dyDescent="0.3">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x14ac:dyDescent="0.3">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x14ac:dyDescent="0.3">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x14ac:dyDescent="0.3">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x14ac:dyDescent="0.3">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x14ac:dyDescent="0.3">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x14ac:dyDescent="0.3">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x14ac:dyDescent="0.3">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x14ac:dyDescent="0.3">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x14ac:dyDescent="0.3">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x14ac:dyDescent="0.3">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x14ac:dyDescent="0.3">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x14ac:dyDescent="0.3">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x14ac:dyDescent="0.3">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x14ac:dyDescent="0.3">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x14ac:dyDescent="0.3">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x14ac:dyDescent="0.3">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x14ac:dyDescent="0.3">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x14ac:dyDescent="0.3">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x14ac:dyDescent="0.3">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x14ac:dyDescent="0.3">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x14ac:dyDescent="0.3">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x14ac:dyDescent="0.3">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x14ac:dyDescent="0.3">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x14ac:dyDescent="0.3">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x14ac:dyDescent="0.3">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x14ac:dyDescent="0.3">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x14ac:dyDescent="0.3">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x14ac:dyDescent="0.3">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x14ac:dyDescent="0.3">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x14ac:dyDescent="0.3">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x14ac:dyDescent="0.3">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x14ac:dyDescent="0.3">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x14ac:dyDescent="0.3">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x14ac:dyDescent="0.3">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x14ac:dyDescent="0.3">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x14ac:dyDescent="0.3">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x14ac:dyDescent="0.3">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x14ac:dyDescent="0.3">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x14ac:dyDescent="0.3">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x14ac:dyDescent="0.3">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x14ac:dyDescent="0.3">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x14ac:dyDescent="0.3">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x14ac:dyDescent="0.3">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x14ac:dyDescent="0.3">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x14ac:dyDescent="0.3">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x14ac:dyDescent="0.3">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x14ac:dyDescent="0.3">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x14ac:dyDescent="0.3">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x14ac:dyDescent="0.3">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x14ac:dyDescent="0.3">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x14ac:dyDescent="0.3">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x14ac:dyDescent="0.3">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x14ac:dyDescent="0.3">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x14ac:dyDescent="0.3">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x14ac:dyDescent="0.3">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x14ac:dyDescent="0.3">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x14ac:dyDescent="0.3">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x14ac:dyDescent="0.3">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x14ac:dyDescent="0.3">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x14ac:dyDescent="0.3">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x14ac:dyDescent="0.3">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x14ac:dyDescent="0.3">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x14ac:dyDescent="0.3">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x14ac:dyDescent="0.3">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x14ac:dyDescent="0.3">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x14ac:dyDescent="0.3">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x14ac:dyDescent="0.3">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x14ac:dyDescent="0.3">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x14ac:dyDescent="0.3">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x14ac:dyDescent="0.3">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x14ac:dyDescent="0.3">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x14ac:dyDescent="0.3">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x14ac:dyDescent="0.3">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x14ac:dyDescent="0.3">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x14ac:dyDescent="0.3">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x14ac:dyDescent="0.3">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x14ac:dyDescent="0.3">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x14ac:dyDescent="0.3">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x14ac:dyDescent="0.3">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x14ac:dyDescent="0.3">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x14ac:dyDescent="0.3">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x14ac:dyDescent="0.3">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x14ac:dyDescent="0.3">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x14ac:dyDescent="0.3">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x14ac:dyDescent="0.3">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x14ac:dyDescent="0.3">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x14ac:dyDescent="0.3">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x14ac:dyDescent="0.3">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x14ac:dyDescent="0.3">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x14ac:dyDescent="0.3">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x14ac:dyDescent="0.3">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x14ac:dyDescent="0.3">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x14ac:dyDescent="0.3">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x14ac:dyDescent="0.3">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x14ac:dyDescent="0.3">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x14ac:dyDescent="0.3">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x14ac:dyDescent="0.3">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x14ac:dyDescent="0.3">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x14ac:dyDescent="0.3">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x14ac:dyDescent="0.3">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x14ac:dyDescent="0.3">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x14ac:dyDescent="0.3">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x14ac:dyDescent="0.3">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x14ac:dyDescent="0.3">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x14ac:dyDescent="0.3">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x14ac:dyDescent="0.3">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x14ac:dyDescent="0.3">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x14ac:dyDescent="0.3">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x14ac:dyDescent="0.3">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x14ac:dyDescent="0.3">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x14ac:dyDescent="0.3">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x14ac:dyDescent="0.3">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x14ac:dyDescent="0.3">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x14ac:dyDescent="0.3">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x14ac:dyDescent="0.3">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x14ac:dyDescent="0.3">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x14ac:dyDescent="0.3">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x14ac:dyDescent="0.3">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x14ac:dyDescent="0.3">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x14ac:dyDescent="0.3">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x14ac:dyDescent="0.3">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x14ac:dyDescent="0.3">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x14ac:dyDescent="0.3">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x14ac:dyDescent="0.3">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x14ac:dyDescent="0.3">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x14ac:dyDescent="0.3">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x14ac:dyDescent="0.3">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x14ac:dyDescent="0.3">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x14ac:dyDescent="0.3">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x14ac:dyDescent="0.3">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x14ac:dyDescent="0.3">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x14ac:dyDescent="0.3">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x14ac:dyDescent="0.3">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x14ac:dyDescent="0.3">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x14ac:dyDescent="0.3">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x14ac:dyDescent="0.3">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x14ac:dyDescent="0.3">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x14ac:dyDescent="0.3">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x14ac:dyDescent="0.3">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x14ac:dyDescent="0.3">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x14ac:dyDescent="0.3">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x14ac:dyDescent="0.3">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x14ac:dyDescent="0.3">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x14ac:dyDescent="0.3">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x14ac:dyDescent="0.3">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x14ac:dyDescent="0.3">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x14ac:dyDescent="0.3">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x14ac:dyDescent="0.3">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x14ac:dyDescent="0.3">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x14ac:dyDescent="0.3">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x14ac:dyDescent="0.3">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x14ac:dyDescent="0.3">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x14ac:dyDescent="0.3">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x14ac:dyDescent="0.3">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x14ac:dyDescent="0.3">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x14ac:dyDescent="0.3">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x14ac:dyDescent="0.3">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x14ac:dyDescent="0.3">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x14ac:dyDescent="0.3">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x14ac:dyDescent="0.3">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x14ac:dyDescent="0.3">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x14ac:dyDescent="0.3">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x14ac:dyDescent="0.3">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x14ac:dyDescent="0.3">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x14ac:dyDescent="0.3">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x14ac:dyDescent="0.3">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x14ac:dyDescent="0.3">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x14ac:dyDescent="0.3">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x14ac:dyDescent="0.3">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x14ac:dyDescent="0.3">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x14ac:dyDescent="0.3">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x14ac:dyDescent="0.3">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x14ac:dyDescent="0.3">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x14ac:dyDescent="0.3">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x14ac:dyDescent="0.3">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x14ac:dyDescent="0.3">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x14ac:dyDescent="0.3">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x14ac:dyDescent="0.3">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x14ac:dyDescent="0.3">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x14ac:dyDescent="0.3">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x14ac:dyDescent="0.3">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x14ac:dyDescent="0.3">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x14ac:dyDescent="0.3">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x14ac:dyDescent="0.3">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x14ac:dyDescent="0.3">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x14ac:dyDescent="0.3">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x14ac:dyDescent="0.3">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x14ac:dyDescent="0.3">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x14ac:dyDescent="0.3">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x14ac:dyDescent="0.3">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x14ac:dyDescent="0.3">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x14ac:dyDescent="0.3">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x14ac:dyDescent="0.3">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x14ac:dyDescent="0.3">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x14ac:dyDescent="0.3">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x14ac:dyDescent="0.3">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x14ac:dyDescent="0.3">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x14ac:dyDescent="0.3">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x14ac:dyDescent="0.3">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x14ac:dyDescent="0.3">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x14ac:dyDescent="0.3">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x14ac:dyDescent="0.3">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x14ac:dyDescent="0.3">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x14ac:dyDescent="0.3">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x14ac:dyDescent="0.3">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x14ac:dyDescent="0.3">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x14ac:dyDescent="0.3">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x14ac:dyDescent="0.3">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x14ac:dyDescent="0.3">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x14ac:dyDescent="0.3">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x14ac:dyDescent="0.3">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x14ac:dyDescent="0.3">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x14ac:dyDescent="0.3">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x14ac:dyDescent="0.3">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x14ac:dyDescent="0.3">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8.75" customHeight="1" x14ac:dyDescent="0.3">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8.75" customHeight="1" x14ac:dyDescent="0.3">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8.75" customHeight="1" x14ac:dyDescent="0.3">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8.75" customHeight="1" x14ac:dyDescent="0.3">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8.75" customHeight="1" x14ac:dyDescent="0.3">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8.75" customHeight="1" x14ac:dyDescent="0.3">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8.75" customHeight="1" x14ac:dyDescent="0.3">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8.75" customHeight="1" x14ac:dyDescent="0.3">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8.75" customHeight="1" x14ac:dyDescent="0.3">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8.75" customHeight="1" x14ac:dyDescent="0.3">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8.75" customHeight="1" x14ac:dyDescent="0.3">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8.75" customHeight="1" x14ac:dyDescent="0.3">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49">
    <mergeCell ref="H5:J5"/>
    <mergeCell ref="K5:M5"/>
    <mergeCell ref="A1:B3"/>
    <mergeCell ref="B5:C5"/>
    <mergeCell ref="N5:O5"/>
    <mergeCell ref="D5:G5"/>
    <mergeCell ref="C1:Q3"/>
    <mergeCell ref="A7:Q7"/>
    <mergeCell ref="C9:N9"/>
    <mergeCell ref="C15:N15"/>
    <mergeCell ref="C19:N19"/>
    <mergeCell ref="C29:N29"/>
    <mergeCell ref="A36:Q36"/>
    <mergeCell ref="A37:Q37"/>
    <mergeCell ref="A42:Q42"/>
    <mergeCell ref="A43:Q43"/>
    <mergeCell ref="A45:Q45"/>
    <mergeCell ref="A50:Q50"/>
    <mergeCell ref="A51:Q51"/>
    <mergeCell ref="A52:Q52"/>
    <mergeCell ref="A53:Q53"/>
    <mergeCell ref="A58:Q58"/>
    <mergeCell ref="A59:Q59"/>
    <mergeCell ref="A61:Q61"/>
    <mergeCell ref="E62:I62"/>
    <mergeCell ref="J62:K62"/>
    <mergeCell ref="J63:K63"/>
    <mergeCell ref="E63:I63"/>
    <mergeCell ref="E64:I64"/>
    <mergeCell ref="J64:K64"/>
    <mergeCell ref="E65:I65"/>
    <mergeCell ref="J65:K65"/>
    <mergeCell ref="E66:I66"/>
    <mergeCell ref="J66:K66"/>
    <mergeCell ref="E70:I70"/>
    <mergeCell ref="A72:Q72"/>
    <mergeCell ref="A73:Q74"/>
    <mergeCell ref="A76:E79"/>
    <mergeCell ref="F76:O76"/>
    <mergeCell ref="F77:O77"/>
    <mergeCell ref="F78:O78"/>
    <mergeCell ref="F79:O79"/>
    <mergeCell ref="J70:K70"/>
    <mergeCell ref="E67:I67"/>
    <mergeCell ref="J67:K67"/>
    <mergeCell ref="E68:I68"/>
    <mergeCell ref="J68:K68"/>
    <mergeCell ref="E69:I69"/>
    <mergeCell ref="J69:K69"/>
  </mergeCells>
  <conditionalFormatting sqref="B40:Q40">
    <cfRule type="cellIs" dxfId="302" priority="7" operator="greaterThan">
      <formula>1.1</formula>
    </cfRule>
    <cfRule type="containsText" dxfId="301" priority="8" operator="containsText" text="&quot;No aplica&quot;">
      <formula>NOT(ISERROR(SEARCH(("""No aplica"""),(B40))))</formula>
    </cfRule>
    <cfRule type="containsText" dxfId="300" priority="9" operator="containsText" text="&quot;Medición anual&quot;">
      <formula>NOT(ISERROR(SEARCH(("""Medición anual"""),(B40))))</formula>
    </cfRule>
    <cfRule type="cellIs" dxfId="299" priority="10" operator="between">
      <formula>0.8001</formula>
      <formula>1.09</formula>
    </cfRule>
    <cfRule type="cellIs" dxfId="298" priority="11" operator="between">
      <formula>0.6001</formula>
      <formula>0.8</formula>
    </cfRule>
    <cfRule type="cellIs" dxfId="297" priority="12" operator="between">
      <formula>0</formula>
      <formula>0.6</formula>
    </cfRule>
  </conditionalFormatting>
  <conditionalFormatting sqref="B48:Q48">
    <cfRule type="cellIs" dxfId="296" priority="13" operator="greaterThan">
      <formula>1.1</formula>
    </cfRule>
    <cfRule type="containsText" dxfId="295" priority="14" operator="containsText" text="&quot;No aplica&quot;">
      <formula>NOT(ISERROR(SEARCH(("""No aplica"""),(B48))))</formula>
    </cfRule>
    <cfRule type="containsText" dxfId="294" priority="15" operator="containsText" text="&quot;Medición anual&quot;">
      <formula>NOT(ISERROR(SEARCH(("""Medición anual"""),(B48))))</formula>
    </cfRule>
    <cfRule type="cellIs" dxfId="293" priority="16" operator="between">
      <formula>0.8001</formula>
      <formula>1.09</formula>
    </cfRule>
    <cfRule type="cellIs" dxfId="292" priority="17" operator="between">
      <formula>0.6001</formula>
      <formula>0.8</formula>
    </cfRule>
    <cfRule type="cellIs" dxfId="291" priority="18" operator="between">
      <formula>0</formula>
      <formula>0.6</formula>
    </cfRule>
  </conditionalFormatting>
  <conditionalFormatting sqref="B56:Q56">
    <cfRule type="cellIs" dxfId="290" priority="19" operator="greaterThan">
      <formula>1.1</formula>
    </cfRule>
    <cfRule type="containsText" dxfId="289" priority="20" operator="containsText" text="&quot;No aplica&quot;">
      <formula>NOT(ISERROR(SEARCH(("""No aplica"""),(B56))))</formula>
    </cfRule>
    <cfRule type="containsText" dxfId="288" priority="21" operator="containsText" text="&quot;Medición anual&quot;">
      <formula>NOT(ISERROR(SEARCH(("""Medición anual"""),(B56))))</formula>
    </cfRule>
    <cfRule type="cellIs" dxfId="287" priority="22" operator="between">
      <formula>0.8001</formula>
      <formula>1.09</formula>
    </cfRule>
    <cfRule type="cellIs" dxfId="286" priority="23" operator="between">
      <formula>0.6001</formula>
      <formula>0.8</formula>
    </cfRule>
    <cfRule type="cellIs" dxfId="285" priority="24" operator="between">
      <formula>0</formula>
      <formula>0.6</formula>
    </cfRule>
  </conditionalFormatting>
  <conditionalFormatting sqref="G11">
    <cfRule type="cellIs" dxfId="284" priority="25" operator="greaterThan">
      <formula>1.1</formula>
    </cfRule>
    <cfRule type="containsText" dxfId="283" priority="26" operator="containsText" text="&quot;No aplica&quot;">
      <formula>NOT(ISERROR(SEARCH(("""No aplica"""),(G11))))</formula>
    </cfRule>
    <cfRule type="containsText" dxfId="282" priority="27" operator="containsText" text="&quot;Anual&quot;">
      <formula>NOT(ISERROR(SEARCH(("""Anual"""),(G11))))</formula>
    </cfRule>
    <cfRule type="cellIs" dxfId="281" priority="28" operator="between">
      <formula>0.8001</formula>
      <formula>1.09</formula>
    </cfRule>
    <cfRule type="cellIs" dxfId="280" priority="29" operator="between">
      <formula>0.6001</formula>
      <formula>0.8</formula>
    </cfRule>
    <cfRule type="cellIs" dxfId="279" priority="30" operator="between">
      <formula>0</formula>
      <formula>0.6</formula>
    </cfRule>
  </conditionalFormatting>
  <conditionalFormatting sqref="G13">
    <cfRule type="cellIs" dxfId="278" priority="31" operator="greaterThan">
      <formula>1.1</formula>
    </cfRule>
    <cfRule type="containsText" dxfId="277" priority="32" operator="containsText" text="&quot;No aplica&quot;">
      <formula>NOT(ISERROR(SEARCH(("""No aplica"""),(G13))))</formula>
    </cfRule>
    <cfRule type="containsText" dxfId="276" priority="33" operator="containsText" text="&quot;Anual&quot;">
      <formula>NOT(ISERROR(SEARCH(("""Anual"""),(G13))))</formula>
    </cfRule>
    <cfRule type="cellIs" dxfId="275" priority="34" operator="between">
      <formula>0.8001</formula>
      <formula>1.09</formula>
    </cfRule>
    <cfRule type="cellIs" dxfId="274" priority="35" operator="between">
      <formula>0.6001</formula>
      <formula>0.8</formula>
    </cfRule>
    <cfRule type="cellIs" dxfId="273" priority="36" operator="between">
      <formula>0</formula>
      <formula>0.6</formula>
    </cfRule>
  </conditionalFormatting>
  <conditionalFormatting sqref="G21">
    <cfRule type="cellIs" dxfId="272" priority="37" operator="greaterThan">
      <formula>1.1</formula>
    </cfRule>
    <cfRule type="containsText" dxfId="271" priority="38" operator="containsText" text="&quot;No aplica&quot;">
      <formula>NOT(ISERROR(SEARCH(("""No aplica"""),(G21))))</formula>
    </cfRule>
    <cfRule type="containsText" dxfId="270" priority="39" operator="containsText" text="&quot;Medición anual&quot;">
      <formula>NOT(ISERROR(SEARCH(("""Medición anual"""),(G21))))</formula>
    </cfRule>
    <cfRule type="cellIs" dxfId="269" priority="40" operator="between">
      <formula>0.8001</formula>
      <formula>1.09</formula>
    </cfRule>
    <cfRule type="cellIs" dxfId="268" priority="41" operator="between">
      <formula>0.6001</formula>
      <formula>0.8</formula>
    </cfRule>
    <cfRule type="cellIs" dxfId="267" priority="42" operator="between">
      <formula>0</formula>
      <formula>0.6</formula>
    </cfRule>
  </conditionalFormatting>
  <conditionalFormatting sqref="G23">
    <cfRule type="cellIs" dxfId="266" priority="1" operator="greaterThan">
      <formula>1.1</formula>
    </cfRule>
    <cfRule type="containsText" dxfId="265" priority="2" operator="containsText" text="&quot;No aplica&quot;">
      <formula>NOT(ISERROR(SEARCH(("""No aplica"""),(G23))))</formula>
    </cfRule>
    <cfRule type="containsText" dxfId="264" priority="3" operator="containsText" text="&quot;Medición anual&quot;">
      <formula>NOT(ISERROR(SEARCH(("""Medición anual"""),(G23))))</formula>
    </cfRule>
    <cfRule type="cellIs" dxfId="263" priority="4" operator="between">
      <formula>0.8001</formula>
      <formula>1.09</formula>
    </cfRule>
    <cfRule type="cellIs" dxfId="262" priority="5" operator="between">
      <formula>0.6001</formula>
      <formula>0.8</formula>
    </cfRule>
    <cfRule type="cellIs" dxfId="261" priority="6" operator="between">
      <formula>0</formula>
      <formula>0.6</formula>
    </cfRule>
  </conditionalFormatting>
  <conditionalFormatting sqref="G25">
    <cfRule type="cellIs" dxfId="260" priority="49" operator="greaterThan">
      <formula>1.1</formula>
    </cfRule>
    <cfRule type="containsText" dxfId="259" priority="50" operator="containsText" text="&quot;No aplica&quot;">
      <formula>NOT(ISERROR(SEARCH(("""No aplica"""),(G25))))</formula>
    </cfRule>
    <cfRule type="containsText" dxfId="258" priority="51" operator="containsText" text="&quot;Medición anual&quot;">
      <formula>NOT(ISERROR(SEARCH(("""Medición anual"""),(G25))))</formula>
    </cfRule>
    <cfRule type="cellIs" dxfId="257" priority="52" operator="between">
      <formula>0.8001</formula>
      <formula>1.09</formula>
    </cfRule>
    <cfRule type="cellIs" dxfId="256" priority="53" operator="between">
      <formula>0.6001</formula>
      <formula>0.8</formula>
    </cfRule>
    <cfRule type="cellIs" dxfId="255" priority="54" operator="between">
      <formula>0</formula>
      <formula>0.6</formula>
    </cfRule>
  </conditionalFormatting>
  <conditionalFormatting sqref="G31">
    <cfRule type="cellIs" dxfId="254" priority="55" operator="greaterThan">
      <formula>1.1</formula>
    </cfRule>
    <cfRule type="containsText" dxfId="253" priority="56" operator="containsText" text="&quot;No aplica&quot;">
      <formula>NOT(ISERROR(SEARCH(("""No aplica"""),(G31))))</formula>
    </cfRule>
    <cfRule type="containsText" dxfId="252" priority="57" operator="containsText" text="&quot;Medición anual&quot;">
      <formula>NOT(ISERROR(SEARCH(("""Medición anual"""),(G31))))</formula>
    </cfRule>
    <cfRule type="cellIs" dxfId="251" priority="58" operator="between">
      <formula>0.8001</formula>
      <formula>1.09</formula>
    </cfRule>
    <cfRule type="cellIs" dxfId="250" priority="59" operator="between">
      <formula>0.6001</formula>
      <formula>0.8</formula>
    </cfRule>
    <cfRule type="cellIs" dxfId="249" priority="60" operator="between">
      <formula>0</formula>
      <formula>0.6</formula>
    </cfRule>
  </conditionalFormatting>
  <conditionalFormatting sqref="I17">
    <cfRule type="cellIs" dxfId="248" priority="61" operator="greaterThan">
      <formula>1.1</formula>
    </cfRule>
    <cfRule type="containsText" dxfId="247" priority="62" operator="containsText" text="&quot;No aplica&quot;">
      <formula>NOT(ISERROR(SEARCH(("""No aplica"""),(I17))))</formula>
    </cfRule>
    <cfRule type="containsText" dxfId="246" priority="63" operator="containsText" text="&quot;Medición anual&quot;">
      <formula>NOT(ISERROR(SEARCH(("""Medición anual"""),(I17))))</formula>
    </cfRule>
    <cfRule type="cellIs" dxfId="245" priority="64" operator="between">
      <formula>0.8001</formula>
      <formula>1.09</formula>
    </cfRule>
    <cfRule type="cellIs" dxfId="244" priority="65" operator="between">
      <formula>0.6001</formula>
      <formula>0.8</formula>
    </cfRule>
    <cfRule type="cellIs" dxfId="243" priority="66" operator="between">
      <formula>0</formula>
      <formula>0.6</formula>
    </cfRule>
  </conditionalFormatting>
  <conditionalFormatting sqref="K33">
    <cfRule type="cellIs" dxfId="242" priority="67" operator="greaterThan">
      <formula>1.1</formula>
    </cfRule>
    <cfRule type="containsText" dxfId="241" priority="68" operator="containsText" text="&quot;No aplica&quot;">
      <formula>NOT(ISERROR(SEARCH(("""No aplica"""),(K33))))</formula>
    </cfRule>
    <cfRule type="containsText" dxfId="240" priority="69" operator="containsText" text="&quot;Medición anual&quot;">
      <formula>NOT(ISERROR(SEARCH(("""Medición anual"""),(K33))))</formula>
    </cfRule>
    <cfRule type="cellIs" dxfId="239" priority="70" operator="between">
      <formula>0.8001</formula>
      <formula>1.09</formula>
    </cfRule>
    <cfRule type="cellIs" dxfId="238" priority="71" operator="between">
      <formula>0.6001</formula>
      <formula>0.8</formula>
    </cfRule>
    <cfRule type="cellIs" dxfId="237" priority="72" operator="between">
      <formula>0</formula>
      <formula>0.6</formula>
    </cfRule>
  </conditionalFormatting>
  <conditionalFormatting sqref="L27">
    <cfRule type="cellIs" dxfId="236" priority="73" operator="greaterThan">
      <formula>1.1</formula>
    </cfRule>
    <cfRule type="containsText" dxfId="235" priority="74" operator="containsText" text="&quot;No aplica&quot;">
      <formula>NOT(ISERROR(SEARCH(("""No aplica"""),(L27))))</formula>
    </cfRule>
    <cfRule type="containsText" dxfId="234" priority="75" operator="containsText" text="&quot;Medición anual&quot;">
      <formula>NOT(ISERROR(SEARCH(("""Medición anual"""),(L27))))</formula>
    </cfRule>
    <cfRule type="cellIs" dxfId="233" priority="76" operator="between">
      <formula>0.8001</formula>
      <formula>1.09</formula>
    </cfRule>
    <cfRule type="cellIs" dxfId="232" priority="77" operator="between">
      <formula>0.6001</formula>
      <formula>0.8</formula>
    </cfRule>
    <cfRule type="cellIs" dxfId="231" priority="78" operator="between">
      <formula>0</formula>
      <formula>0.6</formula>
    </cfRule>
  </conditionalFormatting>
  <conditionalFormatting sqref="L63:L70">
    <cfRule type="cellIs" dxfId="230" priority="79" operator="greaterThan">
      <formula>1.1</formula>
    </cfRule>
    <cfRule type="containsText" dxfId="229" priority="80" operator="containsText" text="&quot;No aplica&quot;">
      <formula>NOT(ISERROR(SEARCH(("""No aplica"""),(L63))))</formula>
    </cfRule>
    <cfRule type="containsText" dxfId="228" priority="81" operator="containsText" text="&quot;Medición anual&quot;">
      <formula>NOT(ISERROR(SEARCH(("""Medición anual"""),(L63))))</formula>
    </cfRule>
    <cfRule type="cellIs" dxfId="227" priority="82" operator="between">
      <formula>0.8001</formula>
      <formula>1.09</formula>
    </cfRule>
    <cfRule type="cellIs" dxfId="226" priority="83" operator="between">
      <formula>0.6001</formula>
      <formula>0.8</formula>
    </cfRule>
    <cfRule type="cellIs" dxfId="225" priority="84" operator="between">
      <formula>0</formula>
      <formula>0.6</formula>
    </cfRule>
  </conditionalFormatting>
  <conditionalFormatting sqref="N11">
    <cfRule type="cellIs" dxfId="224" priority="85" operator="greaterThan">
      <formula>1.1</formula>
    </cfRule>
    <cfRule type="containsText" dxfId="223" priority="86" operator="containsText" text="&quot;No aplica&quot;">
      <formula>NOT(ISERROR(SEARCH(("""No aplica"""),(N11))))</formula>
    </cfRule>
    <cfRule type="containsText" dxfId="222" priority="87" operator="containsText" text="&quot;Medición anual&quot;">
      <formula>NOT(ISERROR(SEARCH(("""Medición anual"""),(N11))))</formula>
    </cfRule>
    <cfRule type="cellIs" dxfId="221" priority="88" operator="between">
      <formula>0.8001</formula>
      <formula>1.09</formula>
    </cfRule>
    <cfRule type="cellIs" dxfId="220" priority="89" operator="between">
      <formula>0.6001</formula>
      <formula>0.8</formula>
    </cfRule>
    <cfRule type="cellIs" dxfId="219" priority="90" operator="between">
      <formula>0</formula>
      <formula>0.6</formula>
    </cfRule>
  </conditionalFormatting>
  <conditionalFormatting sqref="N13">
    <cfRule type="cellIs" dxfId="218" priority="91" operator="greaterThan">
      <formula>1.1</formula>
    </cfRule>
    <cfRule type="containsText" dxfId="217" priority="92" operator="containsText" text="&quot;No aplica&quot;">
      <formula>NOT(ISERROR(SEARCH(("""No aplica"""),(N13))))</formula>
    </cfRule>
    <cfRule type="containsText" dxfId="216" priority="93" operator="containsText" text="&quot;Medición anual&quot;">
      <formula>NOT(ISERROR(SEARCH(("""Medición anual"""),(N13))))</formula>
    </cfRule>
    <cfRule type="cellIs" dxfId="215" priority="94" operator="between">
      <formula>0.8001</formula>
      <formula>1.09</formula>
    </cfRule>
    <cfRule type="cellIs" dxfId="214" priority="95" operator="between">
      <formula>0.6001</formula>
      <formula>0.8</formula>
    </cfRule>
    <cfRule type="cellIs" dxfId="213" priority="96" operator="between">
      <formula>0</formula>
      <formula>0.6</formula>
    </cfRule>
  </conditionalFormatting>
  <conditionalFormatting sqref="N21">
    <cfRule type="cellIs" dxfId="212" priority="97" operator="greaterThan">
      <formula>1.1</formula>
    </cfRule>
    <cfRule type="containsText" dxfId="211" priority="98" operator="containsText" text="&quot;No aplica&quot;">
      <formula>NOT(ISERROR(SEARCH(("""No aplica"""),(N21))))</formula>
    </cfRule>
    <cfRule type="containsText" dxfId="210" priority="99" operator="containsText" text="&quot;Medición anual&quot;">
      <formula>NOT(ISERROR(SEARCH(("""Medición anual"""),(N21))))</formula>
    </cfRule>
    <cfRule type="cellIs" dxfId="209" priority="100" operator="between">
      <formula>0.8001</formula>
      <formula>1.09</formula>
    </cfRule>
    <cfRule type="cellIs" dxfId="208" priority="101" operator="between">
      <formula>0.6001</formula>
      <formula>0.8</formula>
    </cfRule>
    <cfRule type="cellIs" dxfId="207" priority="102" operator="between">
      <formula>0</formula>
      <formula>0.6</formula>
    </cfRule>
  </conditionalFormatting>
  <conditionalFormatting sqref="N23">
    <cfRule type="cellIs" dxfId="206" priority="103" operator="greaterThan">
      <formula>1.1</formula>
    </cfRule>
    <cfRule type="containsText" dxfId="205" priority="104" operator="containsText" text="&quot;No aplica&quot;">
      <formula>NOT(ISERROR(SEARCH(("""No aplica"""),(N23))))</formula>
    </cfRule>
    <cfRule type="containsText" dxfId="204" priority="105" operator="containsText" text="&quot;Medición anual&quot;">
      <formula>NOT(ISERROR(SEARCH(("""Medición anual"""),(N23))))</formula>
    </cfRule>
    <cfRule type="cellIs" dxfId="203" priority="106" operator="between">
      <formula>0.8001</formula>
      <formula>1.09</formula>
    </cfRule>
    <cfRule type="cellIs" dxfId="202" priority="107" operator="between">
      <formula>0.6001</formula>
      <formula>0.8</formula>
    </cfRule>
    <cfRule type="cellIs" dxfId="201" priority="108" operator="between">
      <formula>0</formula>
      <formula>0.6</formula>
    </cfRule>
  </conditionalFormatting>
  <conditionalFormatting sqref="N25">
    <cfRule type="cellIs" dxfId="200" priority="109" operator="greaterThan">
      <formula>1.1</formula>
    </cfRule>
    <cfRule type="containsText" dxfId="199" priority="110" operator="containsText" text="&quot;No aplica&quot;">
      <formula>NOT(ISERROR(SEARCH(("""No aplica"""),(N25))))</formula>
    </cfRule>
    <cfRule type="containsText" dxfId="198" priority="111" operator="containsText" text="&quot;Medición anual&quot;">
      <formula>NOT(ISERROR(SEARCH(("""Medición anual"""),(N25))))</formula>
    </cfRule>
    <cfRule type="cellIs" dxfId="197" priority="112" operator="between">
      <formula>0.8001</formula>
      <formula>1.09</formula>
    </cfRule>
    <cfRule type="cellIs" dxfId="196" priority="113" operator="between">
      <formula>0.6001</formula>
      <formula>0.8</formula>
    </cfRule>
    <cfRule type="cellIs" dxfId="195" priority="114" operator="between">
      <formula>0</formula>
      <formula>0.6</formula>
    </cfRule>
  </conditionalFormatting>
  <conditionalFormatting sqref="N31">
    <cfRule type="cellIs" dxfId="194" priority="115" operator="greaterThan">
      <formula>1.1</formula>
    </cfRule>
    <cfRule type="containsText" dxfId="193" priority="116" operator="containsText" text="&quot;No aplica&quot;">
      <formula>NOT(ISERROR(SEARCH(("""No aplica"""),(N31))))</formula>
    </cfRule>
    <cfRule type="containsText" dxfId="192" priority="117" operator="containsText" text="&quot;Medición anual&quot;">
      <formula>NOT(ISERROR(SEARCH(("""Medición anual"""),(N31))))</formula>
    </cfRule>
    <cfRule type="cellIs" dxfId="191" priority="118" operator="between">
      <formula>0.8001</formula>
      <formula>1.09</formula>
    </cfRule>
    <cfRule type="cellIs" dxfId="190" priority="119" operator="between">
      <formula>0.6001</formula>
      <formula>0.8</formula>
    </cfRule>
    <cfRule type="cellIs" dxfId="189" priority="120" operator="between">
      <formula>0</formula>
      <formula>0.6</formula>
    </cfRule>
  </conditionalFormatting>
  <printOptions horizontalCentered="1"/>
  <pageMargins left="0.35433070866141736" right="0.23622047244094491" top="0.35433070866141736" bottom="0.47244094488188981" header="0" footer="0"/>
  <pageSetup orientation="portrait"/>
  <headerFooter>
    <oddFooter>&amp;C&amp;P de</oddFooter>
  </headerFooter>
  <rowBreaks count="2" manualBreakCount="2">
    <brk id="43" man="1"/>
    <brk id="60"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66"/>
  </sheetPr>
  <dimension ref="A1:BM998"/>
  <sheetViews>
    <sheetView showGridLines="0" zoomScale="80" zoomScaleNormal="80" workbookViewId="0">
      <pane ySplit="5" topLeftCell="A69" activePane="bottomLeft" state="frozen"/>
      <selection pane="bottomLeft" sqref="A1:F2"/>
    </sheetView>
  </sheetViews>
  <sheetFormatPr baseColWidth="10" defaultColWidth="14.42578125" defaultRowHeight="15" customHeight="1" outlineLevelRow="1" outlineLevelCol="1" x14ac:dyDescent="0.25"/>
  <cols>
    <col min="1" max="1" width="12.140625" customWidth="1"/>
    <col min="2" max="2" width="46.5703125" customWidth="1"/>
    <col min="3" max="4" width="6.85546875" customWidth="1"/>
    <col min="5" max="5" width="9.85546875" hidden="1" customWidth="1"/>
    <col min="6" max="7" width="41.85546875" hidden="1" customWidth="1"/>
    <col min="8" max="8" width="48.85546875" hidden="1" customWidth="1"/>
    <col min="9" max="9" width="69" customWidth="1"/>
    <col min="10" max="10" width="14.42578125" hidden="1" customWidth="1"/>
    <col min="11" max="11" width="11.140625" customWidth="1"/>
    <col min="12" max="13" width="28.28515625" customWidth="1"/>
    <col min="14" max="14" width="39.140625" customWidth="1"/>
    <col min="15" max="15" width="37" customWidth="1"/>
    <col min="16" max="16" width="39.140625" customWidth="1"/>
    <col min="17" max="17" width="17.42578125" customWidth="1"/>
    <col min="18" max="18" width="64.5703125" customWidth="1"/>
    <col min="19" max="19" width="39.140625" customWidth="1"/>
    <col min="20" max="20" width="15.85546875" customWidth="1"/>
    <col min="21" max="21" width="22.7109375" customWidth="1"/>
    <col min="22" max="22" width="21.5703125" customWidth="1"/>
    <col min="23" max="23" width="13.28515625" customWidth="1"/>
    <col min="24" max="24" width="12.5703125" customWidth="1"/>
    <col min="25" max="25" width="61.5703125" customWidth="1"/>
    <col min="26" max="26" width="13.140625" hidden="1" customWidth="1" outlineLevel="1"/>
    <col min="27" max="27" width="15.5703125" hidden="1" customWidth="1" outlineLevel="1"/>
    <col min="28" max="28" width="16.7109375" customWidth="1" collapsed="1"/>
    <col min="29" max="29" width="14.7109375" hidden="1" customWidth="1" outlineLevel="1"/>
    <col min="30" max="30" width="11.85546875" hidden="1" customWidth="1" outlineLevel="1"/>
    <col min="31" max="31" width="16.7109375" customWidth="1" collapsed="1"/>
    <col min="32" max="33" width="16.7109375" hidden="1" customWidth="1" outlineLevel="1"/>
    <col min="34" max="34" width="16.7109375" customWidth="1" collapsed="1"/>
    <col min="35" max="36" width="16.7109375" hidden="1" customWidth="1" outlineLevel="1"/>
    <col min="37" max="37" width="16.7109375" customWidth="1" collapsed="1"/>
    <col min="38" max="39" width="16.7109375" hidden="1" customWidth="1" outlineLevel="1"/>
    <col min="40" max="40" width="16.7109375" customWidth="1" collapsed="1"/>
    <col min="41" max="42" width="16.7109375" hidden="1" customWidth="1" outlineLevel="1"/>
    <col min="43" max="43" width="16.7109375" customWidth="1" collapsed="1"/>
    <col min="44" max="45" width="16.7109375" hidden="1" customWidth="1" outlineLevel="1"/>
    <col min="46" max="46" width="16.7109375" customWidth="1" collapsed="1"/>
    <col min="47" max="48" width="16.7109375" hidden="1" customWidth="1" outlineLevel="1"/>
    <col min="49" max="49" width="16.7109375" customWidth="1" collapsed="1"/>
    <col min="50" max="51" width="16.7109375" hidden="1" customWidth="1" outlineLevel="1"/>
    <col min="52" max="52" width="16.7109375" customWidth="1" collapsed="1"/>
    <col min="53" max="54" width="16.7109375" hidden="1" customWidth="1" outlineLevel="1"/>
    <col min="55" max="55" width="16.7109375" customWidth="1" collapsed="1"/>
    <col min="56" max="57" width="16.7109375" hidden="1" customWidth="1" outlineLevel="1"/>
    <col min="58" max="58" width="16.7109375" customWidth="1" collapsed="1"/>
    <col min="59" max="59" width="18.85546875" hidden="1" customWidth="1" outlineLevel="1"/>
    <col min="60" max="60" width="18.28515625" hidden="1" customWidth="1" outlineLevel="1"/>
    <col min="61" max="61" width="16.7109375" customWidth="1" collapsed="1"/>
    <col min="62" max="62" width="18.5703125" customWidth="1"/>
    <col min="63" max="63" width="11.140625" customWidth="1"/>
    <col min="64" max="65" width="14.42578125" customWidth="1"/>
  </cols>
  <sheetData>
    <row r="1" spans="1:65" ht="23.25" customHeight="1" x14ac:dyDescent="0.25">
      <c r="A1" s="300" t="s">
        <v>229</v>
      </c>
      <c r="B1" s="261"/>
      <c r="C1" s="261"/>
      <c r="D1" s="261"/>
      <c r="E1" s="261"/>
      <c r="F1" s="261"/>
      <c r="G1" s="81"/>
      <c r="H1" s="81"/>
      <c r="I1" s="81" t="s">
        <v>230</v>
      </c>
      <c r="J1" s="81"/>
      <c r="K1" s="81"/>
      <c r="L1" s="81"/>
      <c r="M1" s="81"/>
      <c r="N1" s="81"/>
      <c r="O1" s="81"/>
      <c r="P1" s="81"/>
      <c r="Q1" s="81"/>
      <c r="R1" s="81"/>
      <c r="S1" s="81"/>
      <c r="T1" s="81"/>
      <c r="U1" s="81"/>
      <c r="V1" s="81"/>
      <c r="W1" s="81"/>
      <c r="X1" s="81"/>
      <c r="Y1" s="81"/>
      <c r="Z1" s="81"/>
      <c r="AA1" s="81"/>
      <c r="AB1" s="82"/>
      <c r="AC1" s="83"/>
      <c r="AD1" s="83"/>
      <c r="AE1" s="84" t="s">
        <v>231</v>
      </c>
      <c r="AF1" s="83"/>
      <c r="AG1" s="83"/>
      <c r="AH1" s="83"/>
      <c r="AI1" s="83"/>
      <c r="AJ1" s="83"/>
      <c r="AK1" s="85"/>
      <c r="AL1" s="83"/>
      <c r="AM1" s="83"/>
      <c r="AN1" s="86" t="s">
        <v>232</v>
      </c>
      <c r="AO1" s="83"/>
      <c r="AP1" s="83"/>
      <c r="AQ1" s="83"/>
      <c r="AR1" s="83"/>
      <c r="AS1" s="83"/>
      <c r="AT1" s="83"/>
      <c r="AU1" s="83"/>
      <c r="AV1" s="83"/>
      <c r="AW1" s="83"/>
      <c r="AX1" s="83"/>
      <c r="AY1" s="83"/>
      <c r="AZ1" s="83"/>
      <c r="BA1" s="83"/>
      <c r="BB1" s="83"/>
      <c r="BC1" s="83"/>
      <c r="BD1" s="83"/>
      <c r="BE1" s="83"/>
      <c r="BF1" s="83"/>
      <c r="BG1" s="83"/>
      <c r="BH1" s="83"/>
      <c r="BI1" s="83"/>
      <c r="BJ1" s="87"/>
      <c r="BK1" s="87"/>
      <c r="BL1" s="1"/>
      <c r="BM1" s="1"/>
    </row>
    <row r="2" spans="1:65" ht="23.25" customHeight="1" x14ac:dyDescent="0.25">
      <c r="A2" s="301"/>
      <c r="B2" s="301"/>
      <c r="C2" s="301"/>
      <c r="D2" s="301"/>
      <c r="E2" s="301"/>
      <c r="F2" s="301"/>
      <c r="G2" s="81"/>
      <c r="H2" s="81"/>
      <c r="I2" s="81"/>
      <c r="J2" s="81"/>
      <c r="K2" s="81"/>
      <c r="L2" s="81"/>
      <c r="M2" s="81"/>
      <c r="N2" s="81"/>
      <c r="O2" s="81"/>
      <c r="P2" s="81"/>
      <c r="Q2" s="81"/>
      <c r="R2" s="81"/>
      <c r="S2" s="81"/>
      <c r="T2" s="81"/>
      <c r="U2" s="81"/>
      <c r="V2" s="81"/>
      <c r="W2" s="81"/>
      <c r="X2" s="81"/>
      <c r="Y2" s="81"/>
      <c r="Z2" s="81"/>
      <c r="AA2" s="81"/>
      <c r="AB2" s="88"/>
      <c r="AC2" s="89"/>
      <c r="AD2" s="89"/>
      <c r="AE2" s="84" t="s">
        <v>233</v>
      </c>
      <c r="AF2" s="89"/>
      <c r="AG2" s="89"/>
      <c r="AH2" s="90"/>
      <c r="AI2" s="89"/>
      <c r="AJ2" s="89"/>
      <c r="AK2" s="91"/>
      <c r="AL2" s="89"/>
      <c r="AM2" s="89"/>
      <c r="AN2" s="86" t="s">
        <v>62</v>
      </c>
      <c r="AO2" s="89"/>
      <c r="AP2" s="89"/>
      <c r="AQ2" s="92"/>
      <c r="AR2" s="89"/>
      <c r="AS2" s="89"/>
      <c r="AT2" s="1"/>
      <c r="AU2" s="89"/>
      <c r="AV2" s="89"/>
      <c r="AW2" s="1"/>
      <c r="AX2" s="89"/>
      <c r="AY2" s="89"/>
      <c r="AZ2" s="92"/>
      <c r="BA2" s="89"/>
      <c r="BB2" s="89"/>
      <c r="BC2" s="92"/>
      <c r="BD2" s="89"/>
      <c r="BE2" s="89"/>
      <c r="BF2" s="1"/>
      <c r="BG2" s="89"/>
      <c r="BH2" s="89"/>
      <c r="BI2" s="1"/>
      <c r="BJ2" s="87"/>
      <c r="BK2" s="87"/>
      <c r="BL2" s="1"/>
      <c r="BM2" s="1"/>
    </row>
    <row r="3" spans="1:65" ht="18.75" x14ac:dyDescent="0.25">
      <c r="A3" s="230" t="s">
        <v>21</v>
      </c>
      <c r="B3" s="230" t="s">
        <v>22</v>
      </c>
      <c r="C3" s="4"/>
      <c r="D3" s="4"/>
      <c r="E3" s="230" t="s">
        <v>22</v>
      </c>
      <c r="F3" s="230" t="s">
        <v>23</v>
      </c>
      <c r="G3" s="230" t="s">
        <v>24</v>
      </c>
      <c r="H3" s="230" t="s">
        <v>25</v>
      </c>
      <c r="I3" s="230" t="s">
        <v>26</v>
      </c>
      <c r="J3" s="230" t="s">
        <v>27</v>
      </c>
      <c r="K3" s="230" t="s">
        <v>28</v>
      </c>
      <c r="L3" s="230" t="s">
        <v>29</v>
      </c>
      <c r="M3" s="230" t="s">
        <v>30</v>
      </c>
      <c r="N3" s="230" t="s">
        <v>31</v>
      </c>
      <c r="O3" s="230" t="s">
        <v>32</v>
      </c>
      <c r="P3" s="230" t="s">
        <v>33</v>
      </c>
      <c r="Q3" s="230" t="s">
        <v>34</v>
      </c>
      <c r="R3" s="230" t="s">
        <v>35</v>
      </c>
      <c r="S3" s="230" t="s">
        <v>36</v>
      </c>
      <c r="T3" s="230" t="s">
        <v>37</v>
      </c>
      <c r="U3" s="230" t="s">
        <v>38</v>
      </c>
      <c r="V3" s="230" t="s">
        <v>39</v>
      </c>
      <c r="W3" s="230" t="s">
        <v>40</v>
      </c>
      <c r="X3" s="230" t="s">
        <v>41</v>
      </c>
      <c r="Y3" s="230" t="s">
        <v>42</v>
      </c>
      <c r="Z3" s="240" t="s">
        <v>43</v>
      </c>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2"/>
      <c r="BJ3" s="236" t="s">
        <v>44</v>
      </c>
      <c r="BK3" s="236" t="s">
        <v>45</v>
      </c>
      <c r="BL3" s="236" t="s">
        <v>779</v>
      </c>
      <c r="BM3" s="2"/>
    </row>
    <row r="4" spans="1:65" ht="18.75" x14ac:dyDescent="0.25">
      <c r="A4" s="231"/>
      <c r="B4" s="231"/>
      <c r="C4" s="5"/>
      <c r="D4" s="5"/>
      <c r="E4" s="231"/>
      <c r="F4" s="231"/>
      <c r="G4" s="231"/>
      <c r="H4" s="231"/>
      <c r="I4" s="231"/>
      <c r="J4" s="231"/>
      <c r="K4" s="231"/>
      <c r="L4" s="231"/>
      <c r="M4" s="231"/>
      <c r="N4" s="231"/>
      <c r="O4" s="231"/>
      <c r="P4" s="231"/>
      <c r="Q4" s="231"/>
      <c r="R4" s="231"/>
      <c r="S4" s="231"/>
      <c r="T4" s="231"/>
      <c r="U4" s="231"/>
      <c r="V4" s="231"/>
      <c r="W4" s="231"/>
      <c r="X4" s="231"/>
      <c r="Y4" s="231"/>
      <c r="Z4" s="233" t="s">
        <v>46</v>
      </c>
      <c r="AA4" s="234"/>
      <c r="AB4" s="235"/>
      <c r="AC4" s="233" t="s">
        <v>47</v>
      </c>
      <c r="AD4" s="234"/>
      <c r="AE4" s="235"/>
      <c r="AF4" s="233" t="s">
        <v>48</v>
      </c>
      <c r="AG4" s="234"/>
      <c r="AH4" s="235"/>
      <c r="AI4" s="237" t="s">
        <v>49</v>
      </c>
      <c r="AJ4" s="238"/>
      <c r="AK4" s="239"/>
      <c r="AL4" s="237" t="s">
        <v>50</v>
      </c>
      <c r="AM4" s="238"/>
      <c r="AN4" s="239"/>
      <c r="AO4" s="237" t="s">
        <v>51</v>
      </c>
      <c r="AP4" s="238"/>
      <c r="AQ4" s="239"/>
      <c r="AR4" s="237" t="s">
        <v>52</v>
      </c>
      <c r="AS4" s="238"/>
      <c r="AT4" s="239"/>
      <c r="AU4" s="237" t="s">
        <v>53</v>
      </c>
      <c r="AV4" s="238"/>
      <c r="AW4" s="239"/>
      <c r="AX4" s="237" t="s">
        <v>54</v>
      </c>
      <c r="AY4" s="238"/>
      <c r="AZ4" s="239"/>
      <c r="BA4" s="237" t="s">
        <v>55</v>
      </c>
      <c r="BB4" s="238"/>
      <c r="BC4" s="239"/>
      <c r="BD4" s="237" t="s">
        <v>56</v>
      </c>
      <c r="BE4" s="238"/>
      <c r="BF4" s="239"/>
      <c r="BG4" s="237" t="s">
        <v>57</v>
      </c>
      <c r="BH4" s="238"/>
      <c r="BI4" s="239"/>
      <c r="BJ4" s="231"/>
      <c r="BK4" s="231"/>
      <c r="BL4" s="231"/>
      <c r="BM4" s="2"/>
    </row>
    <row r="5" spans="1:65" ht="37.5" x14ac:dyDescent="0.25">
      <c r="A5" s="232"/>
      <c r="B5" s="232"/>
      <c r="C5" s="6" t="s">
        <v>58</v>
      </c>
      <c r="D5" s="6" t="s">
        <v>59</v>
      </c>
      <c r="E5" s="232"/>
      <c r="F5" s="232"/>
      <c r="G5" s="232"/>
      <c r="H5" s="232"/>
      <c r="I5" s="232"/>
      <c r="J5" s="232"/>
      <c r="K5" s="232"/>
      <c r="L5" s="232"/>
      <c r="M5" s="232"/>
      <c r="N5" s="232"/>
      <c r="O5" s="232"/>
      <c r="P5" s="232"/>
      <c r="Q5" s="232"/>
      <c r="R5" s="232"/>
      <c r="S5" s="232"/>
      <c r="T5" s="232"/>
      <c r="U5" s="232"/>
      <c r="V5" s="232"/>
      <c r="W5" s="232"/>
      <c r="X5" s="232"/>
      <c r="Y5" s="232"/>
      <c r="Z5" s="7" t="s">
        <v>60</v>
      </c>
      <c r="AA5" s="8" t="s">
        <v>61</v>
      </c>
      <c r="AB5" s="9" t="s">
        <v>62</v>
      </c>
      <c r="AC5" s="10" t="s">
        <v>60</v>
      </c>
      <c r="AD5" s="11" t="s">
        <v>61</v>
      </c>
      <c r="AE5" s="9" t="s">
        <v>62</v>
      </c>
      <c r="AF5" s="10" t="s">
        <v>60</v>
      </c>
      <c r="AG5" s="11" t="s">
        <v>61</v>
      </c>
      <c r="AH5" s="9" t="s">
        <v>62</v>
      </c>
      <c r="AI5" s="10" t="s">
        <v>60</v>
      </c>
      <c r="AJ5" s="11" t="s">
        <v>61</v>
      </c>
      <c r="AK5" s="9" t="s">
        <v>62</v>
      </c>
      <c r="AL5" s="10" t="s">
        <v>60</v>
      </c>
      <c r="AM5" s="11" t="s">
        <v>61</v>
      </c>
      <c r="AN5" s="9" t="s">
        <v>62</v>
      </c>
      <c r="AO5" s="10" t="s">
        <v>60</v>
      </c>
      <c r="AP5" s="11" t="s">
        <v>61</v>
      </c>
      <c r="AQ5" s="9" t="s">
        <v>62</v>
      </c>
      <c r="AR5" s="10" t="s">
        <v>60</v>
      </c>
      <c r="AS5" s="11" t="s">
        <v>61</v>
      </c>
      <c r="AT5" s="9" t="s">
        <v>62</v>
      </c>
      <c r="AU5" s="10" t="s">
        <v>60</v>
      </c>
      <c r="AV5" s="11" t="s">
        <v>61</v>
      </c>
      <c r="AW5" s="9" t="s">
        <v>62</v>
      </c>
      <c r="AX5" s="10" t="s">
        <v>60</v>
      </c>
      <c r="AY5" s="11" t="s">
        <v>61</v>
      </c>
      <c r="AZ5" s="9" t="s">
        <v>62</v>
      </c>
      <c r="BA5" s="10" t="s">
        <v>60</v>
      </c>
      <c r="BB5" s="11" t="s">
        <v>61</v>
      </c>
      <c r="BC5" s="9" t="s">
        <v>62</v>
      </c>
      <c r="BD5" s="10" t="s">
        <v>60</v>
      </c>
      <c r="BE5" s="11" t="s">
        <v>61</v>
      </c>
      <c r="BF5" s="9" t="s">
        <v>62</v>
      </c>
      <c r="BG5" s="10" t="s">
        <v>60</v>
      </c>
      <c r="BH5" s="11" t="s">
        <v>61</v>
      </c>
      <c r="BI5" s="9" t="s">
        <v>62</v>
      </c>
      <c r="BJ5" s="232"/>
      <c r="BK5" s="232"/>
      <c r="BL5" s="232"/>
      <c r="BM5" s="2"/>
    </row>
    <row r="6" spans="1:65" ht="18" customHeight="1" x14ac:dyDescent="0.25">
      <c r="A6" s="4" t="s">
        <v>21</v>
      </c>
      <c r="B6" s="4" t="s">
        <v>22</v>
      </c>
      <c r="C6" s="4" t="s">
        <v>234</v>
      </c>
      <c r="D6" s="4" t="s">
        <v>123</v>
      </c>
      <c r="E6" s="4" t="s">
        <v>22</v>
      </c>
      <c r="F6" s="4" t="s">
        <v>23</v>
      </c>
      <c r="G6" s="4" t="s">
        <v>24</v>
      </c>
      <c r="H6" s="4" t="s">
        <v>25</v>
      </c>
      <c r="I6" s="4" t="s">
        <v>26</v>
      </c>
      <c r="J6" s="4" t="s">
        <v>27</v>
      </c>
      <c r="K6" s="4" t="s">
        <v>28</v>
      </c>
      <c r="L6" s="4" t="s">
        <v>29</v>
      </c>
      <c r="M6" s="4" t="s">
        <v>30</v>
      </c>
      <c r="N6" s="4" t="s">
        <v>31</v>
      </c>
      <c r="O6" s="4" t="s">
        <v>32</v>
      </c>
      <c r="P6" s="4" t="s">
        <v>33</v>
      </c>
      <c r="Q6" s="4" t="s">
        <v>34</v>
      </c>
      <c r="R6" s="4" t="s">
        <v>35</v>
      </c>
      <c r="S6" s="4" t="s">
        <v>36</v>
      </c>
      <c r="T6" s="4" t="s">
        <v>37</v>
      </c>
      <c r="U6" s="4" t="s">
        <v>38</v>
      </c>
      <c r="V6" s="4" t="s">
        <v>39</v>
      </c>
      <c r="W6" s="4" t="s">
        <v>40</v>
      </c>
      <c r="X6" s="4" t="s">
        <v>41</v>
      </c>
      <c r="Y6" s="4" t="s">
        <v>42</v>
      </c>
      <c r="Z6" s="7" t="s">
        <v>60</v>
      </c>
      <c r="AA6" s="8" t="s">
        <v>61</v>
      </c>
      <c r="AB6" s="7" t="s">
        <v>46</v>
      </c>
      <c r="AC6" s="10" t="s">
        <v>60</v>
      </c>
      <c r="AD6" s="11" t="s">
        <v>61</v>
      </c>
      <c r="AE6" s="7" t="s">
        <v>47</v>
      </c>
      <c r="AF6" s="10" t="s">
        <v>60</v>
      </c>
      <c r="AG6" s="11" t="s">
        <v>61</v>
      </c>
      <c r="AH6" s="7" t="s">
        <v>48</v>
      </c>
      <c r="AI6" s="10" t="s">
        <v>60</v>
      </c>
      <c r="AJ6" s="11" t="s">
        <v>61</v>
      </c>
      <c r="AK6" s="93" t="s">
        <v>49</v>
      </c>
      <c r="AL6" s="10" t="s">
        <v>60</v>
      </c>
      <c r="AM6" s="11" t="s">
        <v>61</v>
      </c>
      <c r="AN6" s="93" t="s">
        <v>50</v>
      </c>
      <c r="AO6" s="10" t="s">
        <v>60</v>
      </c>
      <c r="AP6" s="11" t="s">
        <v>61</v>
      </c>
      <c r="AQ6" s="93" t="s">
        <v>51</v>
      </c>
      <c r="AR6" s="10" t="s">
        <v>60</v>
      </c>
      <c r="AS6" s="11" t="s">
        <v>61</v>
      </c>
      <c r="AT6" s="93" t="s">
        <v>52</v>
      </c>
      <c r="AU6" s="10" t="s">
        <v>60</v>
      </c>
      <c r="AV6" s="11" t="s">
        <v>61</v>
      </c>
      <c r="AW6" s="93" t="s">
        <v>53</v>
      </c>
      <c r="AX6" s="10" t="s">
        <v>60</v>
      </c>
      <c r="AY6" s="11" t="s">
        <v>61</v>
      </c>
      <c r="AZ6" s="93" t="s">
        <v>54</v>
      </c>
      <c r="BA6" s="10" t="s">
        <v>60</v>
      </c>
      <c r="BB6" s="11" t="s">
        <v>61</v>
      </c>
      <c r="BC6" s="93" t="s">
        <v>55</v>
      </c>
      <c r="BD6" s="10" t="s">
        <v>60</v>
      </c>
      <c r="BE6" s="11" t="s">
        <v>61</v>
      </c>
      <c r="BF6" s="93" t="s">
        <v>56</v>
      </c>
      <c r="BG6" s="10" t="s">
        <v>60</v>
      </c>
      <c r="BH6" s="11" t="s">
        <v>61</v>
      </c>
      <c r="BI6" s="93" t="s">
        <v>57</v>
      </c>
      <c r="BJ6" s="94" t="s">
        <v>44</v>
      </c>
      <c r="BK6" s="94" t="s">
        <v>45</v>
      </c>
      <c r="BL6" s="94" t="s">
        <v>45</v>
      </c>
      <c r="BM6" s="95"/>
    </row>
    <row r="7" spans="1:65" x14ac:dyDescent="0.25">
      <c r="A7" s="1"/>
      <c r="B7" s="83"/>
      <c r="C7" s="83"/>
      <c r="D7" s="83"/>
      <c r="E7" s="1"/>
      <c r="F7" s="1"/>
      <c r="G7" s="1"/>
      <c r="H7" s="1"/>
      <c r="I7" s="1"/>
      <c r="J7" s="1"/>
      <c r="K7" s="1"/>
      <c r="L7" s="1"/>
      <c r="M7" s="1"/>
      <c r="N7" s="1"/>
      <c r="O7" s="1"/>
      <c r="P7" s="1"/>
      <c r="Q7" s="1"/>
      <c r="R7" s="1"/>
      <c r="S7" s="1"/>
      <c r="T7" s="1"/>
      <c r="U7" s="1"/>
      <c r="V7" s="1"/>
      <c r="W7" s="1"/>
      <c r="X7" s="1"/>
      <c r="Y7" s="1"/>
      <c r="Z7" s="1"/>
      <c r="AA7" s="1"/>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96"/>
      <c r="BK7" s="96"/>
      <c r="BL7" s="1"/>
      <c r="BM7" s="1"/>
    </row>
    <row r="8" spans="1:65" ht="32.25" x14ac:dyDescent="0.25">
      <c r="A8" s="97" t="s">
        <v>204</v>
      </c>
      <c r="B8" s="98"/>
      <c r="C8" s="98"/>
      <c r="D8" s="98"/>
      <c r="E8" s="98"/>
      <c r="F8" s="99"/>
      <c r="G8" s="100"/>
      <c r="H8" s="100"/>
      <c r="I8" s="100"/>
      <c r="J8" s="185"/>
      <c r="K8" s="100"/>
      <c r="L8" s="100"/>
      <c r="M8" s="100"/>
      <c r="N8" s="100"/>
      <c r="O8" s="100"/>
      <c r="P8" s="100"/>
      <c r="Q8" s="100"/>
      <c r="R8" s="100"/>
      <c r="S8" s="100"/>
      <c r="T8" s="100"/>
      <c r="U8" s="100"/>
      <c r="V8" s="100"/>
      <c r="W8" s="100"/>
      <c r="X8" s="100"/>
      <c r="Y8" s="81"/>
      <c r="Z8" s="81"/>
      <c r="AA8" s="81"/>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101"/>
      <c r="BK8" s="101"/>
      <c r="BL8" s="1"/>
      <c r="BM8" s="1"/>
    </row>
    <row r="9" spans="1:65" ht="21" customHeight="1" outlineLevel="1" x14ac:dyDescent="0.25">
      <c r="A9" s="12">
        <v>1</v>
      </c>
      <c r="B9" s="12" t="s">
        <v>63</v>
      </c>
      <c r="C9" s="219">
        <v>1</v>
      </c>
      <c r="D9" s="219" t="s">
        <v>128</v>
      </c>
      <c r="E9" s="12" t="s">
        <v>65</v>
      </c>
      <c r="F9" s="103" t="s">
        <v>66</v>
      </c>
      <c r="G9" s="32" t="s">
        <v>91</v>
      </c>
      <c r="H9" s="13" t="s">
        <v>235</v>
      </c>
      <c r="I9" s="221" t="s">
        <v>854</v>
      </c>
      <c r="J9" s="184" t="s">
        <v>114</v>
      </c>
      <c r="K9" s="210" t="s">
        <v>7</v>
      </c>
      <c r="L9" s="13" t="s">
        <v>237</v>
      </c>
      <c r="M9" s="13" t="s">
        <v>72</v>
      </c>
      <c r="N9" s="13" t="s">
        <v>238</v>
      </c>
      <c r="O9" s="13" t="s">
        <v>239</v>
      </c>
      <c r="P9" s="13" t="s">
        <v>240</v>
      </c>
      <c r="Q9" s="13" t="s">
        <v>96</v>
      </c>
      <c r="R9" s="13" t="s">
        <v>241</v>
      </c>
      <c r="S9" s="13" t="s">
        <v>242</v>
      </c>
      <c r="T9" s="35">
        <v>0.9</v>
      </c>
      <c r="U9" s="36" t="s">
        <v>243</v>
      </c>
      <c r="V9" s="13" t="s">
        <v>122</v>
      </c>
      <c r="W9" s="36">
        <v>0.8</v>
      </c>
      <c r="X9" s="36">
        <v>1</v>
      </c>
      <c r="Y9" s="13" t="s">
        <v>244</v>
      </c>
      <c r="Z9" s="13"/>
      <c r="AA9" s="13"/>
      <c r="AB9" s="29"/>
      <c r="AC9" s="29"/>
      <c r="AD9" s="29"/>
      <c r="AE9" s="29"/>
      <c r="AF9" s="29"/>
      <c r="AG9" s="29"/>
      <c r="AH9" s="29"/>
      <c r="AI9" s="104">
        <v>63</v>
      </c>
      <c r="AJ9" s="104">
        <v>98</v>
      </c>
      <c r="AK9" s="29">
        <f>AI9/AJ9</f>
        <v>0.6428571428571429</v>
      </c>
      <c r="AL9" s="29"/>
      <c r="AM9" s="29"/>
      <c r="AN9" s="29"/>
      <c r="AO9" s="29"/>
      <c r="AP9" s="29"/>
      <c r="AQ9" s="29"/>
      <c r="AR9" s="29"/>
      <c r="AS9" s="29"/>
      <c r="AT9" s="29"/>
      <c r="AU9" s="132">
        <v>72</v>
      </c>
      <c r="AV9" s="132">
        <v>110</v>
      </c>
      <c r="AW9" s="29">
        <f>+AU9/AV9</f>
        <v>0.65454545454545454</v>
      </c>
      <c r="AX9" s="29"/>
      <c r="AY9" s="29"/>
      <c r="AZ9" s="29"/>
      <c r="BA9" s="29"/>
      <c r="BB9" s="29"/>
      <c r="BC9" s="29"/>
      <c r="BD9" s="29"/>
      <c r="BE9" s="29"/>
      <c r="BF9" s="29"/>
      <c r="BG9" s="104">
        <v>98</v>
      </c>
      <c r="BH9" s="104">
        <v>117</v>
      </c>
      <c r="BI9" s="29">
        <f>BG9/BH9</f>
        <v>0.83760683760683763</v>
      </c>
      <c r="BJ9" s="26">
        <f>IF(SUM(AB9,AE9,AH9,AK9,AN9,AQ9,AT9,AW9,AZ9,BC9,BF9,BI9)=0,0,AVERAGE(AB9,AE9,AH9,AK9,AN9,AQ9,AT9,AW9,AZ9,BC9,BF9,BI9))</f>
        <v>0.7116698116698118</v>
      </c>
      <c r="BK9" s="26">
        <f>IF(T9=0,BJ9,BJ9/T9)</f>
        <v>0.79074423518867976</v>
      </c>
      <c r="BL9" s="26" t="str">
        <f>IF(AND(BJ9&gt;=W9,BJ9&lt;=X9),"CUMPLE","NO CUMPLE")</f>
        <v>NO CUMPLE</v>
      </c>
      <c r="BM9" s="39"/>
    </row>
    <row r="10" spans="1:65" ht="21" customHeight="1" outlineLevel="1" x14ac:dyDescent="0.25">
      <c r="A10" s="13">
        <v>2</v>
      </c>
      <c r="B10" s="13" t="s">
        <v>63</v>
      </c>
      <c r="C10" s="219">
        <v>1</v>
      </c>
      <c r="D10" s="219" t="s">
        <v>64</v>
      </c>
      <c r="E10" s="13" t="s">
        <v>65</v>
      </c>
      <c r="F10" s="32" t="s">
        <v>245</v>
      </c>
      <c r="G10" s="32" t="s">
        <v>246</v>
      </c>
      <c r="H10" s="13" t="s">
        <v>247</v>
      </c>
      <c r="I10" s="222" t="s">
        <v>855</v>
      </c>
      <c r="J10" s="106" t="s">
        <v>70</v>
      </c>
      <c r="K10" s="211" t="s">
        <v>9</v>
      </c>
      <c r="L10" s="13" t="s">
        <v>249</v>
      </c>
      <c r="M10" s="13" t="s">
        <v>72</v>
      </c>
      <c r="N10" s="13" t="s">
        <v>256</v>
      </c>
      <c r="O10" s="13" t="s">
        <v>250</v>
      </c>
      <c r="P10" s="13" t="s">
        <v>251</v>
      </c>
      <c r="Q10" s="13" t="s">
        <v>96</v>
      </c>
      <c r="R10" s="13" t="s">
        <v>252</v>
      </c>
      <c r="S10" s="13" t="s">
        <v>98</v>
      </c>
      <c r="T10" s="107">
        <v>1E-3</v>
      </c>
      <c r="U10" s="108">
        <v>5.0000000000000001E-4</v>
      </c>
      <c r="V10" s="13" t="s">
        <v>80</v>
      </c>
      <c r="W10" s="108">
        <v>0</v>
      </c>
      <c r="X10" s="36">
        <v>5.0000000000000001E-4</v>
      </c>
      <c r="Y10" s="13" t="s">
        <v>253</v>
      </c>
      <c r="Z10" s="13"/>
      <c r="AA10" s="13"/>
      <c r="AB10" s="29"/>
      <c r="AC10" s="29"/>
      <c r="AD10" s="29"/>
      <c r="AE10" s="29"/>
      <c r="AF10" s="29"/>
      <c r="AG10" s="29"/>
      <c r="AH10" s="29"/>
      <c r="AI10" s="29"/>
      <c r="AJ10" s="29"/>
      <c r="AK10" s="29"/>
      <c r="AL10" s="29"/>
      <c r="AM10" s="29"/>
      <c r="AN10" s="29"/>
      <c r="AO10" s="104">
        <v>1</v>
      </c>
      <c r="AP10" s="104">
        <v>143</v>
      </c>
      <c r="AQ10" s="109">
        <v>6.9930069930069903E-5</v>
      </c>
      <c r="AR10" s="29"/>
      <c r="AS10" s="29"/>
      <c r="AT10" s="29"/>
      <c r="AU10" s="29"/>
      <c r="AV10" s="29"/>
      <c r="AW10" s="175"/>
      <c r="AX10" s="29"/>
      <c r="AY10" s="29"/>
      <c r="AZ10" s="29"/>
      <c r="BA10" s="29"/>
      <c r="BB10" s="29"/>
      <c r="BC10" s="29"/>
      <c r="BD10" s="29"/>
      <c r="BE10" s="29"/>
      <c r="BF10" s="29"/>
      <c r="BG10" s="29"/>
      <c r="BH10" s="29"/>
      <c r="BI10" s="29">
        <v>0</v>
      </c>
      <c r="BJ10" s="110">
        <f>IF(SUM(AB10,AE10,AH10,AK10,AN10,AQ10,AT10,AW10,AZ10,BC10,BF10,BI10)=0,0,AVERAGE(AB10,AE10,AH10,AK10,AN10,AQ10,AT10,AW10,AZ10,BC10,BF10,BI10))</f>
        <v>3.4965034965034951E-5</v>
      </c>
      <c r="BK10" s="110">
        <f>1-BJ10</f>
        <v>0.99996503496503497</v>
      </c>
      <c r="BL10" s="26" t="str">
        <f>IF(AND(BJ10&gt;=W10,BJ10&lt;=X10),"CUMPLE","NO CUMPLE")</f>
        <v>CUMPLE</v>
      </c>
      <c r="BM10" s="111"/>
    </row>
    <row r="11" spans="1:65" ht="21" customHeight="1" outlineLevel="1" x14ac:dyDescent="0.25">
      <c r="A11" s="13">
        <v>3</v>
      </c>
      <c r="B11" s="13" t="s">
        <v>63</v>
      </c>
      <c r="C11" s="219">
        <v>1</v>
      </c>
      <c r="D11" s="219" t="s">
        <v>64</v>
      </c>
      <c r="E11" s="13" t="s">
        <v>65</v>
      </c>
      <c r="F11" s="32" t="s">
        <v>66</v>
      </c>
      <c r="G11" s="32" t="s">
        <v>91</v>
      </c>
      <c r="H11" s="13" t="s">
        <v>92</v>
      </c>
      <c r="I11" s="222" t="s">
        <v>856</v>
      </c>
      <c r="J11" s="106" t="s">
        <v>70</v>
      </c>
      <c r="K11" s="211" t="s">
        <v>7</v>
      </c>
      <c r="L11" s="13" t="s">
        <v>255</v>
      </c>
      <c r="M11" s="13" t="s">
        <v>72</v>
      </c>
      <c r="N11" s="13" t="s">
        <v>256</v>
      </c>
      <c r="O11" s="13" t="s">
        <v>250</v>
      </c>
      <c r="P11" s="13" t="s">
        <v>257</v>
      </c>
      <c r="Q11" s="13" t="s">
        <v>96</v>
      </c>
      <c r="R11" s="13" t="s">
        <v>258</v>
      </c>
      <c r="S11" s="13" t="s">
        <v>98</v>
      </c>
      <c r="T11" s="35">
        <v>0.95</v>
      </c>
      <c r="U11" s="36">
        <v>0</v>
      </c>
      <c r="V11" s="13" t="s">
        <v>122</v>
      </c>
      <c r="W11" s="36">
        <v>0.7</v>
      </c>
      <c r="X11" s="36">
        <v>1</v>
      </c>
      <c r="Y11" s="13" t="s">
        <v>259</v>
      </c>
      <c r="Z11" s="13"/>
      <c r="AA11" s="13"/>
      <c r="AB11" s="29"/>
      <c r="AC11" s="29"/>
      <c r="AD11" s="29"/>
      <c r="AE11" s="29"/>
      <c r="AF11" s="29"/>
      <c r="AG11" s="29"/>
      <c r="AH11" s="29"/>
      <c r="AI11" s="29"/>
      <c r="AJ11" s="29"/>
      <c r="AK11" s="29"/>
      <c r="AL11" s="29"/>
      <c r="AM11" s="29"/>
      <c r="AN11" s="29"/>
      <c r="AO11" s="104">
        <v>9</v>
      </c>
      <c r="AP11" s="104">
        <v>9</v>
      </c>
      <c r="AQ11" s="109">
        <f t="shared" ref="AQ11:AQ19" si="0">AO11/AP11</f>
        <v>1</v>
      </c>
      <c r="AR11" s="29"/>
      <c r="AS11" s="29"/>
      <c r="AT11" s="29"/>
      <c r="AU11" s="29"/>
      <c r="AV11" s="29"/>
      <c r="AW11" s="29"/>
      <c r="AX11" s="29"/>
      <c r="AY11" s="29"/>
      <c r="AZ11" s="29"/>
      <c r="BA11" s="29"/>
      <c r="BB11" s="29"/>
      <c r="BC11" s="29"/>
      <c r="BD11" s="29"/>
      <c r="BE11" s="29"/>
      <c r="BF11" s="29"/>
      <c r="BG11" s="29"/>
      <c r="BH11" s="29"/>
      <c r="BI11" s="29">
        <v>0</v>
      </c>
      <c r="BJ11" s="26">
        <f>IF(SUM(AB11,AE11,AH11,AK11,AN11,AQ11,AT11,AW11,AZ11,BC11,BF11,BI11)=0,0,AVERAGE(AB11,AE11,AH11,AK11,AN11,AQ11,AT11,AW11,AZ11,BC11,BF11,BI11))</f>
        <v>0.5</v>
      </c>
      <c r="BK11" s="26">
        <f>BJ11</f>
        <v>0.5</v>
      </c>
      <c r="BL11" s="26" t="str">
        <f t="shared" ref="BL11:BL27" si="1">IF(AND(BJ11&gt;=W11,BJ11&lt;=X11),"CUMPLE","NO CUMPLE")</f>
        <v>NO CUMPLE</v>
      </c>
      <c r="BM11" s="39"/>
    </row>
    <row r="12" spans="1:65" ht="21" customHeight="1" outlineLevel="1" x14ac:dyDescent="0.25">
      <c r="A12" s="12">
        <v>4</v>
      </c>
      <c r="B12" s="13" t="s">
        <v>63</v>
      </c>
      <c r="C12" s="219">
        <v>1</v>
      </c>
      <c r="D12" s="219" t="s">
        <v>64</v>
      </c>
      <c r="E12" s="13" t="s">
        <v>65</v>
      </c>
      <c r="F12" s="32" t="s">
        <v>245</v>
      </c>
      <c r="G12" s="32" t="s">
        <v>246</v>
      </c>
      <c r="H12" s="13" t="s">
        <v>247</v>
      </c>
      <c r="I12" s="222" t="s">
        <v>857</v>
      </c>
      <c r="J12" s="106" t="s">
        <v>70</v>
      </c>
      <c r="K12" s="211" t="s">
        <v>9</v>
      </c>
      <c r="L12" s="13" t="s">
        <v>261</v>
      </c>
      <c r="M12" s="13" t="s">
        <v>72</v>
      </c>
      <c r="N12" s="13" t="s">
        <v>256</v>
      </c>
      <c r="O12" s="13" t="s">
        <v>250</v>
      </c>
      <c r="P12" s="13" t="s">
        <v>262</v>
      </c>
      <c r="Q12" s="13" t="s">
        <v>96</v>
      </c>
      <c r="R12" s="13" t="s">
        <v>263</v>
      </c>
      <c r="S12" s="13" t="s">
        <v>98</v>
      </c>
      <c r="T12" s="35">
        <v>0.9</v>
      </c>
      <c r="U12" s="13" t="s">
        <v>264</v>
      </c>
      <c r="V12" s="13" t="s">
        <v>122</v>
      </c>
      <c r="W12" s="36">
        <v>0.8</v>
      </c>
      <c r="X12" s="36">
        <v>1</v>
      </c>
      <c r="Y12" s="13" t="s">
        <v>265</v>
      </c>
      <c r="Z12" s="13"/>
      <c r="AA12" s="13"/>
      <c r="AB12" s="29"/>
      <c r="AC12" s="29"/>
      <c r="AD12" s="29"/>
      <c r="AE12" s="29"/>
      <c r="AF12" s="29"/>
      <c r="AG12" s="29"/>
      <c r="AH12" s="29"/>
      <c r="AI12" s="29"/>
      <c r="AJ12" s="29"/>
      <c r="AK12" s="29"/>
      <c r="AL12" s="29"/>
      <c r="AM12" s="29"/>
      <c r="AN12" s="29"/>
      <c r="AO12" s="104">
        <v>2</v>
      </c>
      <c r="AP12" s="104">
        <v>2</v>
      </c>
      <c r="AQ12" s="109">
        <f t="shared" si="0"/>
        <v>1</v>
      </c>
      <c r="AR12" s="29"/>
      <c r="AS12" s="29"/>
      <c r="AT12" s="29"/>
      <c r="AU12" s="29"/>
      <c r="AV12" s="29"/>
      <c r="AW12" s="29"/>
      <c r="AX12" s="29"/>
      <c r="AY12" s="29"/>
      <c r="AZ12" s="29"/>
      <c r="BA12" s="29"/>
      <c r="BB12" s="29"/>
      <c r="BC12" s="29"/>
      <c r="BD12" s="29"/>
      <c r="BE12" s="29"/>
      <c r="BF12" s="29"/>
      <c r="BG12" s="29"/>
      <c r="BH12" s="29"/>
      <c r="BI12" s="29">
        <v>0</v>
      </c>
      <c r="BJ12" s="26">
        <f>IF(SUM(AB12,AE12,AH12,AK12,AN12,AQ12,AT12,AW12,AZ12,BC12,BF12,BI12)=0,0,AVERAGE(AB12,AE12,AH12,AK12,AN12,AQ12,AT12,AW12,AZ12,BC12,BF12,BI12))</f>
        <v>0.5</v>
      </c>
      <c r="BK12" s="26">
        <f>BJ12</f>
        <v>0.5</v>
      </c>
      <c r="BL12" s="26" t="str">
        <f t="shared" si="1"/>
        <v>NO CUMPLE</v>
      </c>
      <c r="BM12" s="39"/>
    </row>
    <row r="13" spans="1:65" ht="21" customHeight="1" outlineLevel="1" x14ac:dyDescent="0.25">
      <c r="A13" s="12">
        <v>5</v>
      </c>
      <c r="B13" s="112" t="s">
        <v>63</v>
      </c>
      <c r="C13" s="219">
        <v>1</v>
      </c>
      <c r="D13" s="219" t="s">
        <v>64</v>
      </c>
      <c r="E13" s="13" t="s">
        <v>65</v>
      </c>
      <c r="F13" s="113" t="s">
        <v>66</v>
      </c>
      <c r="G13" s="114" t="s">
        <v>91</v>
      </c>
      <c r="H13" s="112" t="s">
        <v>247</v>
      </c>
      <c r="I13" s="222" t="s">
        <v>858</v>
      </c>
      <c r="J13" s="196" t="s">
        <v>70</v>
      </c>
      <c r="K13" s="211" t="s">
        <v>7</v>
      </c>
      <c r="L13" s="211" t="s">
        <v>266</v>
      </c>
      <c r="M13" s="211" t="s">
        <v>72</v>
      </c>
      <c r="N13" s="211" t="s">
        <v>267</v>
      </c>
      <c r="O13" s="211" t="s">
        <v>268</v>
      </c>
      <c r="P13" s="211" t="s">
        <v>269</v>
      </c>
      <c r="Q13" s="211" t="s">
        <v>270</v>
      </c>
      <c r="R13" s="211" t="s">
        <v>271</v>
      </c>
      <c r="S13" s="216" t="s">
        <v>272</v>
      </c>
      <c r="T13" s="217">
        <v>0.9</v>
      </c>
      <c r="U13" s="218">
        <v>1</v>
      </c>
      <c r="V13" s="211" t="s">
        <v>122</v>
      </c>
      <c r="W13" s="218">
        <v>0.9</v>
      </c>
      <c r="X13" s="218">
        <v>1</v>
      </c>
      <c r="Y13" s="211" t="s">
        <v>273</v>
      </c>
      <c r="Z13" s="112">
        <v>0</v>
      </c>
      <c r="AA13" s="112">
        <v>11</v>
      </c>
      <c r="AB13" s="29"/>
      <c r="AC13" s="104">
        <v>1</v>
      </c>
      <c r="AD13" s="104">
        <v>11</v>
      </c>
      <c r="AE13" s="29">
        <f>1/11</f>
        <v>9.0909090909090912E-2</v>
      </c>
      <c r="AF13" s="104">
        <v>2</v>
      </c>
      <c r="AG13" s="104">
        <v>11</v>
      </c>
      <c r="AH13" s="29">
        <f>AF13/AG13</f>
        <v>0.18181818181818182</v>
      </c>
      <c r="AI13" s="104">
        <v>3</v>
      </c>
      <c r="AJ13" s="104">
        <v>11</v>
      </c>
      <c r="AK13" s="29">
        <f>AI13/AJ13</f>
        <v>0.27272727272727271</v>
      </c>
      <c r="AL13" s="104">
        <v>4</v>
      </c>
      <c r="AM13" s="104">
        <v>11</v>
      </c>
      <c r="AN13" s="29">
        <f>AL13/AM13</f>
        <v>0.36363636363636365</v>
      </c>
      <c r="AO13" s="104">
        <v>6</v>
      </c>
      <c r="AP13" s="104">
        <v>11</v>
      </c>
      <c r="AQ13" s="29">
        <f t="shared" si="0"/>
        <v>0.54545454545454541</v>
      </c>
      <c r="AR13" s="104">
        <v>7</v>
      </c>
      <c r="AS13" s="104">
        <v>11</v>
      </c>
      <c r="AT13" s="29">
        <f>AR13/AS13</f>
        <v>0.63636363636363635</v>
      </c>
      <c r="AU13" s="104">
        <v>7</v>
      </c>
      <c r="AV13" s="104">
        <v>11</v>
      </c>
      <c r="AW13" s="29">
        <f>AU13/AV13</f>
        <v>0.63636363636363635</v>
      </c>
      <c r="AX13" s="104">
        <v>8</v>
      </c>
      <c r="AY13" s="104">
        <v>11</v>
      </c>
      <c r="AZ13" s="29">
        <f>AX13/AY13</f>
        <v>0.72727272727272729</v>
      </c>
      <c r="BA13" s="104">
        <v>9</v>
      </c>
      <c r="BB13" s="104">
        <v>11</v>
      </c>
      <c r="BC13" s="29">
        <f>BA13/BB13</f>
        <v>0.81818181818181823</v>
      </c>
      <c r="BD13" s="104">
        <v>10</v>
      </c>
      <c r="BE13" s="104">
        <v>11</v>
      </c>
      <c r="BF13" s="29">
        <f>BD13/BE13</f>
        <v>0.90909090909090906</v>
      </c>
      <c r="BG13" s="104">
        <v>11</v>
      </c>
      <c r="BH13" s="104">
        <v>11</v>
      </c>
      <c r="BI13" s="29">
        <f>BG13/BH13</f>
        <v>1</v>
      </c>
      <c r="BJ13" s="26">
        <f>IF(SUM(AB13,AE13,AH13,AK13,AN13,AQ13,AT13,AW13,AZ13,BC13,BF13,BI13)=0,0,MAX(AB13,AE13,AH13,AK13,AN13,AQ13,AT13,AW13,AZ13,BC13,BF13,BI13))</f>
        <v>1</v>
      </c>
      <c r="BK13" s="26">
        <f>BJ13</f>
        <v>1</v>
      </c>
      <c r="BL13" s="26" t="str">
        <f t="shared" si="1"/>
        <v>CUMPLE</v>
      </c>
      <c r="BM13" s="39"/>
    </row>
    <row r="14" spans="1:65" ht="19.5" customHeight="1" outlineLevel="1" x14ac:dyDescent="0.25">
      <c r="A14" s="13">
        <v>6</v>
      </c>
      <c r="B14" s="13" t="s">
        <v>63</v>
      </c>
      <c r="C14" s="219">
        <v>1</v>
      </c>
      <c r="D14" s="219" t="s">
        <v>128</v>
      </c>
      <c r="E14" s="13" t="s">
        <v>65</v>
      </c>
      <c r="F14" s="114" t="s">
        <v>66</v>
      </c>
      <c r="G14" s="114" t="s">
        <v>91</v>
      </c>
      <c r="H14" s="112" t="s">
        <v>247</v>
      </c>
      <c r="I14" s="222" t="s">
        <v>859</v>
      </c>
      <c r="J14" s="176" t="s">
        <v>114</v>
      </c>
      <c r="K14" s="211" t="s">
        <v>115</v>
      </c>
      <c r="L14" s="13" t="s">
        <v>831</v>
      </c>
      <c r="M14" s="13" t="s">
        <v>72</v>
      </c>
      <c r="N14" s="13" t="s">
        <v>832</v>
      </c>
      <c r="O14" s="13" t="s">
        <v>268</v>
      </c>
      <c r="P14" s="13" t="s">
        <v>274</v>
      </c>
      <c r="Q14" s="13" t="s">
        <v>270</v>
      </c>
      <c r="R14" s="13" t="s">
        <v>271</v>
      </c>
      <c r="S14" s="115" t="s">
        <v>275</v>
      </c>
      <c r="T14" s="35">
        <v>0.26</v>
      </c>
      <c r="U14" s="36">
        <v>0.5</v>
      </c>
      <c r="V14" s="13" t="s">
        <v>122</v>
      </c>
      <c r="W14" s="36">
        <v>0.28999999999999998</v>
      </c>
      <c r="X14" s="36">
        <v>0.5</v>
      </c>
      <c r="Y14" s="211" t="s">
        <v>273</v>
      </c>
      <c r="Z14" s="112">
        <v>0</v>
      </c>
      <c r="AA14" s="112">
        <v>11</v>
      </c>
      <c r="AB14" s="29"/>
      <c r="AC14" s="29"/>
      <c r="AD14" s="29"/>
      <c r="AE14" s="29"/>
      <c r="AF14" s="104">
        <v>0.71</v>
      </c>
      <c r="AG14" s="104">
        <v>3</v>
      </c>
      <c r="AH14" s="29">
        <f>AF14/AG14</f>
        <v>0.23666666666666666</v>
      </c>
      <c r="AI14" s="29"/>
      <c r="AJ14" s="29"/>
      <c r="AK14" s="29"/>
      <c r="AL14" s="29"/>
      <c r="AM14" s="29"/>
      <c r="AN14" s="29"/>
      <c r="AO14" s="104">
        <v>0.95</v>
      </c>
      <c r="AP14" s="104">
        <v>3</v>
      </c>
      <c r="AQ14" s="29">
        <f t="shared" si="0"/>
        <v>0.31666666666666665</v>
      </c>
      <c r="AR14" s="29"/>
      <c r="AS14" s="29"/>
      <c r="AT14" s="29"/>
      <c r="AU14" s="29"/>
      <c r="AV14" s="29"/>
      <c r="AW14" s="29"/>
      <c r="AX14" s="104">
        <v>1.18</v>
      </c>
      <c r="AY14" s="104">
        <v>3</v>
      </c>
      <c r="AZ14" s="29">
        <f>AX14/AY14</f>
        <v>0.39333333333333331</v>
      </c>
      <c r="BA14" s="29"/>
      <c r="BB14" s="29"/>
      <c r="BC14" s="29"/>
      <c r="BD14" s="29"/>
      <c r="BE14" s="29"/>
      <c r="BF14" s="29"/>
      <c r="BG14" s="104">
        <v>1.4</v>
      </c>
      <c r="BH14" s="104">
        <v>3</v>
      </c>
      <c r="BI14" s="29">
        <f>BG14/BH14</f>
        <v>0.46666666666666662</v>
      </c>
      <c r="BJ14" s="26">
        <f>IF(MAX(AB14,AE14,AH14,AK14,AN14,AQ14,AT14,AW14,AZ14,BC14,BF14,BI14)=0,0,MAX(AB14,AE14,AH14,AK14,AN14,AQ14,AT14,AW14,AZ14,BC14,BF14,BI14))</f>
        <v>0.46666666666666662</v>
      </c>
      <c r="BK14" s="26">
        <f>BJ14/U14</f>
        <v>0.93333333333333324</v>
      </c>
      <c r="BL14" s="26" t="str">
        <f t="shared" si="1"/>
        <v>CUMPLE</v>
      </c>
      <c r="BM14" s="39"/>
    </row>
    <row r="15" spans="1:65" ht="19.5" customHeight="1" outlineLevel="1" x14ac:dyDescent="0.25">
      <c r="A15" s="13">
        <v>7</v>
      </c>
      <c r="B15" s="13" t="s">
        <v>63</v>
      </c>
      <c r="C15" s="219">
        <v>1</v>
      </c>
      <c r="D15" s="219" t="s">
        <v>128</v>
      </c>
      <c r="E15" s="13" t="s">
        <v>65</v>
      </c>
      <c r="F15" s="114" t="s">
        <v>66</v>
      </c>
      <c r="G15" s="114" t="s">
        <v>91</v>
      </c>
      <c r="H15" s="112" t="s">
        <v>247</v>
      </c>
      <c r="I15" s="222" t="s">
        <v>860</v>
      </c>
      <c r="J15" s="176" t="s">
        <v>114</v>
      </c>
      <c r="K15" s="211" t="s">
        <v>7</v>
      </c>
      <c r="L15" s="13" t="s">
        <v>276</v>
      </c>
      <c r="M15" s="13" t="s">
        <v>72</v>
      </c>
      <c r="N15" s="13" t="s">
        <v>267</v>
      </c>
      <c r="O15" s="13" t="s">
        <v>268</v>
      </c>
      <c r="P15" s="13" t="s">
        <v>277</v>
      </c>
      <c r="Q15" s="13" t="s">
        <v>270</v>
      </c>
      <c r="R15" s="13" t="s">
        <v>271</v>
      </c>
      <c r="S15" s="115" t="s">
        <v>275</v>
      </c>
      <c r="T15" s="35">
        <v>0.47</v>
      </c>
      <c r="U15" s="36">
        <v>0.5</v>
      </c>
      <c r="V15" s="13" t="s">
        <v>122</v>
      </c>
      <c r="W15" s="36">
        <v>0.8</v>
      </c>
      <c r="X15" s="36">
        <v>1</v>
      </c>
      <c r="Y15" s="211" t="s">
        <v>273</v>
      </c>
      <c r="Z15" s="112">
        <v>0</v>
      </c>
      <c r="AA15" s="112">
        <v>11</v>
      </c>
      <c r="AB15" s="29"/>
      <c r="AC15" s="29"/>
      <c r="AD15" s="29"/>
      <c r="AE15" s="29"/>
      <c r="AF15" s="104">
        <v>16.809999999999999</v>
      </c>
      <c r="AG15" s="104">
        <v>93</v>
      </c>
      <c r="AH15" s="29">
        <f>AF15/AG15</f>
        <v>0.18075268817204299</v>
      </c>
      <c r="AI15" s="29"/>
      <c r="AJ15" s="29"/>
      <c r="AK15" s="29"/>
      <c r="AL15" s="29"/>
      <c r="AM15" s="29"/>
      <c r="AN15" s="29"/>
      <c r="AO15" s="104">
        <v>44.13</v>
      </c>
      <c r="AP15" s="104">
        <v>100</v>
      </c>
      <c r="AQ15" s="29">
        <f t="shared" si="0"/>
        <v>0.44130000000000003</v>
      </c>
      <c r="AR15" s="29"/>
      <c r="AS15" s="29"/>
      <c r="AT15" s="29"/>
      <c r="AU15" s="29"/>
      <c r="AV15" s="29"/>
      <c r="AW15" s="29"/>
      <c r="AX15" s="104">
        <v>68.89</v>
      </c>
      <c r="AY15" s="104">
        <v>100</v>
      </c>
      <c r="AZ15" s="29">
        <f>AX15/AY15</f>
        <v>0.68889999999999996</v>
      </c>
      <c r="BA15" s="29"/>
      <c r="BB15" s="29"/>
      <c r="BC15" s="29"/>
      <c r="BD15" s="29"/>
      <c r="BE15" s="29"/>
      <c r="BF15" s="29"/>
      <c r="BG15" s="104">
        <v>83.19</v>
      </c>
      <c r="BH15" s="104">
        <v>85</v>
      </c>
      <c r="BI15" s="29">
        <f>BG15/BH15</f>
        <v>0.9787058823529412</v>
      </c>
      <c r="BJ15" s="26">
        <f>IF(SUM(AB15,AE15,AH15,AK15,AN15,AQ15,AT15,AW15,AZ15,BC15,BF15,BI15)=0,0,MAX(AB15,AE15,AH15,AK15,AN15,AQ15,AT15,AW15,AZ15,BC15,BF15,BI15))</f>
        <v>0.9787058823529412</v>
      </c>
      <c r="BK15" s="26">
        <f>(BJ15/X16)</f>
        <v>0.9787058823529412</v>
      </c>
      <c r="BL15" s="26" t="str">
        <f t="shared" si="1"/>
        <v>CUMPLE</v>
      </c>
      <c r="BM15" s="39"/>
    </row>
    <row r="16" spans="1:65" ht="20.25" customHeight="1" outlineLevel="1" x14ac:dyDescent="0.25">
      <c r="A16" s="12">
        <v>8</v>
      </c>
      <c r="B16" s="13" t="s">
        <v>63</v>
      </c>
      <c r="C16" s="219">
        <v>1</v>
      </c>
      <c r="D16" s="219" t="s">
        <v>64</v>
      </c>
      <c r="E16" s="13" t="s">
        <v>65</v>
      </c>
      <c r="F16" s="14" t="s">
        <v>66</v>
      </c>
      <c r="G16" s="14" t="s">
        <v>67</v>
      </c>
      <c r="H16" s="15" t="s">
        <v>68</v>
      </c>
      <c r="I16" s="222" t="s">
        <v>861</v>
      </c>
      <c r="J16" s="34" t="s">
        <v>70</v>
      </c>
      <c r="K16" s="209" t="s">
        <v>7</v>
      </c>
      <c r="L16" s="15" t="s">
        <v>279</v>
      </c>
      <c r="M16" s="13" t="s">
        <v>72</v>
      </c>
      <c r="N16" s="15" t="s">
        <v>73</v>
      </c>
      <c r="O16" s="15" t="s">
        <v>74</v>
      </c>
      <c r="P16" s="15" t="s">
        <v>280</v>
      </c>
      <c r="Q16" s="15" t="s">
        <v>96</v>
      </c>
      <c r="R16" s="15" t="s">
        <v>281</v>
      </c>
      <c r="S16" s="15" t="s">
        <v>98</v>
      </c>
      <c r="T16" s="28">
        <v>0.9</v>
      </c>
      <c r="U16" s="18">
        <v>0.75</v>
      </c>
      <c r="V16" s="15" t="s">
        <v>122</v>
      </c>
      <c r="W16" s="18">
        <v>0.8</v>
      </c>
      <c r="X16" s="18">
        <v>1</v>
      </c>
      <c r="Y16" s="209" t="s">
        <v>90</v>
      </c>
      <c r="Z16" s="19"/>
      <c r="AA16" s="19"/>
      <c r="AB16" s="29"/>
      <c r="AC16" s="29"/>
      <c r="AD16" s="29"/>
      <c r="AE16" s="29"/>
      <c r="AF16" s="29"/>
      <c r="AG16" s="29"/>
      <c r="AH16" s="29"/>
      <c r="AI16" s="29"/>
      <c r="AJ16" s="29"/>
      <c r="AK16" s="29"/>
      <c r="AL16" s="29"/>
      <c r="AM16" s="29"/>
      <c r="AN16" s="29"/>
      <c r="AO16" s="104">
        <v>16</v>
      </c>
      <c r="AP16" s="104">
        <v>46</v>
      </c>
      <c r="AQ16" s="29">
        <f t="shared" si="0"/>
        <v>0.34782608695652173</v>
      </c>
      <c r="AR16" s="29"/>
      <c r="AS16" s="29"/>
      <c r="AT16" s="29"/>
      <c r="AU16" s="29"/>
      <c r="AV16" s="29"/>
      <c r="AW16" s="29"/>
      <c r="AX16" s="29"/>
      <c r="AY16" s="29"/>
      <c r="AZ16" s="29"/>
      <c r="BA16" s="29"/>
      <c r="BB16" s="29"/>
      <c r="BC16" s="29"/>
      <c r="BD16" s="29"/>
      <c r="BE16" s="29"/>
      <c r="BF16" s="29"/>
      <c r="BG16" s="29"/>
      <c r="BH16" s="29"/>
      <c r="BI16" s="29">
        <v>0</v>
      </c>
      <c r="BJ16" s="26">
        <f t="shared" ref="BJ16:BJ19" si="2">IF(SUM(AB16,AE16,AH16,AK16,AN16,AQ16,AT16,AW16,AZ16,BC16,BF16,BI16)=0,0,AVERAGE(AB16,AE16,AH16,AK16,AN16,AQ16,AT16,AW16,AZ16,BC16,BF16,BI16))</f>
        <v>0.17391304347826086</v>
      </c>
      <c r="BK16" s="26">
        <f t="shared" ref="BK16:BK19" si="3">IF(T16=0,BJ16,BJ16/T16)</f>
        <v>0.19323671497584541</v>
      </c>
      <c r="BL16" s="26" t="str">
        <f t="shared" si="1"/>
        <v>NO CUMPLE</v>
      </c>
      <c r="BM16" s="1"/>
    </row>
    <row r="17" spans="1:65" ht="20.25" customHeight="1" outlineLevel="1" x14ac:dyDescent="0.25">
      <c r="A17" s="12">
        <v>9</v>
      </c>
      <c r="B17" s="13" t="s">
        <v>63</v>
      </c>
      <c r="C17" s="219">
        <v>1</v>
      </c>
      <c r="D17" s="219" t="s">
        <v>64</v>
      </c>
      <c r="E17" s="13" t="s">
        <v>65</v>
      </c>
      <c r="F17" s="14" t="s">
        <v>66</v>
      </c>
      <c r="G17" s="14" t="s">
        <v>67</v>
      </c>
      <c r="H17" s="15" t="s">
        <v>68</v>
      </c>
      <c r="I17" s="222" t="s">
        <v>862</v>
      </c>
      <c r="J17" s="34" t="s">
        <v>70</v>
      </c>
      <c r="K17" s="209" t="s">
        <v>7</v>
      </c>
      <c r="L17" s="15" t="s">
        <v>283</v>
      </c>
      <c r="M17" s="13" t="s">
        <v>72</v>
      </c>
      <c r="N17" s="15" t="s">
        <v>73</v>
      </c>
      <c r="O17" s="15" t="s">
        <v>74</v>
      </c>
      <c r="P17" s="15" t="s">
        <v>284</v>
      </c>
      <c r="Q17" s="15" t="s">
        <v>96</v>
      </c>
      <c r="R17" s="15" t="s">
        <v>285</v>
      </c>
      <c r="S17" s="15" t="s">
        <v>98</v>
      </c>
      <c r="T17" s="28">
        <v>0.9</v>
      </c>
      <c r="U17" s="18">
        <v>0.6</v>
      </c>
      <c r="V17" s="15" t="s">
        <v>122</v>
      </c>
      <c r="W17" s="18">
        <v>0.85</v>
      </c>
      <c r="X17" s="18">
        <v>1</v>
      </c>
      <c r="Y17" s="19" t="s">
        <v>83</v>
      </c>
      <c r="Z17" s="19"/>
      <c r="AA17" s="19"/>
      <c r="AB17" s="29"/>
      <c r="AC17" s="29"/>
      <c r="AD17" s="29"/>
      <c r="AE17" s="29"/>
      <c r="AF17" s="29"/>
      <c r="AG17" s="29"/>
      <c r="AH17" s="29"/>
      <c r="AI17" s="29"/>
      <c r="AJ17" s="29"/>
      <c r="AK17" s="29"/>
      <c r="AL17" s="29"/>
      <c r="AM17" s="29"/>
      <c r="AN17" s="29"/>
      <c r="AO17" s="104">
        <v>12</v>
      </c>
      <c r="AP17" s="104">
        <v>35</v>
      </c>
      <c r="AQ17" s="29">
        <f t="shared" si="0"/>
        <v>0.34285714285714286</v>
      </c>
      <c r="AR17" s="29"/>
      <c r="AS17" s="29"/>
      <c r="AT17" s="29"/>
      <c r="AU17" s="29"/>
      <c r="AV17" s="29"/>
      <c r="AW17" s="29"/>
      <c r="AX17" s="29"/>
      <c r="AY17" s="29"/>
      <c r="AZ17" s="29"/>
      <c r="BA17" s="29"/>
      <c r="BB17" s="29"/>
      <c r="BC17" s="29"/>
      <c r="BD17" s="29"/>
      <c r="BE17" s="29"/>
      <c r="BF17" s="29"/>
      <c r="BG17" s="29"/>
      <c r="BH17" s="29"/>
      <c r="BI17" s="29">
        <v>0</v>
      </c>
      <c r="BJ17" s="26">
        <f t="shared" si="2"/>
        <v>0.17142857142857143</v>
      </c>
      <c r="BK17" s="26">
        <f t="shared" si="3"/>
        <v>0.19047619047619047</v>
      </c>
      <c r="BL17" s="26" t="str">
        <f t="shared" si="1"/>
        <v>NO CUMPLE</v>
      </c>
      <c r="BM17" s="1"/>
    </row>
    <row r="18" spans="1:65" ht="20.25" customHeight="1" outlineLevel="1" x14ac:dyDescent="0.25">
      <c r="A18" s="13">
        <v>10</v>
      </c>
      <c r="B18" s="13" t="s">
        <v>63</v>
      </c>
      <c r="C18" s="219">
        <v>1</v>
      </c>
      <c r="D18" s="219" t="s">
        <v>64</v>
      </c>
      <c r="E18" s="13" t="s">
        <v>65</v>
      </c>
      <c r="F18" s="14" t="s">
        <v>66</v>
      </c>
      <c r="G18" s="14" t="s">
        <v>67</v>
      </c>
      <c r="H18" s="15" t="s">
        <v>286</v>
      </c>
      <c r="I18" s="222" t="s">
        <v>863</v>
      </c>
      <c r="J18" s="34" t="s">
        <v>70</v>
      </c>
      <c r="K18" s="209" t="s">
        <v>7</v>
      </c>
      <c r="L18" s="15" t="s">
        <v>288</v>
      </c>
      <c r="M18" s="13" t="s">
        <v>72</v>
      </c>
      <c r="N18" s="15" t="s">
        <v>73</v>
      </c>
      <c r="O18" s="15" t="s">
        <v>74</v>
      </c>
      <c r="P18" s="15" t="s">
        <v>289</v>
      </c>
      <c r="Q18" s="15" t="s">
        <v>96</v>
      </c>
      <c r="R18" s="15" t="s">
        <v>290</v>
      </c>
      <c r="S18" s="15" t="s">
        <v>98</v>
      </c>
      <c r="T18" s="28">
        <v>0.9</v>
      </c>
      <c r="U18" s="15">
        <v>66.599999999999994</v>
      </c>
      <c r="V18" s="15" t="s">
        <v>122</v>
      </c>
      <c r="W18" s="18">
        <v>0.85</v>
      </c>
      <c r="X18" s="18">
        <v>1</v>
      </c>
      <c r="Y18" s="19" t="s">
        <v>291</v>
      </c>
      <c r="Z18" s="19"/>
      <c r="AA18" s="19"/>
      <c r="AB18" s="29"/>
      <c r="AC18" s="29"/>
      <c r="AD18" s="29"/>
      <c r="AE18" s="29"/>
      <c r="AF18" s="29"/>
      <c r="AG18" s="29"/>
      <c r="AH18" s="29"/>
      <c r="AI18" s="29"/>
      <c r="AJ18" s="29"/>
      <c r="AK18" s="29"/>
      <c r="AL18" s="29"/>
      <c r="AM18" s="29"/>
      <c r="AN18" s="29"/>
      <c r="AO18" s="104">
        <v>21</v>
      </c>
      <c r="AP18" s="104">
        <v>52</v>
      </c>
      <c r="AQ18" s="29">
        <f t="shared" si="0"/>
        <v>0.40384615384615385</v>
      </c>
      <c r="AR18" s="29"/>
      <c r="AS18" s="29"/>
      <c r="AT18" s="29"/>
      <c r="AU18" s="29"/>
      <c r="AV18" s="29"/>
      <c r="AW18" s="29"/>
      <c r="AX18" s="29"/>
      <c r="AY18" s="29"/>
      <c r="AZ18" s="29"/>
      <c r="BA18" s="29"/>
      <c r="BB18" s="29"/>
      <c r="BC18" s="29"/>
      <c r="BD18" s="29"/>
      <c r="BE18" s="29"/>
      <c r="BF18" s="29"/>
      <c r="BG18" s="29"/>
      <c r="BH18" s="29"/>
      <c r="BI18" s="29">
        <v>0</v>
      </c>
      <c r="BJ18" s="26">
        <f t="shared" si="2"/>
        <v>0.20192307692307693</v>
      </c>
      <c r="BK18" s="26">
        <f t="shared" si="3"/>
        <v>0.22435897435897437</v>
      </c>
      <c r="BL18" s="26" t="str">
        <f t="shared" si="1"/>
        <v>NO CUMPLE</v>
      </c>
      <c r="BM18" s="1"/>
    </row>
    <row r="19" spans="1:65" ht="20.25" customHeight="1" outlineLevel="1" x14ac:dyDescent="0.25">
      <c r="A19" s="13">
        <v>11</v>
      </c>
      <c r="B19" s="13" t="s">
        <v>63</v>
      </c>
      <c r="C19" s="219">
        <v>1</v>
      </c>
      <c r="D19" s="219" t="s">
        <v>64</v>
      </c>
      <c r="E19" s="13" t="s">
        <v>65</v>
      </c>
      <c r="F19" s="14" t="s">
        <v>66</v>
      </c>
      <c r="G19" s="14" t="s">
        <v>67</v>
      </c>
      <c r="H19" s="15" t="s">
        <v>286</v>
      </c>
      <c r="I19" s="222" t="s">
        <v>864</v>
      </c>
      <c r="J19" s="34" t="s">
        <v>70</v>
      </c>
      <c r="K19" s="209" t="s">
        <v>7</v>
      </c>
      <c r="L19" s="15" t="s">
        <v>293</v>
      </c>
      <c r="M19" s="13" t="s">
        <v>72</v>
      </c>
      <c r="N19" s="15" t="s">
        <v>73</v>
      </c>
      <c r="O19" s="15" t="s">
        <v>74</v>
      </c>
      <c r="P19" s="15" t="s">
        <v>294</v>
      </c>
      <c r="Q19" s="15" t="s">
        <v>96</v>
      </c>
      <c r="R19" s="15" t="s">
        <v>295</v>
      </c>
      <c r="S19" s="15" t="s">
        <v>98</v>
      </c>
      <c r="T19" s="28">
        <v>0.9</v>
      </c>
      <c r="U19" s="15">
        <v>81</v>
      </c>
      <c r="V19" s="15" t="s">
        <v>122</v>
      </c>
      <c r="W19" s="18">
        <v>0.85</v>
      </c>
      <c r="X19" s="18">
        <v>1</v>
      </c>
      <c r="Y19" s="19" t="s">
        <v>100</v>
      </c>
      <c r="Z19" s="19"/>
      <c r="AA19" s="19"/>
      <c r="AB19" s="29"/>
      <c r="AC19" s="29"/>
      <c r="AD19" s="29"/>
      <c r="AE19" s="29"/>
      <c r="AF19" s="29"/>
      <c r="AG19" s="29"/>
      <c r="AH19" s="29"/>
      <c r="AI19" s="29"/>
      <c r="AJ19" s="29"/>
      <c r="AK19" s="29"/>
      <c r="AL19" s="29"/>
      <c r="AM19" s="29"/>
      <c r="AN19" s="29"/>
      <c r="AO19" s="104">
        <v>12</v>
      </c>
      <c r="AP19" s="104">
        <v>35</v>
      </c>
      <c r="AQ19" s="29">
        <f t="shared" si="0"/>
        <v>0.34285714285714286</v>
      </c>
      <c r="AR19" s="29"/>
      <c r="AS19" s="29"/>
      <c r="AT19" s="29"/>
      <c r="AU19" s="29"/>
      <c r="AV19" s="29"/>
      <c r="AW19" s="29"/>
      <c r="AX19" s="29"/>
      <c r="AY19" s="29"/>
      <c r="AZ19" s="29"/>
      <c r="BA19" s="29"/>
      <c r="BB19" s="29"/>
      <c r="BC19" s="29"/>
      <c r="BD19" s="29"/>
      <c r="BE19" s="29"/>
      <c r="BF19" s="29"/>
      <c r="BG19" s="29"/>
      <c r="BH19" s="29"/>
      <c r="BI19" s="29">
        <v>0</v>
      </c>
      <c r="BJ19" s="26">
        <f t="shared" si="2"/>
        <v>0.17142857142857143</v>
      </c>
      <c r="BK19" s="26">
        <f t="shared" si="3"/>
        <v>0.19047619047619047</v>
      </c>
      <c r="BL19" s="26" t="str">
        <f t="shared" si="1"/>
        <v>NO CUMPLE</v>
      </c>
      <c r="BM19" s="1"/>
    </row>
    <row r="20" spans="1:65" ht="21" customHeight="1" outlineLevel="1" x14ac:dyDescent="0.25">
      <c r="A20" s="12">
        <v>12</v>
      </c>
      <c r="B20" s="13" t="s">
        <v>133</v>
      </c>
      <c r="C20" s="219">
        <v>2</v>
      </c>
      <c r="D20" s="219" t="s">
        <v>134</v>
      </c>
      <c r="E20" s="13" t="s">
        <v>103</v>
      </c>
      <c r="F20" s="32" t="s">
        <v>296</v>
      </c>
      <c r="G20" s="32" t="s">
        <v>297</v>
      </c>
      <c r="H20" s="13" t="s">
        <v>298</v>
      </c>
      <c r="I20" s="222" t="s">
        <v>810</v>
      </c>
      <c r="J20" s="106" t="s">
        <v>114</v>
      </c>
      <c r="K20" s="211" t="s">
        <v>9</v>
      </c>
      <c r="L20" s="13" t="s">
        <v>814</v>
      </c>
      <c r="M20" s="13" t="s">
        <v>193</v>
      </c>
      <c r="N20" s="13" t="s">
        <v>815</v>
      </c>
      <c r="O20" s="13" t="s">
        <v>301</v>
      </c>
      <c r="P20" s="13" t="s">
        <v>816</v>
      </c>
      <c r="Q20" s="13" t="s">
        <v>96</v>
      </c>
      <c r="R20" s="13" t="s">
        <v>817</v>
      </c>
      <c r="S20" s="116" t="s">
        <v>98</v>
      </c>
      <c r="T20" s="35">
        <v>0.9</v>
      </c>
      <c r="U20" s="36" t="s">
        <v>243</v>
      </c>
      <c r="V20" s="13" t="s">
        <v>122</v>
      </c>
      <c r="W20" s="36">
        <v>0.8</v>
      </c>
      <c r="X20" s="36">
        <v>1</v>
      </c>
      <c r="Y20" s="13" t="s">
        <v>304</v>
      </c>
      <c r="Z20" s="13"/>
      <c r="AA20" s="13"/>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104">
        <v>22</v>
      </c>
      <c r="BH20" s="104">
        <v>22</v>
      </c>
      <c r="BI20" s="29">
        <f>BG20/BH20</f>
        <v>1</v>
      </c>
      <c r="BJ20" s="26">
        <f t="shared" ref="BJ20:BJ24" si="4">IF(IF(SUM(AB20,AE20,AH20,AK20,AN20,AQ20,AT20,AW20,AZ20,BC20,BF20,BI20)=0,0,AVERAGE(AB20,AE20,AH20,AK20,AN20,AQ20,AT20,AW20,AZ20,BC20,BF20,BI20))=0," ",IF(SUM(AB20,AE20,AH20,AK20,AN20,AQ20,AT20,AW20,AZ20,BC20,BF20,BI20)=0,0,AVERAGE(AB20,AE20,AH20,AK20,AN20,AQ20,AT20,AW20,AZ20,BC20,BF20,BI20)))</f>
        <v>1</v>
      </c>
      <c r="BK20" s="26">
        <f>BJ20</f>
        <v>1</v>
      </c>
      <c r="BL20" s="26" t="str">
        <f t="shared" si="1"/>
        <v>CUMPLE</v>
      </c>
      <c r="BM20" s="39"/>
    </row>
    <row r="21" spans="1:65" ht="21" customHeight="1" outlineLevel="1" x14ac:dyDescent="0.25">
      <c r="A21" s="12">
        <v>13</v>
      </c>
      <c r="B21" s="116" t="s">
        <v>133</v>
      </c>
      <c r="C21" s="219">
        <v>2</v>
      </c>
      <c r="D21" s="219" t="s">
        <v>134</v>
      </c>
      <c r="E21" s="13" t="s">
        <v>103</v>
      </c>
      <c r="F21" s="117" t="s">
        <v>296</v>
      </c>
      <c r="G21" s="117" t="s">
        <v>297</v>
      </c>
      <c r="H21" s="116" t="s">
        <v>305</v>
      </c>
      <c r="I21" s="223" t="s">
        <v>811</v>
      </c>
      <c r="J21" s="176" t="s">
        <v>114</v>
      </c>
      <c r="K21" s="212" t="s">
        <v>7</v>
      </c>
      <c r="L21" s="116" t="s">
        <v>818</v>
      </c>
      <c r="M21" s="116" t="s">
        <v>193</v>
      </c>
      <c r="N21" s="13" t="s">
        <v>819</v>
      </c>
      <c r="O21" s="116" t="s">
        <v>306</v>
      </c>
      <c r="P21" s="116" t="s">
        <v>820</v>
      </c>
      <c r="Q21" s="116" t="s">
        <v>96</v>
      </c>
      <c r="R21" s="116" t="s">
        <v>821</v>
      </c>
      <c r="S21" s="13" t="s">
        <v>303</v>
      </c>
      <c r="T21" s="119">
        <v>0.8</v>
      </c>
      <c r="U21" s="120" t="s">
        <v>243</v>
      </c>
      <c r="V21" s="116" t="s">
        <v>122</v>
      </c>
      <c r="W21" s="120">
        <v>0.7</v>
      </c>
      <c r="X21" s="120">
        <v>0.9</v>
      </c>
      <c r="Y21" s="13" t="s">
        <v>307</v>
      </c>
      <c r="Z21" s="116"/>
      <c r="AA21" s="116"/>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v>0</v>
      </c>
      <c r="BJ21" s="26">
        <v>0</v>
      </c>
      <c r="BK21" s="26">
        <f>BJ21</f>
        <v>0</v>
      </c>
      <c r="BL21" s="26" t="str">
        <f t="shared" si="1"/>
        <v>NO CUMPLE</v>
      </c>
      <c r="BM21" s="39"/>
    </row>
    <row r="22" spans="1:65" ht="21" customHeight="1" outlineLevel="1" x14ac:dyDescent="0.25">
      <c r="A22" s="13">
        <v>14</v>
      </c>
      <c r="B22" s="13" t="s">
        <v>133</v>
      </c>
      <c r="C22" s="219">
        <v>2</v>
      </c>
      <c r="D22" s="219" t="s">
        <v>102</v>
      </c>
      <c r="E22" s="13" t="s">
        <v>103</v>
      </c>
      <c r="F22" s="32" t="s">
        <v>296</v>
      </c>
      <c r="G22" s="32" t="s">
        <v>297</v>
      </c>
      <c r="H22" s="13" t="s">
        <v>305</v>
      </c>
      <c r="I22" s="222" t="s">
        <v>865</v>
      </c>
      <c r="J22" s="106" t="s">
        <v>70</v>
      </c>
      <c r="K22" s="212" t="s">
        <v>7</v>
      </c>
      <c r="L22" s="13" t="s">
        <v>822</v>
      </c>
      <c r="M22" s="13" t="s">
        <v>193</v>
      </c>
      <c r="N22" s="13" t="s">
        <v>823</v>
      </c>
      <c r="O22" s="13" t="s">
        <v>301</v>
      </c>
      <c r="P22" s="13" t="s">
        <v>824</v>
      </c>
      <c r="Q22" s="13" t="s">
        <v>96</v>
      </c>
      <c r="R22" s="13" t="s">
        <v>314</v>
      </c>
      <c r="S22" s="13" t="s">
        <v>275</v>
      </c>
      <c r="T22" s="35">
        <v>0.65</v>
      </c>
      <c r="U22" s="13" t="s">
        <v>243</v>
      </c>
      <c r="V22" s="13" t="s">
        <v>122</v>
      </c>
      <c r="W22" s="36">
        <v>0.6</v>
      </c>
      <c r="X22" s="36">
        <v>0.9</v>
      </c>
      <c r="Y22" s="13" t="s">
        <v>307</v>
      </c>
      <c r="Z22" s="13"/>
      <c r="AA22" s="13"/>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104">
        <v>4567</v>
      </c>
      <c r="BH22" s="104">
        <v>7627</v>
      </c>
      <c r="BI22" s="29">
        <f>BG22/BH22</f>
        <v>0.59879375901402909</v>
      </c>
      <c r="BJ22" s="26">
        <f t="shared" si="4"/>
        <v>0.59879375901402909</v>
      </c>
      <c r="BK22" s="26">
        <f t="shared" ref="BK22:BK27" si="5">IFERROR(IF(T22=0,BJ22,BJ22/T22)," ")</f>
        <v>0.92122116771389084</v>
      </c>
      <c r="BL22" s="26" t="str">
        <f t="shared" si="1"/>
        <v>NO CUMPLE</v>
      </c>
      <c r="BM22" s="39"/>
    </row>
    <row r="23" spans="1:65" ht="21" customHeight="1" outlineLevel="1" x14ac:dyDescent="0.25">
      <c r="A23" s="13">
        <v>15</v>
      </c>
      <c r="B23" s="13" t="s">
        <v>133</v>
      </c>
      <c r="C23" s="219">
        <v>2</v>
      </c>
      <c r="D23" s="219" t="s">
        <v>102</v>
      </c>
      <c r="E23" s="13" t="s">
        <v>103</v>
      </c>
      <c r="F23" s="32" t="s">
        <v>296</v>
      </c>
      <c r="G23" s="32" t="s">
        <v>297</v>
      </c>
      <c r="H23" s="13" t="s">
        <v>305</v>
      </c>
      <c r="I23" s="222" t="s">
        <v>812</v>
      </c>
      <c r="J23" s="106" t="s">
        <v>70</v>
      </c>
      <c r="K23" s="211" t="s">
        <v>3</v>
      </c>
      <c r="L23" s="13" t="s">
        <v>825</v>
      </c>
      <c r="M23" s="13" t="s">
        <v>193</v>
      </c>
      <c r="N23" s="13" t="s">
        <v>826</v>
      </c>
      <c r="O23" s="13" t="s">
        <v>306</v>
      </c>
      <c r="P23" s="13" t="s">
        <v>827</v>
      </c>
      <c r="Q23" s="13" t="s">
        <v>96</v>
      </c>
      <c r="R23" s="13" t="s">
        <v>315</v>
      </c>
      <c r="S23" s="116" t="s">
        <v>98</v>
      </c>
      <c r="T23" s="35">
        <v>0.8</v>
      </c>
      <c r="U23" s="36" t="s">
        <v>243</v>
      </c>
      <c r="V23" s="13" t="s">
        <v>122</v>
      </c>
      <c r="W23" s="36">
        <v>0.8</v>
      </c>
      <c r="X23" s="36">
        <v>1</v>
      </c>
      <c r="Y23" s="13" t="s">
        <v>307</v>
      </c>
      <c r="Z23" s="13"/>
      <c r="AA23" s="13"/>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v>0</v>
      </c>
      <c r="BJ23" s="26">
        <v>0</v>
      </c>
      <c r="BK23" s="26">
        <f t="shared" si="5"/>
        <v>0</v>
      </c>
      <c r="BL23" s="26" t="str">
        <f t="shared" si="1"/>
        <v>NO CUMPLE</v>
      </c>
      <c r="BM23" s="39"/>
    </row>
    <row r="24" spans="1:65" ht="21" customHeight="1" outlineLevel="1" x14ac:dyDescent="0.25">
      <c r="A24" s="12">
        <v>16</v>
      </c>
      <c r="B24" s="13" t="s">
        <v>133</v>
      </c>
      <c r="C24" s="219">
        <v>2</v>
      </c>
      <c r="D24" s="219" t="s">
        <v>102</v>
      </c>
      <c r="E24" s="13" t="s">
        <v>103</v>
      </c>
      <c r="F24" s="32" t="s">
        <v>296</v>
      </c>
      <c r="G24" s="32" t="s">
        <v>297</v>
      </c>
      <c r="H24" s="13" t="s">
        <v>308</v>
      </c>
      <c r="I24" s="222" t="s">
        <v>813</v>
      </c>
      <c r="J24" s="106" t="s">
        <v>70</v>
      </c>
      <c r="K24" s="211" t="s">
        <v>9</v>
      </c>
      <c r="L24" s="13" t="s">
        <v>828</v>
      </c>
      <c r="M24" s="13" t="s">
        <v>193</v>
      </c>
      <c r="N24" s="13" t="s">
        <v>823</v>
      </c>
      <c r="O24" s="13" t="s">
        <v>301</v>
      </c>
      <c r="P24" s="13" t="s">
        <v>829</v>
      </c>
      <c r="Q24" s="13" t="s">
        <v>96</v>
      </c>
      <c r="R24" s="13" t="s">
        <v>830</v>
      </c>
      <c r="S24" s="13" t="s">
        <v>98</v>
      </c>
      <c r="T24" s="35">
        <v>1</v>
      </c>
      <c r="U24" s="36" t="s">
        <v>243</v>
      </c>
      <c r="V24" s="13" t="s">
        <v>122</v>
      </c>
      <c r="W24" s="36">
        <v>0.8</v>
      </c>
      <c r="X24" s="36">
        <v>1</v>
      </c>
      <c r="Y24" s="13" t="s">
        <v>317</v>
      </c>
      <c r="Z24" s="13"/>
      <c r="AA24" s="13"/>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104">
        <v>100</v>
      </c>
      <c r="BH24" s="104">
        <v>123</v>
      </c>
      <c r="BI24" s="29">
        <f>BG24/BH24</f>
        <v>0.81300813008130079</v>
      </c>
      <c r="BJ24" s="26">
        <f t="shared" si="4"/>
        <v>0.81300813008130079</v>
      </c>
      <c r="BK24" s="26">
        <f t="shared" si="5"/>
        <v>0.81300813008130079</v>
      </c>
      <c r="BL24" s="26" t="str">
        <f t="shared" si="1"/>
        <v>CUMPLE</v>
      </c>
      <c r="BM24" s="39"/>
    </row>
    <row r="25" spans="1:65" ht="21" customHeight="1" outlineLevel="1" x14ac:dyDescent="0.25">
      <c r="A25" s="12">
        <v>17</v>
      </c>
      <c r="B25" s="13" t="s">
        <v>140</v>
      </c>
      <c r="C25" s="219">
        <v>3</v>
      </c>
      <c r="D25" s="219" t="s">
        <v>142</v>
      </c>
      <c r="E25" s="13" t="s">
        <v>141</v>
      </c>
      <c r="F25" s="32" t="s">
        <v>833</v>
      </c>
      <c r="G25" s="32" t="s">
        <v>834</v>
      </c>
      <c r="H25" s="13" t="s">
        <v>320</v>
      </c>
      <c r="I25" s="222" t="s">
        <v>866</v>
      </c>
      <c r="J25" s="106" t="s">
        <v>114</v>
      </c>
      <c r="K25" s="211" t="s">
        <v>7</v>
      </c>
      <c r="L25" s="13" t="s">
        <v>835</v>
      </c>
      <c r="M25" s="13" t="s">
        <v>72</v>
      </c>
      <c r="N25" s="13" t="s">
        <v>322</v>
      </c>
      <c r="O25" s="13" t="s">
        <v>323</v>
      </c>
      <c r="P25" s="13" t="s">
        <v>836</v>
      </c>
      <c r="Q25" s="13" t="s">
        <v>96</v>
      </c>
      <c r="R25" s="13" t="s">
        <v>837</v>
      </c>
      <c r="S25" s="115" t="s">
        <v>275</v>
      </c>
      <c r="T25" s="35">
        <v>1</v>
      </c>
      <c r="U25" s="36">
        <v>0.8</v>
      </c>
      <c r="V25" s="13" t="s">
        <v>122</v>
      </c>
      <c r="W25" s="36">
        <v>0.8</v>
      </c>
      <c r="X25" s="36">
        <v>1</v>
      </c>
      <c r="Y25" s="13" t="s">
        <v>838</v>
      </c>
      <c r="Z25" s="13"/>
      <c r="AA25" s="13"/>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104">
        <v>31</v>
      </c>
      <c r="BE25" s="104">
        <v>33</v>
      </c>
      <c r="BF25" s="29">
        <f>BD25/BE25</f>
        <v>0.93939393939393945</v>
      </c>
      <c r="BG25" s="29"/>
      <c r="BH25" s="29"/>
      <c r="BI25" s="29"/>
      <c r="BJ25" s="26">
        <f t="shared" ref="BJ25" si="6">IF(IF(SUM(AB25,AE25,AH25,AK25,AN25,AQ25,AT25,AW25,AZ25,BC25,BF25,BI25)=0,0,AVERAGE(AB25,AE25,AH25,AK25,AN25,AQ25,AT25,AW25,AZ25,BC25,BF25,BI25))=0," ",IF(SUM(AB25,AE25,AH25,AK25,AN25,AQ25,AT25,AW25,AZ25,BC25,BF25,BI25)=0,0,AVERAGE(AB25,AE25,AH25,AK25,AN25,AQ25,AT25,AW25,AZ25,BC25,BF25,BI25)))</f>
        <v>0.93939393939393945</v>
      </c>
      <c r="BK25" s="26">
        <f t="shared" ref="BK25" si="7">IFERROR(IF(T25=0,BJ25,BJ25/T25)," ")</f>
        <v>0.93939393939393945</v>
      </c>
      <c r="BL25" s="26" t="str">
        <f>IF(AND(BJ25&gt;=W25,BJ25&lt;=X25),"CUMPLE","NO CUMPLE")</f>
        <v>CUMPLE</v>
      </c>
      <c r="BM25" s="39"/>
    </row>
    <row r="26" spans="1:65" ht="21" customHeight="1" outlineLevel="1" x14ac:dyDescent="0.25">
      <c r="A26" s="13">
        <v>19</v>
      </c>
      <c r="B26" s="13" t="s">
        <v>148</v>
      </c>
      <c r="C26" s="219">
        <v>4</v>
      </c>
      <c r="D26" s="219" t="s">
        <v>150</v>
      </c>
      <c r="E26" s="13" t="s">
        <v>149</v>
      </c>
      <c r="F26" s="32" t="s">
        <v>245</v>
      </c>
      <c r="G26" s="32" t="s">
        <v>324</v>
      </c>
      <c r="H26" s="13" t="s">
        <v>325</v>
      </c>
      <c r="I26" s="222" t="s">
        <v>867</v>
      </c>
      <c r="J26" s="106" t="s">
        <v>114</v>
      </c>
      <c r="K26" s="211" t="s">
        <v>7</v>
      </c>
      <c r="L26" s="13" t="s">
        <v>327</v>
      </c>
      <c r="M26" s="13" t="s">
        <v>196</v>
      </c>
      <c r="N26" s="13" t="s">
        <v>328</v>
      </c>
      <c r="O26" s="13" t="s">
        <v>329</v>
      </c>
      <c r="P26" s="13" t="s">
        <v>330</v>
      </c>
      <c r="Q26" s="13" t="s">
        <v>76</v>
      </c>
      <c r="R26" s="13" t="s">
        <v>331</v>
      </c>
      <c r="S26" s="13" t="s">
        <v>332</v>
      </c>
      <c r="T26" s="35">
        <v>0.8</v>
      </c>
      <c r="U26" s="36">
        <v>0.72</v>
      </c>
      <c r="V26" s="13" t="s">
        <v>122</v>
      </c>
      <c r="W26" s="36">
        <v>0.72</v>
      </c>
      <c r="X26" s="36">
        <v>0.82</v>
      </c>
      <c r="Y26" s="13" t="s">
        <v>333</v>
      </c>
      <c r="Z26" s="13"/>
      <c r="AA26" s="13"/>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v>0</v>
      </c>
      <c r="BJ26" s="26">
        <v>0</v>
      </c>
      <c r="BK26" s="26">
        <f t="shared" si="5"/>
        <v>0</v>
      </c>
      <c r="BL26" s="26" t="str">
        <f t="shared" si="1"/>
        <v>NO CUMPLE</v>
      </c>
      <c r="BM26" s="39"/>
    </row>
    <row r="27" spans="1:65" ht="21" customHeight="1" outlineLevel="1" x14ac:dyDescent="0.25">
      <c r="A27" s="12">
        <v>20</v>
      </c>
      <c r="B27" s="13" t="s">
        <v>148</v>
      </c>
      <c r="C27" s="219">
        <v>4</v>
      </c>
      <c r="D27" s="219" t="s">
        <v>187</v>
      </c>
      <c r="E27" s="13" t="s">
        <v>149</v>
      </c>
      <c r="F27" s="32" t="s">
        <v>66</v>
      </c>
      <c r="G27" s="32" t="s">
        <v>334</v>
      </c>
      <c r="H27" s="13" t="s">
        <v>325</v>
      </c>
      <c r="I27" s="222" t="s">
        <v>868</v>
      </c>
      <c r="J27" s="176" t="s">
        <v>70</v>
      </c>
      <c r="K27" s="211" t="s">
        <v>7</v>
      </c>
      <c r="L27" s="13" t="s">
        <v>336</v>
      </c>
      <c r="M27" s="13" t="s">
        <v>196</v>
      </c>
      <c r="N27" s="13" t="s">
        <v>328</v>
      </c>
      <c r="O27" s="13" t="s">
        <v>337</v>
      </c>
      <c r="P27" s="13" t="s">
        <v>338</v>
      </c>
      <c r="Q27" s="13" t="s">
        <v>96</v>
      </c>
      <c r="R27" s="13" t="s">
        <v>339</v>
      </c>
      <c r="S27" s="13" t="s">
        <v>98</v>
      </c>
      <c r="T27" s="35">
        <v>0.15</v>
      </c>
      <c r="U27" s="36" t="s">
        <v>243</v>
      </c>
      <c r="V27" s="13" t="s">
        <v>122</v>
      </c>
      <c r="W27" s="36">
        <v>0.1</v>
      </c>
      <c r="X27" s="36">
        <v>0.3</v>
      </c>
      <c r="Y27" s="13" t="s">
        <v>340</v>
      </c>
      <c r="Z27" s="13"/>
      <c r="AA27" s="13"/>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v>0</v>
      </c>
      <c r="BJ27" s="26">
        <v>0</v>
      </c>
      <c r="BK27" s="26">
        <f t="shared" si="5"/>
        <v>0</v>
      </c>
      <c r="BL27" s="26" t="str">
        <f t="shared" si="1"/>
        <v>NO CUMPLE</v>
      </c>
      <c r="BM27" s="39"/>
    </row>
    <row r="28" spans="1:65" ht="21" customHeight="1" x14ac:dyDescent="0.25">
      <c r="A28" s="122"/>
      <c r="B28" s="123"/>
      <c r="C28" s="123"/>
      <c r="D28" s="123"/>
      <c r="E28" s="123"/>
      <c r="F28" s="124"/>
      <c r="G28" s="124"/>
      <c r="H28" s="123"/>
      <c r="I28" s="224"/>
      <c r="J28" s="125"/>
      <c r="K28" s="213"/>
      <c r="L28" s="123"/>
      <c r="M28" s="123"/>
      <c r="N28" s="123"/>
      <c r="O28" s="123"/>
      <c r="P28" s="123"/>
      <c r="Q28" s="123"/>
      <c r="R28" s="123"/>
      <c r="S28" s="123"/>
      <c r="T28" s="126"/>
      <c r="U28" s="127"/>
      <c r="V28" s="123"/>
      <c r="W28" s="127"/>
      <c r="X28" s="127"/>
      <c r="Y28" s="123"/>
      <c r="Z28" s="123"/>
      <c r="AA28" s="123"/>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28"/>
      <c r="BL28" s="1"/>
      <c r="BM28" s="1"/>
    </row>
    <row r="29" spans="1:65" ht="37.5" customHeight="1" x14ac:dyDescent="0.25">
      <c r="A29" s="97" t="s">
        <v>205</v>
      </c>
      <c r="B29" s="98"/>
      <c r="C29" s="98"/>
      <c r="D29" s="98"/>
      <c r="E29" s="98"/>
      <c r="F29" s="99"/>
      <c r="G29" s="100"/>
      <c r="H29" s="100"/>
      <c r="I29" s="225"/>
      <c r="J29" s="100"/>
      <c r="K29" s="214"/>
      <c r="L29" s="100"/>
      <c r="M29" s="100"/>
      <c r="N29" s="100"/>
      <c r="O29" s="100"/>
      <c r="P29" s="100"/>
      <c r="Q29" s="100"/>
      <c r="R29" s="100"/>
      <c r="S29" s="100"/>
      <c r="T29" s="100"/>
      <c r="U29" s="100"/>
      <c r="V29" s="100"/>
      <c r="W29" s="100"/>
      <c r="X29" s="100"/>
      <c r="Y29" s="81"/>
      <c r="Z29" s="81"/>
      <c r="AA29" s="8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
      <c r="BM29" s="1"/>
    </row>
    <row r="30" spans="1:65" ht="21" customHeight="1" outlineLevel="1" x14ac:dyDescent="0.25">
      <c r="A30" s="13">
        <v>1</v>
      </c>
      <c r="B30" s="13" t="s">
        <v>108</v>
      </c>
      <c r="C30" s="219">
        <v>5</v>
      </c>
      <c r="D30" s="219" t="s">
        <v>109</v>
      </c>
      <c r="E30" s="13" t="s">
        <v>110</v>
      </c>
      <c r="F30" s="32" t="s">
        <v>111</v>
      </c>
      <c r="G30" s="32" t="s">
        <v>341</v>
      </c>
      <c r="H30" s="13" t="s">
        <v>92</v>
      </c>
      <c r="I30" s="222" t="s">
        <v>869</v>
      </c>
      <c r="J30" s="197" t="s">
        <v>114</v>
      </c>
      <c r="K30" s="211" t="s">
        <v>9</v>
      </c>
      <c r="L30" s="13" t="s">
        <v>343</v>
      </c>
      <c r="M30" s="13" t="s">
        <v>117</v>
      </c>
      <c r="N30" s="13" t="s">
        <v>344</v>
      </c>
      <c r="O30" s="13" t="s">
        <v>118</v>
      </c>
      <c r="P30" s="13" t="s">
        <v>345</v>
      </c>
      <c r="Q30" s="13" t="s">
        <v>96</v>
      </c>
      <c r="R30" s="13" t="s">
        <v>346</v>
      </c>
      <c r="S30" s="13" t="s">
        <v>275</v>
      </c>
      <c r="T30" s="35">
        <v>1</v>
      </c>
      <c r="U30" s="36">
        <v>0.8</v>
      </c>
      <c r="V30" s="13" t="s">
        <v>122</v>
      </c>
      <c r="W30" s="36">
        <v>0.8</v>
      </c>
      <c r="X30" s="36">
        <v>1</v>
      </c>
      <c r="Y30" s="13" t="s">
        <v>347</v>
      </c>
      <c r="Z30" s="13"/>
      <c r="AA30" s="13"/>
      <c r="AB30" s="29"/>
      <c r="AC30" s="29"/>
      <c r="AD30" s="29"/>
      <c r="AE30" s="29"/>
      <c r="AF30" s="104">
        <v>3</v>
      </c>
      <c r="AG30" s="104">
        <v>3</v>
      </c>
      <c r="AH30" s="29">
        <f>+AF30/AG30</f>
        <v>1</v>
      </c>
      <c r="AI30" s="29"/>
      <c r="AJ30" s="29"/>
      <c r="AK30" s="29"/>
      <c r="AL30" s="29"/>
      <c r="AM30" s="29"/>
      <c r="AN30" s="29"/>
      <c r="AO30" s="104">
        <v>2</v>
      </c>
      <c r="AP30" s="104">
        <v>2</v>
      </c>
      <c r="AQ30" s="29">
        <f>+AO30/AP30</f>
        <v>1</v>
      </c>
      <c r="AR30" s="29"/>
      <c r="AS30" s="29"/>
      <c r="AT30" s="29"/>
      <c r="AU30" s="29"/>
      <c r="AV30" s="29"/>
      <c r="AW30" s="29"/>
      <c r="AX30" s="104">
        <v>3</v>
      </c>
      <c r="AY30" s="104">
        <v>3</v>
      </c>
      <c r="AZ30" s="29">
        <f>+AX30/AY30</f>
        <v>1</v>
      </c>
      <c r="BA30" s="29"/>
      <c r="BB30" s="29"/>
      <c r="BC30" s="29"/>
      <c r="BD30" s="29"/>
      <c r="BE30" s="29"/>
      <c r="BF30" s="29"/>
      <c r="BG30" s="104">
        <v>1</v>
      </c>
      <c r="BH30" s="104">
        <v>1</v>
      </c>
      <c r="BI30" s="29">
        <f t="shared" ref="BI30:BI35" si="8">+BG30/BH30</f>
        <v>1</v>
      </c>
      <c r="BJ30" s="26">
        <f t="shared" ref="BJ30:BJ42" si="9">IF(SUM(AB30,AE30,AH30,AK30,AN30,AQ30,AT30,AW30,AZ30,BC30,BF30,BI30)=0,0,AVERAGE(AB30,AE30,AH30,AK30,AN30,AQ30,AT30,AW30,AZ30,BC30,BF30,BI30))</f>
        <v>1</v>
      </c>
      <c r="BK30" s="26">
        <f t="shared" ref="BK30:BK39" si="10">IF(T30=0,BJ30,BJ30/T30)</f>
        <v>1</v>
      </c>
      <c r="BL30" s="26" t="str">
        <f t="shared" ref="BL30:BL45" si="11">IF(AND(BJ30&gt;=W30,BJ30&lt;=X30),"CUMPLE","NO CUMPLE")</f>
        <v>CUMPLE</v>
      </c>
      <c r="BM30" s="39"/>
    </row>
    <row r="31" spans="1:65" ht="21" customHeight="1" outlineLevel="1" x14ac:dyDescent="0.25">
      <c r="A31" s="13">
        <v>2</v>
      </c>
      <c r="B31" s="13" t="s">
        <v>108</v>
      </c>
      <c r="C31" s="219">
        <v>5</v>
      </c>
      <c r="D31" s="219" t="s">
        <v>109</v>
      </c>
      <c r="E31" s="13" t="s">
        <v>110</v>
      </c>
      <c r="F31" s="32" t="s">
        <v>111</v>
      </c>
      <c r="G31" s="32" t="s">
        <v>112</v>
      </c>
      <c r="H31" s="13" t="s">
        <v>92</v>
      </c>
      <c r="I31" s="222" t="s">
        <v>870</v>
      </c>
      <c r="J31" s="197" t="s">
        <v>114</v>
      </c>
      <c r="K31" s="211" t="s">
        <v>7</v>
      </c>
      <c r="L31" s="13" t="s">
        <v>349</v>
      </c>
      <c r="M31" s="13" t="s">
        <v>117</v>
      </c>
      <c r="N31" s="13" t="s">
        <v>350</v>
      </c>
      <c r="O31" s="13" t="s">
        <v>118</v>
      </c>
      <c r="P31" s="13" t="s">
        <v>351</v>
      </c>
      <c r="Q31" s="13" t="s">
        <v>96</v>
      </c>
      <c r="R31" s="13" t="s">
        <v>352</v>
      </c>
      <c r="S31" s="13" t="s">
        <v>275</v>
      </c>
      <c r="T31" s="35">
        <v>1</v>
      </c>
      <c r="U31" s="36">
        <v>0.8</v>
      </c>
      <c r="V31" s="13" t="s">
        <v>122</v>
      </c>
      <c r="W31" s="36">
        <v>0.8</v>
      </c>
      <c r="X31" s="36">
        <v>1</v>
      </c>
      <c r="Y31" s="13" t="s">
        <v>353</v>
      </c>
      <c r="Z31" s="13"/>
      <c r="AA31" s="13"/>
      <c r="AB31" s="29"/>
      <c r="AC31" s="29"/>
      <c r="AD31" s="29"/>
      <c r="AE31" s="29"/>
      <c r="AF31" s="104">
        <v>4</v>
      </c>
      <c r="AG31" s="104">
        <v>4</v>
      </c>
      <c r="AH31" s="29">
        <v>1</v>
      </c>
      <c r="AI31" s="29"/>
      <c r="AJ31" s="29"/>
      <c r="AK31" s="29"/>
      <c r="AL31" s="29"/>
      <c r="AM31" s="29"/>
      <c r="AN31" s="29"/>
      <c r="AO31" s="104">
        <v>18</v>
      </c>
      <c r="AP31" s="104">
        <v>18</v>
      </c>
      <c r="AQ31" s="29">
        <v>1</v>
      </c>
      <c r="AR31" s="29"/>
      <c r="AS31" s="29"/>
      <c r="AT31" s="29"/>
      <c r="AU31" s="29"/>
      <c r="AV31" s="29"/>
      <c r="AW31" s="29"/>
      <c r="AX31" s="104">
        <v>17</v>
      </c>
      <c r="AY31" s="104">
        <v>17</v>
      </c>
      <c r="AZ31" s="29">
        <f>+AX31/AY31</f>
        <v>1</v>
      </c>
      <c r="BA31" s="29"/>
      <c r="BB31" s="29"/>
      <c r="BC31" s="29"/>
      <c r="BD31" s="29"/>
      <c r="BE31" s="29"/>
      <c r="BF31" s="29"/>
      <c r="BG31" s="104">
        <v>1</v>
      </c>
      <c r="BH31" s="104">
        <v>1</v>
      </c>
      <c r="BI31" s="29">
        <f t="shared" si="8"/>
        <v>1</v>
      </c>
      <c r="BJ31" s="26">
        <f t="shared" si="9"/>
        <v>1</v>
      </c>
      <c r="BK31" s="26">
        <f t="shared" si="10"/>
        <v>1</v>
      </c>
      <c r="BL31" s="26" t="str">
        <f t="shared" si="11"/>
        <v>CUMPLE</v>
      </c>
      <c r="BM31" s="39"/>
    </row>
    <row r="32" spans="1:65" ht="21" customHeight="1" outlineLevel="1" x14ac:dyDescent="0.25">
      <c r="A32" s="13">
        <v>3</v>
      </c>
      <c r="B32" s="13" t="s">
        <v>108</v>
      </c>
      <c r="C32" s="219">
        <v>5</v>
      </c>
      <c r="D32" s="219" t="s">
        <v>109</v>
      </c>
      <c r="E32" s="13" t="s">
        <v>110</v>
      </c>
      <c r="F32" s="32" t="s">
        <v>111</v>
      </c>
      <c r="G32" s="32" t="s">
        <v>354</v>
      </c>
      <c r="H32" s="13" t="s">
        <v>92</v>
      </c>
      <c r="I32" s="222" t="s">
        <v>871</v>
      </c>
      <c r="J32" s="197" t="s">
        <v>114</v>
      </c>
      <c r="K32" s="211" t="s">
        <v>7</v>
      </c>
      <c r="L32" s="13" t="s">
        <v>356</v>
      </c>
      <c r="M32" s="13" t="s">
        <v>117</v>
      </c>
      <c r="N32" s="13" t="s">
        <v>357</v>
      </c>
      <c r="O32" s="13" t="s">
        <v>118</v>
      </c>
      <c r="P32" s="13" t="s">
        <v>358</v>
      </c>
      <c r="Q32" s="13" t="s">
        <v>96</v>
      </c>
      <c r="R32" s="13" t="s">
        <v>346</v>
      </c>
      <c r="S32" s="13" t="s">
        <v>275</v>
      </c>
      <c r="T32" s="35">
        <v>1</v>
      </c>
      <c r="U32" s="36">
        <v>0.8</v>
      </c>
      <c r="V32" s="13" t="s">
        <v>122</v>
      </c>
      <c r="W32" s="36">
        <v>0.8</v>
      </c>
      <c r="X32" s="36">
        <v>1</v>
      </c>
      <c r="Y32" s="13" t="s">
        <v>359</v>
      </c>
      <c r="Z32" s="13"/>
      <c r="AA32" s="13"/>
      <c r="AB32" s="29"/>
      <c r="AC32" s="29"/>
      <c r="AD32" s="29"/>
      <c r="AE32" s="29"/>
      <c r="AF32" s="104">
        <v>58</v>
      </c>
      <c r="AG32" s="104">
        <v>58</v>
      </c>
      <c r="AH32" s="29">
        <f>+AF32/AG32</f>
        <v>1</v>
      </c>
      <c r="AI32" s="29"/>
      <c r="AJ32" s="29"/>
      <c r="AK32" s="29"/>
      <c r="AL32" s="29"/>
      <c r="AM32" s="29"/>
      <c r="AN32" s="29"/>
      <c r="AO32" s="104">
        <v>210</v>
      </c>
      <c r="AP32" s="104">
        <v>210</v>
      </c>
      <c r="AQ32" s="29">
        <f>+AO32/AP32</f>
        <v>1</v>
      </c>
      <c r="AR32" s="29"/>
      <c r="AS32" s="29"/>
      <c r="AT32" s="29"/>
      <c r="AU32" s="29"/>
      <c r="AV32" s="29"/>
      <c r="AW32" s="29"/>
      <c r="AX32" s="104">
        <v>55</v>
      </c>
      <c r="AY32" s="104">
        <v>55</v>
      </c>
      <c r="AZ32" s="29">
        <f>+AX32/AY32</f>
        <v>1</v>
      </c>
      <c r="BA32" s="29"/>
      <c r="BB32" s="29"/>
      <c r="BC32" s="29"/>
      <c r="BD32" s="29"/>
      <c r="BE32" s="29"/>
      <c r="BF32" s="29"/>
      <c r="BG32" s="104">
        <v>9</v>
      </c>
      <c r="BH32" s="104">
        <v>9</v>
      </c>
      <c r="BI32" s="29">
        <f t="shared" si="8"/>
        <v>1</v>
      </c>
      <c r="BJ32" s="26">
        <f t="shared" si="9"/>
        <v>1</v>
      </c>
      <c r="BK32" s="26">
        <f t="shared" si="10"/>
        <v>1</v>
      </c>
      <c r="BL32" s="26" t="str">
        <f t="shared" si="11"/>
        <v>CUMPLE</v>
      </c>
      <c r="BM32" s="39"/>
    </row>
    <row r="33" spans="1:65" ht="21" customHeight="1" outlineLevel="1" x14ac:dyDescent="0.25">
      <c r="A33" s="13">
        <v>4</v>
      </c>
      <c r="B33" s="13" t="s">
        <v>108</v>
      </c>
      <c r="C33" s="219">
        <v>5</v>
      </c>
      <c r="D33" s="219" t="s">
        <v>109</v>
      </c>
      <c r="E33" s="13" t="s">
        <v>110</v>
      </c>
      <c r="F33" s="32" t="s">
        <v>111</v>
      </c>
      <c r="G33" s="32" t="s">
        <v>112</v>
      </c>
      <c r="H33" s="13" t="s">
        <v>92</v>
      </c>
      <c r="I33" s="222" t="s">
        <v>872</v>
      </c>
      <c r="J33" s="197" t="s">
        <v>114</v>
      </c>
      <c r="K33" s="211" t="s">
        <v>9</v>
      </c>
      <c r="L33" s="13" t="s">
        <v>361</v>
      </c>
      <c r="M33" s="13" t="s">
        <v>117</v>
      </c>
      <c r="N33" s="13" t="s">
        <v>344</v>
      </c>
      <c r="O33" s="13" t="s">
        <v>118</v>
      </c>
      <c r="P33" s="13" t="s">
        <v>362</v>
      </c>
      <c r="Q33" s="13" t="s">
        <v>96</v>
      </c>
      <c r="R33" s="13" t="s">
        <v>346</v>
      </c>
      <c r="S33" s="13" t="s">
        <v>275</v>
      </c>
      <c r="T33" s="35">
        <v>1</v>
      </c>
      <c r="U33" s="36">
        <v>0.8</v>
      </c>
      <c r="V33" s="13" t="s">
        <v>122</v>
      </c>
      <c r="W33" s="36">
        <v>0.8</v>
      </c>
      <c r="X33" s="36">
        <v>1</v>
      </c>
      <c r="Y33" s="13" t="s">
        <v>359</v>
      </c>
      <c r="Z33" s="13"/>
      <c r="AA33" s="13"/>
      <c r="AB33" s="29"/>
      <c r="AC33" s="29"/>
      <c r="AD33" s="29"/>
      <c r="AE33" s="29"/>
      <c r="AF33" s="104">
        <v>71</v>
      </c>
      <c r="AG33" s="104">
        <v>71</v>
      </c>
      <c r="AH33" s="29">
        <f>+AF33/AG33</f>
        <v>1</v>
      </c>
      <c r="AI33" s="29"/>
      <c r="AJ33" s="29"/>
      <c r="AK33" s="29"/>
      <c r="AL33" s="29"/>
      <c r="AM33" s="29"/>
      <c r="AN33" s="29"/>
      <c r="AO33" s="104">
        <v>80</v>
      </c>
      <c r="AP33" s="104">
        <v>80</v>
      </c>
      <c r="AQ33" s="29">
        <f>+AO33/AP33</f>
        <v>1</v>
      </c>
      <c r="AR33" s="29"/>
      <c r="AS33" s="29"/>
      <c r="AT33" s="29"/>
      <c r="AU33" s="29"/>
      <c r="AV33" s="29"/>
      <c r="AW33" s="29"/>
      <c r="AX33" s="104">
        <v>173</v>
      </c>
      <c r="AY33" s="104">
        <v>173</v>
      </c>
      <c r="AZ33" s="29">
        <f>+AX33/AY33</f>
        <v>1</v>
      </c>
      <c r="BA33" s="29"/>
      <c r="BB33" s="29"/>
      <c r="BC33" s="29"/>
      <c r="BD33" s="29"/>
      <c r="BE33" s="29"/>
      <c r="BF33" s="29"/>
      <c r="BG33" s="104">
        <v>44</v>
      </c>
      <c r="BH33" s="104">
        <v>44</v>
      </c>
      <c r="BI33" s="29">
        <f t="shared" si="8"/>
        <v>1</v>
      </c>
      <c r="BJ33" s="26">
        <f t="shared" si="9"/>
        <v>1</v>
      </c>
      <c r="BK33" s="26">
        <f t="shared" si="10"/>
        <v>1</v>
      </c>
      <c r="BL33" s="26" t="str">
        <f t="shared" si="11"/>
        <v>CUMPLE</v>
      </c>
      <c r="BM33" s="39"/>
    </row>
    <row r="34" spans="1:65" ht="21" customHeight="1" outlineLevel="1" x14ac:dyDescent="0.25">
      <c r="A34" s="13">
        <v>5</v>
      </c>
      <c r="B34" s="13" t="s">
        <v>108</v>
      </c>
      <c r="C34" s="219">
        <v>5</v>
      </c>
      <c r="D34" s="219" t="s">
        <v>109</v>
      </c>
      <c r="E34" s="13" t="s">
        <v>110</v>
      </c>
      <c r="F34" s="32" t="s">
        <v>111</v>
      </c>
      <c r="G34" s="32" t="s">
        <v>112</v>
      </c>
      <c r="H34" s="13" t="s">
        <v>92</v>
      </c>
      <c r="I34" s="222" t="s">
        <v>873</v>
      </c>
      <c r="J34" s="197" t="s">
        <v>114</v>
      </c>
      <c r="K34" s="211" t="s">
        <v>7</v>
      </c>
      <c r="L34" s="13" t="s">
        <v>364</v>
      </c>
      <c r="M34" s="13" t="s">
        <v>117</v>
      </c>
      <c r="N34" s="13" t="s">
        <v>365</v>
      </c>
      <c r="O34" s="13" t="s">
        <v>118</v>
      </c>
      <c r="P34" s="13" t="s">
        <v>366</v>
      </c>
      <c r="Q34" s="13" t="s">
        <v>96</v>
      </c>
      <c r="R34" s="13" t="s">
        <v>367</v>
      </c>
      <c r="S34" s="13" t="s">
        <v>275</v>
      </c>
      <c r="T34" s="35">
        <v>1</v>
      </c>
      <c r="U34" s="36">
        <v>0.8</v>
      </c>
      <c r="V34" s="13" t="s">
        <v>122</v>
      </c>
      <c r="W34" s="36">
        <v>0.8</v>
      </c>
      <c r="X34" s="36">
        <v>1</v>
      </c>
      <c r="Y34" s="13" t="s">
        <v>368</v>
      </c>
      <c r="Z34" s="13"/>
      <c r="AA34" s="13"/>
      <c r="AB34" s="29"/>
      <c r="AC34" s="29"/>
      <c r="AD34" s="29"/>
      <c r="AE34" s="29"/>
      <c r="AF34" s="104">
        <v>317</v>
      </c>
      <c r="AG34" s="104">
        <v>317</v>
      </c>
      <c r="AH34" s="29">
        <f>+AF34/AG34</f>
        <v>1</v>
      </c>
      <c r="AI34" s="29"/>
      <c r="AJ34" s="29"/>
      <c r="AK34" s="29"/>
      <c r="AL34" s="29"/>
      <c r="AM34" s="29"/>
      <c r="AN34" s="29"/>
      <c r="AO34" s="104">
        <v>394</v>
      </c>
      <c r="AP34" s="104">
        <v>394</v>
      </c>
      <c r="AQ34" s="29">
        <f>+AO34/AP34</f>
        <v>1</v>
      </c>
      <c r="AR34" s="29"/>
      <c r="AS34" s="29"/>
      <c r="AT34" s="29"/>
      <c r="AU34" s="29"/>
      <c r="AV34" s="29"/>
      <c r="AW34" s="29"/>
      <c r="AX34" s="104">
        <v>273</v>
      </c>
      <c r="AY34" s="104">
        <v>273</v>
      </c>
      <c r="AZ34" s="29">
        <f>+AX34/AY34</f>
        <v>1</v>
      </c>
      <c r="BA34" s="29"/>
      <c r="BB34" s="29"/>
      <c r="BC34" s="29"/>
      <c r="BD34" s="29"/>
      <c r="BE34" s="29"/>
      <c r="BF34" s="29"/>
      <c r="BG34" s="104">
        <v>67</v>
      </c>
      <c r="BH34" s="104">
        <v>67</v>
      </c>
      <c r="BI34" s="29">
        <f t="shared" si="8"/>
        <v>1</v>
      </c>
      <c r="BJ34" s="26">
        <f t="shared" ref="BJ34:BJ35" si="12">IF(SUM(AB34,AE34,AH34,AK34,AN34,AQ34,AT34,AW34,AZ34,BC34,BF34,BI34)=0,0,AVERAGE(AB34,AE34,AH34,AK34,AN34,AQ34,AT34,AW34,AZ34,BC34,BF34,BI34))</f>
        <v>1</v>
      </c>
      <c r="BK34" s="26">
        <f t="shared" ref="BK34:BK35" si="13">IF(T34=0,BJ34,BJ34/T34)</f>
        <v>1</v>
      </c>
      <c r="BL34" s="26" t="str">
        <f t="shared" ref="BL34:BL35" si="14">IF(AND(BJ34&gt;=W34,BJ34&lt;=X34),"CUMPLE","NO CUMPLE")</f>
        <v>CUMPLE</v>
      </c>
      <c r="BM34" s="39"/>
    </row>
    <row r="35" spans="1:65" ht="21" customHeight="1" outlineLevel="1" x14ac:dyDescent="0.25">
      <c r="A35" s="13">
        <v>5</v>
      </c>
      <c r="B35" s="13" t="s">
        <v>108</v>
      </c>
      <c r="C35" s="219">
        <v>5</v>
      </c>
      <c r="D35" s="219" t="s">
        <v>109</v>
      </c>
      <c r="E35" s="13" t="s">
        <v>110</v>
      </c>
      <c r="F35" s="32" t="s">
        <v>111</v>
      </c>
      <c r="G35" s="32" t="s">
        <v>112</v>
      </c>
      <c r="H35" s="13" t="s">
        <v>92</v>
      </c>
      <c r="I35" s="222" t="s">
        <v>874</v>
      </c>
      <c r="J35" s="197" t="s">
        <v>114</v>
      </c>
      <c r="K35" s="211" t="s">
        <v>7</v>
      </c>
      <c r="L35" s="13" t="s">
        <v>847</v>
      </c>
      <c r="M35" s="13" t="s">
        <v>117</v>
      </c>
      <c r="N35" s="13" t="s">
        <v>848</v>
      </c>
      <c r="O35" s="13" t="s">
        <v>118</v>
      </c>
      <c r="P35" s="115" t="s">
        <v>849</v>
      </c>
      <c r="Q35" s="13" t="s">
        <v>96</v>
      </c>
      <c r="R35" s="13" t="s">
        <v>850</v>
      </c>
      <c r="S35" s="13" t="s">
        <v>98</v>
      </c>
      <c r="T35" s="35">
        <v>0.9</v>
      </c>
      <c r="U35" s="36">
        <v>0.84899999999999998</v>
      </c>
      <c r="V35" s="13" t="s">
        <v>122</v>
      </c>
      <c r="W35" s="36">
        <v>0.85</v>
      </c>
      <c r="X35" s="36">
        <v>1</v>
      </c>
      <c r="Y35" s="13" t="s">
        <v>368</v>
      </c>
      <c r="Z35" s="13"/>
      <c r="AA35" s="13"/>
      <c r="AB35" s="29"/>
      <c r="AC35" s="29"/>
      <c r="AD35" s="29"/>
      <c r="AE35" s="29"/>
      <c r="AF35" s="104"/>
      <c r="AG35" s="104"/>
      <c r="AH35" s="29"/>
      <c r="AI35" s="29"/>
      <c r="AJ35" s="29"/>
      <c r="AK35" s="29"/>
      <c r="AL35" s="29"/>
      <c r="AM35" s="29"/>
      <c r="AN35" s="29"/>
      <c r="AO35" s="104">
        <v>1</v>
      </c>
      <c r="AP35" s="104">
        <v>4</v>
      </c>
      <c r="AQ35" s="29">
        <f>+AO35/AP35</f>
        <v>0.25</v>
      </c>
      <c r="AR35" s="29"/>
      <c r="AS35" s="29"/>
      <c r="AT35" s="29"/>
      <c r="AU35" s="29"/>
      <c r="AV35" s="29"/>
      <c r="AW35" s="29"/>
      <c r="AX35" s="104"/>
      <c r="AY35" s="104"/>
      <c r="AZ35" s="29"/>
      <c r="BA35" s="29"/>
      <c r="BB35" s="29"/>
      <c r="BC35" s="29"/>
      <c r="BD35" s="29"/>
      <c r="BE35" s="29"/>
      <c r="BF35" s="29"/>
      <c r="BG35" s="104">
        <v>7</v>
      </c>
      <c r="BH35" s="104">
        <v>14</v>
      </c>
      <c r="BI35" s="29">
        <f t="shared" si="8"/>
        <v>0.5</v>
      </c>
      <c r="BJ35" s="26">
        <f t="shared" si="12"/>
        <v>0.375</v>
      </c>
      <c r="BK35" s="26">
        <f t="shared" si="13"/>
        <v>0.41666666666666663</v>
      </c>
      <c r="BL35" s="26" t="str">
        <f t="shared" si="14"/>
        <v>NO CUMPLE</v>
      </c>
      <c r="BM35" s="39"/>
    </row>
    <row r="36" spans="1:65" ht="21" customHeight="1" outlineLevel="1" x14ac:dyDescent="0.25">
      <c r="A36" s="13">
        <v>5</v>
      </c>
      <c r="B36" s="13" t="s">
        <v>108</v>
      </c>
      <c r="C36" s="219">
        <v>5</v>
      </c>
      <c r="D36" s="219" t="s">
        <v>109</v>
      </c>
      <c r="E36" s="13" t="s">
        <v>110</v>
      </c>
      <c r="F36" s="32" t="s">
        <v>111</v>
      </c>
      <c r="G36" s="32" t="s">
        <v>112</v>
      </c>
      <c r="H36" s="13" t="s">
        <v>92</v>
      </c>
      <c r="I36" s="222" t="s">
        <v>875</v>
      </c>
      <c r="J36" s="197" t="s">
        <v>114</v>
      </c>
      <c r="K36" s="211" t="s">
        <v>7</v>
      </c>
      <c r="L36" s="13" t="s">
        <v>851</v>
      </c>
      <c r="M36" s="13" t="s">
        <v>117</v>
      </c>
      <c r="N36" s="13" t="s">
        <v>848</v>
      </c>
      <c r="O36" s="13" t="s">
        <v>118</v>
      </c>
      <c r="P36" s="115" t="s">
        <v>852</v>
      </c>
      <c r="Q36" s="13" t="s">
        <v>96</v>
      </c>
      <c r="R36" s="13" t="s">
        <v>850</v>
      </c>
      <c r="S36" s="13" t="s">
        <v>98</v>
      </c>
      <c r="T36" s="35">
        <v>0.9</v>
      </c>
      <c r="U36" s="36">
        <v>0.84899999999999998</v>
      </c>
      <c r="V36" s="13" t="s">
        <v>122</v>
      </c>
      <c r="W36" s="36">
        <v>0.85</v>
      </c>
      <c r="X36" s="36">
        <v>1</v>
      </c>
      <c r="Y36" s="13" t="s">
        <v>368</v>
      </c>
      <c r="Z36" s="13"/>
      <c r="AA36" s="13"/>
      <c r="AB36" s="29"/>
      <c r="AC36" s="29"/>
      <c r="AD36" s="29"/>
      <c r="AE36" s="29"/>
      <c r="AF36" s="104"/>
      <c r="AG36" s="104"/>
      <c r="AH36" s="29"/>
      <c r="AI36" s="29"/>
      <c r="AJ36" s="29"/>
      <c r="AK36" s="29"/>
      <c r="AL36" s="29"/>
      <c r="AM36" s="29"/>
      <c r="AN36" s="29"/>
      <c r="AO36" s="104"/>
      <c r="AP36" s="104"/>
      <c r="AQ36" s="29"/>
      <c r="AR36" s="29"/>
      <c r="AS36" s="29"/>
      <c r="AT36" s="29"/>
      <c r="AU36" s="29"/>
      <c r="AV36" s="29"/>
      <c r="AW36" s="29"/>
      <c r="AX36" s="104"/>
      <c r="AY36" s="104"/>
      <c r="AZ36" s="29"/>
      <c r="BA36" s="29"/>
      <c r="BB36" s="29"/>
      <c r="BC36" s="29"/>
      <c r="BD36" s="29"/>
      <c r="BE36" s="29"/>
      <c r="BF36" s="29"/>
      <c r="BG36" s="104">
        <v>1</v>
      </c>
      <c r="BH36" s="104">
        <v>1</v>
      </c>
      <c r="BI36" s="29">
        <f>BG36/BH36</f>
        <v>1</v>
      </c>
      <c r="BJ36" s="26">
        <f t="shared" si="9"/>
        <v>1</v>
      </c>
      <c r="BK36" s="26">
        <f>BJ36</f>
        <v>1</v>
      </c>
      <c r="BL36" s="26" t="str">
        <f t="shared" si="11"/>
        <v>CUMPLE</v>
      </c>
      <c r="BM36" s="39"/>
    </row>
    <row r="37" spans="1:65" ht="21" customHeight="1" outlineLevel="1" x14ac:dyDescent="0.25">
      <c r="A37" s="13">
        <v>6</v>
      </c>
      <c r="B37" s="13" t="s">
        <v>108</v>
      </c>
      <c r="C37" s="219">
        <v>5</v>
      </c>
      <c r="D37" s="219" t="s">
        <v>109</v>
      </c>
      <c r="E37" s="13" t="s">
        <v>110</v>
      </c>
      <c r="F37" s="32" t="s">
        <v>111</v>
      </c>
      <c r="G37" s="32" t="s">
        <v>112</v>
      </c>
      <c r="H37" s="13" t="s">
        <v>92</v>
      </c>
      <c r="I37" s="222" t="s">
        <v>876</v>
      </c>
      <c r="J37" s="34" t="s">
        <v>114</v>
      </c>
      <c r="K37" s="211" t="s">
        <v>9</v>
      </c>
      <c r="L37" s="13" t="s">
        <v>370</v>
      </c>
      <c r="M37" s="13" t="s">
        <v>117</v>
      </c>
      <c r="N37" s="13" t="s">
        <v>350</v>
      </c>
      <c r="O37" s="13" t="s">
        <v>118</v>
      </c>
      <c r="P37" s="13" t="s">
        <v>371</v>
      </c>
      <c r="Q37" s="13" t="s">
        <v>96</v>
      </c>
      <c r="R37" s="13" t="s">
        <v>372</v>
      </c>
      <c r="S37" s="13" t="s">
        <v>98</v>
      </c>
      <c r="T37" s="35">
        <v>1</v>
      </c>
      <c r="U37" s="36">
        <v>0.8</v>
      </c>
      <c r="V37" s="13" t="s">
        <v>122</v>
      </c>
      <c r="W37" s="36">
        <v>0.8</v>
      </c>
      <c r="X37" s="36">
        <v>1</v>
      </c>
      <c r="Y37" s="13" t="s">
        <v>353</v>
      </c>
      <c r="Z37" s="13"/>
      <c r="AA37" s="13"/>
      <c r="AB37" s="29"/>
      <c r="AC37" s="29"/>
      <c r="AD37" s="29"/>
      <c r="AE37" s="29"/>
      <c r="AF37" s="104"/>
      <c r="AG37" s="104"/>
      <c r="AH37" s="29"/>
      <c r="AI37" s="29"/>
      <c r="AJ37" s="29"/>
      <c r="AK37" s="29"/>
      <c r="AL37" s="29"/>
      <c r="AM37" s="29"/>
      <c r="AN37" s="29"/>
      <c r="AO37" s="104"/>
      <c r="AP37" s="104"/>
      <c r="AQ37" s="29">
        <v>1</v>
      </c>
      <c r="AR37" s="29"/>
      <c r="AS37" s="29"/>
      <c r="AT37" s="29"/>
      <c r="AU37" s="29"/>
      <c r="AV37" s="29"/>
      <c r="AW37" s="29"/>
      <c r="AX37" s="29"/>
      <c r="AY37" s="29"/>
      <c r="AZ37" s="29"/>
      <c r="BA37" s="29"/>
      <c r="BB37" s="29"/>
      <c r="BC37" s="29"/>
      <c r="BD37" s="29"/>
      <c r="BE37" s="29"/>
      <c r="BF37" s="29"/>
      <c r="BG37" s="104">
        <v>22</v>
      </c>
      <c r="BH37" s="104">
        <v>22</v>
      </c>
      <c r="BI37" s="29">
        <f>+BG37/BH37</f>
        <v>1</v>
      </c>
      <c r="BJ37" s="26">
        <f t="shared" si="9"/>
        <v>1</v>
      </c>
      <c r="BK37" s="26">
        <f t="shared" si="10"/>
        <v>1</v>
      </c>
      <c r="BL37" s="26" t="str">
        <f t="shared" si="11"/>
        <v>CUMPLE</v>
      </c>
      <c r="BM37" s="39"/>
    </row>
    <row r="38" spans="1:65" ht="21" customHeight="1" outlineLevel="1" x14ac:dyDescent="0.25">
      <c r="A38" s="13">
        <v>7</v>
      </c>
      <c r="B38" s="13" t="s">
        <v>108</v>
      </c>
      <c r="C38" s="219">
        <v>5</v>
      </c>
      <c r="D38" s="219" t="s">
        <v>109</v>
      </c>
      <c r="E38" s="13" t="s">
        <v>110</v>
      </c>
      <c r="F38" s="32" t="s">
        <v>111</v>
      </c>
      <c r="G38" s="32" t="s">
        <v>373</v>
      </c>
      <c r="H38" s="13" t="s">
        <v>92</v>
      </c>
      <c r="I38" s="222" t="s">
        <v>877</v>
      </c>
      <c r="J38" s="34" t="s">
        <v>114</v>
      </c>
      <c r="K38" s="211" t="s">
        <v>9</v>
      </c>
      <c r="L38" s="13" t="s">
        <v>375</v>
      </c>
      <c r="M38" s="13" t="s">
        <v>117</v>
      </c>
      <c r="N38" s="13" t="s">
        <v>350</v>
      </c>
      <c r="O38" s="13" t="s">
        <v>118</v>
      </c>
      <c r="P38" s="13" t="s">
        <v>376</v>
      </c>
      <c r="Q38" s="13" t="s">
        <v>96</v>
      </c>
      <c r="R38" s="13" t="s">
        <v>352</v>
      </c>
      <c r="S38" s="13" t="s">
        <v>98</v>
      </c>
      <c r="T38" s="35">
        <v>1</v>
      </c>
      <c r="U38" s="36">
        <v>0.8</v>
      </c>
      <c r="V38" s="13" t="s">
        <v>122</v>
      </c>
      <c r="W38" s="36">
        <v>0.8</v>
      </c>
      <c r="X38" s="36">
        <v>1</v>
      </c>
      <c r="Y38" s="13" t="s">
        <v>353</v>
      </c>
      <c r="Z38" s="13"/>
      <c r="AA38" s="13"/>
      <c r="AB38" s="29"/>
      <c r="AC38" s="29"/>
      <c r="AD38" s="29"/>
      <c r="AE38" s="29"/>
      <c r="AF38" s="104"/>
      <c r="AG38" s="104"/>
      <c r="AH38" s="29"/>
      <c r="AI38" s="29"/>
      <c r="AJ38" s="29"/>
      <c r="AK38" s="29"/>
      <c r="AL38" s="29"/>
      <c r="AM38" s="29"/>
      <c r="AN38" s="29"/>
      <c r="AO38" s="104"/>
      <c r="AP38" s="104"/>
      <c r="AQ38" s="29">
        <v>1</v>
      </c>
      <c r="AR38" s="29"/>
      <c r="AS38" s="29"/>
      <c r="AT38" s="29"/>
      <c r="AU38" s="29"/>
      <c r="AV38" s="29"/>
      <c r="AW38" s="29"/>
      <c r="AX38" s="29"/>
      <c r="AY38" s="29"/>
      <c r="AZ38" s="29"/>
      <c r="BA38" s="29"/>
      <c r="BB38" s="29"/>
      <c r="BC38" s="29"/>
      <c r="BD38" s="29"/>
      <c r="BE38" s="29"/>
      <c r="BF38" s="29"/>
      <c r="BG38" s="104">
        <v>32</v>
      </c>
      <c r="BH38" s="104">
        <v>32</v>
      </c>
      <c r="BI38" s="29">
        <f>+BG38/BH38</f>
        <v>1</v>
      </c>
      <c r="BJ38" s="26">
        <f t="shared" si="9"/>
        <v>1</v>
      </c>
      <c r="BK38" s="26">
        <f t="shared" si="10"/>
        <v>1</v>
      </c>
      <c r="BL38" s="26" t="str">
        <f t="shared" si="11"/>
        <v>CUMPLE</v>
      </c>
      <c r="BM38" s="39"/>
    </row>
    <row r="39" spans="1:65" ht="21" customHeight="1" outlineLevel="1" x14ac:dyDescent="0.25">
      <c r="A39" s="13">
        <v>8</v>
      </c>
      <c r="B39" s="13" t="s">
        <v>108</v>
      </c>
      <c r="C39" s="219">
        <v>5</v>
      </c>
      <c r="D39" s="219" t="s">
        <v>109</v>
      </c>
      <c r="E39" s="13" t="s">
        <v>110</v>
      </c>
      <c r="F39" s="32" t="s">
        <v>111</v>
      </c>
      <c r="G39" s="32" t="s">
        <v>377</v>
      </c>
      <c r="H39" s="13" t="s">
        <v>286</v>
      </c>
      <c r="I39" s="222" t="s">
        <v>878</v>
      </c>
      <c r="J39" s="177" t="s">
        <v>114</v>
      </c>
      <c r="K39" s="211" t="s">
        <v>7</v>
      </c>
      <c r="L39" s="13" t="s">
        <v>379</v>
      </c>
      <c r="M39" s="13" t="s">
        <v>192</v>
      </c>
      <c r="N39" s="129" t="s">
        <v>380</v>
      </c>
      <c r="O39" s="13" t="s">
        <v>381</v>
      </c>
      <c r="P39" s="13" t="s">
        <v>382</v>
      </c>
      <c r="Q39" s="13" t="s">
        <v>96</v>
      </c>
      <c r="R39" s="13" t="s">
        <v>383</v>
      </c>
      <c r="S39" s="13" t="s">
        <v>275</v>
      </c>
      <c r="T39" s="35">
        <v>1</v>
      </c>
      <c r="U39" s="36">
        <v>1</v>
      </c>
      <c r="V39" s="13" t="s">
        <v>122</v>
      </c>
      <c r="W39" s="36">
        <v>1</v>
      </c>
      <c r="X39" s="36">
        <v>1</v>
      </c>
      <c r="Y39" s="13" t="s">
        <v>353</v>
      </c>
      <c r="Z39" s="13"/>
      <c r="AA39" s="13"/>
      <c r="AB39" s="29"/>
      <c r="AC39" s="29"/>
      <c r="AD39" s="29"/>
      <c r="AE39" s="29"/>
      <c r="AF39" s="104"/>
      <c r="AG39" s="104"/>
      <c r="AH39" s="29"/>
      <c r="AI39" s="29"/>
      <c r="AJ39" s="29"/>
      <c r="AK39" s="29"/>
      <c r="AL39" s="29"/>
      <c r="AM39" s="29"/>
      <c r="AN39" s="29"/>
      <c r="AO39" s="104">
        <v>15</v>
      </c>
      <c r="AP39" s="104">
        <v>15</v>
      </c>
      <c r="AQ39" s="29">
        <f>+AO39/AP39</f>
        <v>1</v>
      </c>
      <c r="AR39" s="29"/>
      <c r="AS39" s="29"/>
      <c r="AT39" s="29"/>
      <c r="AU39" s="29"/>
      <c r="AV39" s="29"/>
      <c r="AW39" s="29"/>
      <c r="AX39" s="104">
        <v>10</v>
      </c>
      <c r="AY39" s="104">
        <v>10</v>
      </c>
      <c r="AZ39" s="29">
        <f>+AX39/AY39</f>
        <v>1</v>
      </c>
      <c r="BA39" s="29"/>
      <c r="BB39" s="29"/>
      <c r="BC39" s="29"/>
      <c r="BD39" s="29"/>
      <c r="BE39" s="29"/>
      <c r="BF39" s="29"/>
      <c r="BG39" s="104">
        <v>11</v>
      </c>
      <c r="BH39" s="104">
        <v>11</v>
      </c>
      <c r="BI39" s="29">
        <f>+BG39/BH39</f>
        <v>1</v>
      </c>
      <c r="BJ39" s="26">
        <f t="shared" si="9"/>
        <v>1</v>
      </c>
      <c r="BK39" s="26">
        <f t="shared" si="10"/>
        <v>1</v>
      </c>
      <c r="BL39" s="26" t="str">
        <f t="shared" si="11"/>
        <v>CUMPLE</v>
      </c>
      <c r="BM39" s="39"/>
    </row>
    <row r="40" spans="1:65" ht="21" customHeight="1" outlineLevel="1" x14ac:dyDescent="0.25">
      <c r="A40" s="13">
        <v>9</v>
      </c>
      <c r="B40" s="13" t="s">
        <v>108</v>
      </c>
      <c r="C40" s="219">
        <v>5</v>
      </c>
      <c r="D40" s="219" t="s">
        <v>109</v>
      </c>
      <c r="E40" s="13" t="s">
        <v>110</v>
      </c>
      <c r="F40" s="32" t="s">
        <v>111</v>
      </c>
      <c r="G40" s="32" t="s">
        <v>377</v>
      </c>
      <c r="H40" s="13" t="s">
        <v>286</v>
      </c>
      <c r="I40" s="222" t="s">
        <v>879</v>
      </c>
      <c r="J40" s="177" t="s">
        <v>114</v>
      </c>
      <c r="K40" s="211" t="s">
        <v>9</v>
      </c>
      <c r="L40" s="13" t="s">
        <v>385</v>
      </c>
      <c r="M40" s="13" t="s">
        <v>192</v>
      </c>
      <c r="N40" s="129" t="s">
        <v>380</v>
      </c>
      <c r="O40" s="13" t="s">
        <v>386</v>
      </c>
      <c r="P40" s="13" t="s">
        <v>387</v>
      </c>
      <c r="Q40" s="13" t="s">
        <v>388</v>
      </c>
      <c r="R40" s="13" t="s">
        <v>389</v>
      </c>
      <c r="S40" s="13" t="s">
        <v>275</v>
      </c>
      <c r="T40" s="34">
        <v>45</v>
      </c>
      <c r="U40" s="36">
        <v>1.35</v>
      </c>
      <c r="V40" s="13" t="s">
        <v>122</v>
      </c>
      <c r="W40" s="13">
        <v>45</v>
      </c>
      <c r="X40" s="13">
        <v>60</v>
      </c>
      <c r="Y40" s="13" t="s">
        <v>353</v>
      </c>
      <c r="Z40" s="13"/>
      <c r="AA40" s="13"/>
      <c r="AB40" s="29"/>
      <c r="AC40" s="29"/>
      <c r="AD40" s="29"/>
      <c r="AE40" s="29"/>
      <c r="AF40" s="104"/>
      <c r="AG40" s="104"/>
      <c r="AH40" s="20"/>
      <c r="AI40" s="20"/>
      <c r="AJ40" s="20"/>
      <c r="AK40" s="20"/>
      <c r="AL40" s="20"/>
      <c r="AM40" s="20"/>
      <c r="AN40" s="20"/>
      <c r="AO40" s="104">
        <v>201</v>
      </c>
      <c r="AP40" s="104">
        <v>7</v>
      </c>
      <c r="AQ40" s="20">
        <f>+AO40/AP40</f>
        <v>28.714285714285715</v>
      </c>
      <c r="AR40" s="29"/>
      <c r="AS40" s="29"/>
      <c r="AT40" s="29"/>
      <c r="AU40" s="29"/>
      <c r="AV40" s="29"/>
      <c r="AW40" s="29"/>
      <c r="AX40" s="29"/>
      <c r="AY40" s="29"/>
      <c r="AZ40" s="29"/>
      <c r="BA40" s="29"/>
      <c r="BB40" s="29"/>
      <c r="BC40" s="29"/>
      <c r="BD40" s="29"/>
      <c r="BE40" s="29"/>
      <c r="BF40" s="29"/>
      <c r="BG40" s="104">
        <v>45</v>
      </c>
      <c r="BH40" s="104">
        <v>45</v>
      </c>
      <c r="BI40" s="29">
        <f>+BG40/BH40</f>
        <v>1</v>
      </c>
      <c r="BJ40" s="130">
        <f t="shared" si="9"/>
        <v>14.857142857142858</v>
      </c>
      <c r="BK40" s="26">
        <f>IF(T40&lt;=45,100%,45/BJ40)</f>
        <v>1</v>
      </c>
      <c r="BL40" s="26" t="str">
        <f t="shared" si="11"/>
        <v>NO CUMPLE</v>
      </c>
      <c r="BM40" s="39"/>
    </row>
    <row r="41" spans="1:65" ht="21" customHeight="1" outlineLevel="1" x14ac:dyDescent="0.25">
      <c r="A41" s="13">
        <v>10</v>
      </c>
      <c r="B41" s="13" t="s">
        <v>108</v>
      </c>
      <c r="C41" s="219">
        <v>5</v>
      </c>
      <c r="D41" s="219" t="s">
        <v>109</v>
      </c>
      <c r="E41" s="13" t="s">
        <v>110</v>
      </c>
      <c r="F41" s="32" t="s">
        <v>111</v>
      </c>
      <c r="G41" s="32" t="s">
        <v>377</v>
      </c>
      <c r="H41" s="13" t="s">
        <v>286</v>
      </c>
      <c r="I41" s="222" t="s">
        <v>880</v>
      </c>
      <c r="J41" s="34" t="s">
        <v>114</v>
      </c>
      <c r="K41" s="211" t="s">
        <v>7</v>
      </c>
      <c r="L41" s="13" t="s">
        <v>391</v>
      </c>
      <c r="M41" s="13" t="s">
        <v>192</v>
      </c>
      <c r="N41" s="129" t="s">
        <v>380</v>
      </c>
      <c r="O41" s="13" t="s">
        <v>392</v>
      </c>
      <c r="P41" s="13" t="s">
        <v>393</v>
      </c>
      <c r="Q41" s="13" t="s">
        <v>96</v>
      </c>
      <c r="R41" s="13" t="s">
        <v>389</v>
      </c>
      <c r="S41" s="13" t="s">
        <v>303</v>
      </c>
      <c r="T41" s="35">
        <v>1</v>
      </c>
      <c r="U41" s="108">
        <v>0.61360000000000003</v>
      </c>
      <c r="V41" s="13" t="s">
        <v>122</v>
      </c>
      <c r="W41" s="36">
        <v>0.9</v>
      </c>
      <c r="X41" s="36">
        <v>1</v>
      </c>
      <c r="Y41" s="13" t="s">
        <v>394</v>
      </c>
      <c r="Z41" s="13"/>
      <c r="AA41" s="13"/>
      <c r="AB41" s="29"/>
      <c r="AC41" s="29"/>
      <c r="AD41" s="29"/>
      <c r="AE41" s="29"/>
      <c r="AF41" s="104"/>
      <c r="AG41" s="104"/>
      <c r="AH41" s="29"/>
      <c r="AI41" s="29"/>
      <c r="AJ41" s="29"/>
      <c r="AK41" s="29"/>
      <c r="AL41" s="29"/>
      <c r="AM41" s="29"/>
      <c r="AN41" s="29"/>
      <c r="AO41" s="104">
        <v>166</v>
      </c>
      <c r="AP41" s="104">
        <v>174</v>
      </c>
      <c r="AQ41" s="29">
        <f>+AO41/AP41</f>
        <v>0.95402298850574707</v>
      </c>
      <c r="AR41" s="29"/>
      <c r="AS41" s="29"/>
      <c r="AT41" s="29"/>
      <c r="AU41" s="104"/>
      <c r="AV41" s="104"/>
      <c r="AW41" s="29"/>
      <c r="AX41" s="29"/>
      <c r="AY41" s="29"/>
      <c r="AZ41" s="29"/>
      <c r="BA41" s="29"/>
      <c r="BB41" s="29"/>
      <c r="BC41" s="29"/>
      <c r="BD41" s="29"/>
      <c r="BE41" s="29"/>
      <c r="BF41" s="29"/>
      <c r="BG41" s="104"/>
      <c r="BH41" s="104"/>
      <c r="BI41" s="29"/>
      <c r="BJ41" s="26">
        <f t="shared" si="9"/>
        <v>0.95402298850574707</v>
      </c>
      <c r="BK41" s="26">
        <f>IF(T41=0,BJ41,BJ41/T41)</f>
        <v>0.95402298850574707</v>
      </c>
      <c r="BL41" s="26" t="str">
        <f t="shared" si="11"/>
        <v>CUMPLE</v>
      </c>
      <c r="BM41" s="39"/>
    </row>
    <row r="42" spans="1:65" ht="21" customHeight="1" outlineLevel="1" x14ac:dyDescent="0.25">
      <c r="A42" s="13">
        <v>11</v>
      </c>
      <c r="B42" s="13" t="s">
        <v>108</v>
      </c>
      <c r="C42" s="219">
        <v>5</v>
      </c>
      <c r="D42" s="219" t="s">
        <v>109</v>
      </c>
      <c r="E42" s="13" t="s">
        <v>110</v>
      </c>
      <c r="F42" s="32" t="s">
        <v>111</v>
      </c>
      <c r="G42" s="32" t="s">
        <v>377</v>
      </c>
      <c r="H42" s="13" t="s">
        <v>286</v>
      </c>
      <c r="I42" s="222" t="s">
        <v>881</v>
      </c>
      <c r="J42" s="177" t="s">
        <v>114</v>
      </c>
      <c r="K42" s="211" t="s">
        <v>7</v>
      </c>
      <c r="L42" s="13" t="s">
        <v>842</v>
      </c>
      <c r="M42" s="13" t="s">
        <v>192</v>
      </c>
      <c r="N42" s="129" t="s">
        <v>843</v>
      </c>
      <c r="O42" s="13" t="s">
        <v>396</v>
      </c>
      <c r="P42" s="13" t="s">
        <v>844</v>
      </c>
      <c r="Q42" s="13" t="s">
        <v>96</v>
      </c>
      <c r="R42" s="13" t="s">
        <v>845</v>
      </c>
      <c r="S42" s="13" t="s">
        <v>846</v>
      </c>
      <c r="T42" s="35">
        <v>0.95</v>
      </c>
      <c r="U42" s="108">
        <v>0.92259999999999998</v>
      </c>
      <c r="V42" s="13" t="s">
        <v>122</v>
      </c>
      <c r="W42" s="36">
        <v>0.85</v>
      </c>
      <c r="X42" s="36">
        <v>1</v>
      </c>
      <c r="Y42" s="13" t="s">
        <v>397</v>
      </c>
      <c r="Z42" s="13"/>
      <c r="AA42" s="13"/>
      <c r="AB42" s="29"/>
      <c r="AC42" s="29"/>
      <c r="AD42" s="29"/>
      <c r="AE42" s="29"/>
      <c r="AF42" s="104"/>
      <c r="AG42" s="104"/>
      <c r="AH42" s="29"/>
      <c r="AI42" s="104">
        <v>164</v>
      </c>
      <c r="AJ42" s="104">
        <v>173</v>
      </c>
      <c r="AK42" s="29">
        <f>AI42/AJ42</f>
        <v>0.94797687861271673</v>
      </c>
      <c r="AL42" s="29"/>
      <c r="AM42" s="29"/>
      <c r="AN42" s="29"/>
      <c r="AO42" s="104"/>
      <c r="AP42" s="104"/>
      <c r="AQ42" s="29"/>
      <c r="AR42" s="29"/>
      <c r="AS42" s="29"/>
      <c r="AT42" s="29"/>
      <c r="AU42" s="104">
        <v>110</v>
      </c>
      <c r="AV42" s="104">
        <v>187</v>
      </c>
      <c r="AW42" s="29">
        <f>+AU42/AV42</f>
        <v>0.58823529411764708</v>
      </c>
      <c r="AX42" s="29"/>
      <c r="AY42" s="29"/>
      <c r="AZ42" s="29"/>
      <c r="BA42" s="29"/>
      <c r="BB42" s="29"/>
      <c r="BC42" s="29"/>
      <c r="BD42" s="29"/>
      <c r="BE42" s="29"/>
      <c r="BF42" s="29"/>
      <c r="BG42" s="104">
        <v>164</v>
      </c>
      <c r="BH42" s="104">
        <v>173</v>
      </c>
      <c r="BI42" s="29">
        <f>+BG42/BH42</f>
        <v>0.94797687861271673</v>
      </c>
      <c r="BJ42" s="26">
        <f t="shared" si="9"/>
        <v>0.82806301711436026</v>
      </c>
      <c r="BK42" s="26">
        <f>IF(T42=0,BJ42,BJ42/T42)</f>
        <v>0.87164528117301088</v>
      </c>
      <c r="BL42" s="26" t="str">
        <f t="shared" si="11"/>
        <v>NO CUMPLE</v>
      </c>
      <c r="BM42" s="39"/>
    </row>
    <row r="43" spans="1:65" ht="21" customHeight="1" outlineLevel="1" x14ac:dyDescent="0.25">
      <c r="A43" s="13">
        <v>13</v>
      </c>
      <c r="B43" s="13" t="s">
        <v>108</v>
      </c>
      <c r="C43" s="219">
        <v>5</v>
      </c>
      <c r="D43" s="219" t="s">
        <v>188</v>
      </c>
      <c r="E43" s="13" t="s">
        <v>110</v>
      </c>
      <c r="F43" s="32" t="s">
        <v>111</v>
      </c>
      <c r="G43" s="32" t="s">
        <v>112</v>
      </c>
      <c r="H43" s="13" t="s">
        <v>92</v>
      </c>
      <c r="I43" s="222" t="s">
        <v>882</v>
      </c>
      <c r="J43" s="34" t="s">
        <v>70</v>
      </c>
      <c r="K43" s="211" t="s">
        <v>7</v>
      </c>
      <c r="L43" s="13" t="s">
        <v>400</v>
      </c>
      <c r="M43" s="13" t="s">
        <v>117</v>
      </c>
      <c r="N43" s="13" t="s">
        <v>401</v>
      </c>
      <c r="O43" s="13" t="s">
        <v>118</v>
      </c>
      <c r="P43" s="13" t="s">
        <v>402</v>
      </c>
      <c r="Q43" s="13" t="s">
        <v>96</v>
      </c>
      <c r="R43" s="13" t="s">
        <v>346</v>
      </c>
      <c r="S43" s="13" t="s">
        <v>98</v>
      </c>
      <c r="T43" s="35">
        <v>1</v>
      </c>
      <c r="U43" s="36">
        <v>1</v>
      </c>
      <c r="V43" s="13" t="s">
        <v>122</v>
      </c>
      <c r="W43" s="36">
        <v>0.9</v>
      </c>
      <c r="X43" s="36">
        <v>1</v>
      </c>
      <c r="Y43" s="13" t="s">
        <v>403</v>
      </c>
      <c r="Z43" s="13"/>
      <c r="AA43" s="13"/>
      <c r="AB43" s="29"/>
      <c r="AC43" s="29"/>
      <c r="AD43" s="29"/>
      <c r="AE43" s="29"/>
      <c r="AF43" s="104"/>
      <c r="AG43" s="104"/>
      <c r="AH43" s="29"/>
      <c r="AI43" s="29"/>
      <c r="AJ43" s="29"/>
      <c r="AK43" s="29"/>
      <c r="AL43" s="29"/>
      <c r="AM43" s="29"/>
      <c r="AN43" s="29"/>
      <c r="AO43" s="104">
        <v>627</v>
      </c>
      <c r="AP43" s="104">
        <v>627</v>
      </c>
      <c r="AQ43" s="29">
        <v>1</v>
      </c>
      <c r="AR43" s="29"/>
      <c r="AS43" s="29"/>
      <c r="AT43" s="29"/>
      <c r="AU43" s="29"/>
      <c r="AV43" s="29"/>
      <c r="AW43" s="29"/>
      <c r="AX43" s="29"/>
      <c r="AY43" s="29"/>
      <c r="AZ43" s="29"/>
      <c r="BA43" s="29"/>
      <c r="BB43" s="29"/>
      <c r="BC43" s="29"/>
      <c r="BD43" s="29"/>
      <c r="BE43" s="29"/>
      <c r="BF43" s="29"/>
      <c r="BG43" s="104">
        <v>154</v>
      </c>
      <c r="BH43" s="104">
        <v>154</v>
      </c>
      <c r="BI43" s="29">
        <f>+BG43/BH43</f>
        <v>1</v>
      </c>
      <c r="BJ43" s="26">
        <f>IF(SUM(AB43,AE43,AH43,AK43,AN43,AQ43,AT43,AW43,AZ43,BC43,BF43,BI43)=0,0,AVERAGE(AB43,AE43,AH43,AK43,AN43,AQ43,AT43,AW43,AZ43,BC43,BF43,BI43))</f>
        <v>1</v>
      </c>
      <c r="BK43" s="26">
        <f>IF(T43=0,BJ43,BJ43/T43)</f>
        <v>1</v>
      </c>
      <c r="BL43" s="26" t="str">
        <f t="shared" si="11"/>
        <v>CUMPLE</v>
      </c>
      <c r="BM43" s="39"/>
    </row>
    <row r="44" spans="1:65" ht="21" customHeight="1" outlineLevel="1" x14ac:dyDescent="0.25">
      <c r="A44" s="13">
        <v>14</v>
      </c>
      <c r="B44" s="13" t="s">
        <v>108</v>
      </c>
      <c r="C44" s="219">
        <v>5</v>
      </c>
      <c r="D44" s="219" t="s">
        <v>188</v>
      </c>
      <c r="E44" s="13" t="s">
        <v>110</v>
      </c>
      <c r="F44" s="32" t="s">
        <v>111</v>
      </c>
      <c r="G44" s="32" t="s">
        <v>112</v>
      </c>
      <c r="H44" s="13" t="s">
        <v>92</v>
      </c>
      <c r="I44" s="222" t="s">
        <v>883</v>
      </c>
      <c r="J44" s="197" t="s">
        <v>70</v>
      </c>
      <c r="K44" s="211" t="s">
        <v>405</v>
      </c>
      <c r="L44" s="13" t="s">
        <v>406</v>
      </c>
      <c r="M44" s="13" t="s">
        <v>117</v>
      </c>
      <c r="N44" s="13" t="s">
        <v>357</v>
      </c>
      <c r="O44" s="13" t="s">
        <v>396</v>
      </c>
      <c r="P44" s="13" t="s">
        <v>407</v>
      </c>
      <c r="Q44" s="13" t="s">
        <v>96</v>
      </c>
      <c r="R44" s="13" t="s">
        <v>346</v>
      </c>
      <c r="S44" s="13" t="s">
        <v>275</v>
      </c>
      <c r="T44" s="35">
        <v>1</v>
      </c>
      <c r="U44" s="36">
        <v>0.8</v>
      </c>
      <c r="V44" s="13" t="s">
        <v>122</v>
      </c>
      <c r="W44" s="36">
        <v>0.8</v>
      </c>
      <c r="X44" s="36">
        <v>1</v>
      </c>
      <c r="Y44" s="13" t="s">
        <v>408</v>
      </c>
      <c r="Z44" s="13"/>
      <c r="AA44" s="13"/>
      <c r="AB44" s="29"/>
      <c r="AC44" s="29"/>
      <c r="AD44" s="29"/>
      <c r="AE44" s="29"/>
      <c r="AF44" s="104">
        <v>142</v>
      </c>
      <c r="AG44" s="104">
        <v>142</v>
      </c>
      <c r="AH44" s="29">
        <f>+AF44/AG44</f>
        <v>1</v>
      </c>
      <c r="AI44" s="29"/>
      <c r="AJ44" s="29"/>
      <c r="AK44" s="29"/>
      <c r="AL44" s="29"/>
      <c r="AM44" s="29"/>
      <c r="AN44" s="29"/>
      <c r="AO44" s="104">
        <v>129</v>
      </c>
      <c r="AP44" s="104">
        <v>129</v>
      </c>
      <c r="AQ44" s="29">
        <f>+AO44/AP44</f>
        <v>1</v>
      </c>
      <c r="AR44" s="29"/>
      <c r="AS44" s="29"/>
      <c r="AT44" s="29"/>
      <c r="AU44" s="29"/>
      <c r="AV44" s="29"/>
      <c r="AW44" s="29"/>
      <c r="AX44" s="104">
        <v>99</v>
      </c>
      <c r="AY44" s="104">
        <v>99</v>
      </c>
      <c r="AZ44" s="29">
        <f>+AX44/AY44</f>
        <v>1</v>
      </c>
      <c r="BA44" s="29"/>
      <c r="BB44" s="29"/>
      <c r="BC44" s="29"/>
      <c r="BD44" s="29"/>
      <c r="BE44" s="29"/>
      <c r="BF44" s="29"/>
      <c r="BG44" s="104">
        <v>16</v>
      </c>
      <c r="BH44" s="104">
        <v>16</v>
      </c>
      <c r="BI44" s="29">
        <f>+BG44/BH44</f>
        <v>1</v>
      </c>
      <c r="BJ44" s="26">
        <f>IF(SUM(AB44,AE44,AH44,AK44,AN44,AQ44,AT44,AW44,AZ44,BC44,BF44,BI44)=0,0,AVERAGE(AB44,AE44,AH44,AK44,AN44,AQ44,AT44,AW44,AZ44,BC44,BF44,BI44))</f>
        <v>1</v>
      </c>
      <c r="BK44" s="26">
        <f>IF(T44=0,BJ44,BJ44/T44)</f>
        <v>1</v>
      </c>
      <c r="BL44" s="26" t="str">
        <f t="shared" si="11"/>
        <v>CUMPLE</v>
      </c>
      <c r="BM44" s="39"/>
    </row>
    <row r="45" spans="1:65" ht="21" customHeight="1" outlineLevel="1" x14ac:dyDescent="0.25">
      <c r="A45" s="13">
        <v>15</v>
      </c>
      <c r="B45" s="13" t="s">
        <v>108</v>
      </c>
      <c r="C45" s="219">
        <v>5</v>
      </c>
      <c r="D45" s="219" t="s">
        <v>188</v>
      </c>
      <c r="E45" s="13" t="s">
        <v>110</v>
      </c>
      <c r="F45" s="32" t="s">
        <v>111</v>
      </c>
      <c r="G45" s="32" t="s">
        <v>377</v>
      </c>
      <c r="H45" s="13" t="s">
        <v>286</v>
      </c>
      <c r="I45" s="222" t="s">
        <v>884</v>
      </c>
      <c r="J45" s="34" t="s">
        <v>70</v>
      </c>
      <c r="K45" s="211" t="s">
        <v>9</v>
      </c>
      <c r="L45" s="13" t="s">
        <v>410</v>
      </c>
      <c r="M45" s="13" t="s">
        <v>192</v>
      </c>
      <c r="N45" s="129" t="s">
        <v>380</v>
      </c>
      <c r="O45" s="13" t="s">
        <v>411</v>
      </c>
      <c r="P45" s="13" t="s">
        <v>412</v>
      </c>
      <c r="Q45" s="13" t="s">
        <v>388</v>
      </c>
      <c r="R45" s="13" t="s">
        <v>413</v>
      </c>
      <c r="S45" s="13" t="s">
        <v>98</v>
      </c>
      <c r="T45" s="34">
        <v>30</v>
      </c>
      <c r="U45" s="13" t="s">
        <v>414</v>
      </c>
      <c r="V45" s="13" t="s">
        <v>122</v>
      </c>
      <c r="W45" s="13">
        <v>25</v>
      </c>
      <c r="X45" s="13">
        <v>30</v>
      </c>
      <c r="Y45" s="13" t="s">
        <v>408</v>
      </c>
      <c r="Z45" s="13"/>
      <c r="AA45" s="13"/>
      <c r="AB45" s="29"/>
      <c r="AC45" s="29"/>
      <c r="AD45" s="29"/>
      <c r="AE45" s="29"/>
      <c r="AF45" s="104"/>
      <c r="AG45" s="104"/>
      <c r="AH45" s="104"/>
      <c r="AI45" s="29"/>
      <c r="AJ45" s="29"/>
      <c r="AK45" s="29"/>
      <c r="AL45" s="29"/>
      <c r="AM45" s="29"/>
      <c r="AN45" s="29"/>
      <c r="AO45" s="104">
        <v>201</v>
      </c>
      <c r="AP45" s="104">
        <v>7</v>
      </c>
      <c r="AQ45" s="104">
        <f>AO45/AP45</f>
        <v>28.714285714285715</v>
      </c>
      <c r="AR45" s="131"/>
      <c r="AS45" s="131"/>
      <c r="AT45" s="131"/>
      <c r="AU45" s="131"/>
      <c r="AV45" s="131"/>
      <c r="AW45" s="131"/>
      <c r="AX45" s="131"/>
      <c r="AY45" s="131"/>
      <c r="AZ45" s="132"/>
      <c r="BA45" s="132"/>
      <c r="BB45" s="132"/>
      <c r="BC45" s="132"/>
      <c r="BD45" s="132"/>
      <c r="BE45" s="132"/>
      <c r="BF45" s="132"/>
      <c r="BG45" s="132"/>
      <c r="BH45" s="132"/>
      <c r="BI45" s="132"/>
      <c r="BJ45" s="130">
        <f>IF(SUM(AB45,AE45,AH45,AK45,AN45,AQ45,AT45,AW45,AZ45,BC45,BF45,BI45)=0,0,AVERAGE(AB45,AE45,AH45,AK45,AN45,AQ45,AT45,AW45,AZ45,BC45,BF45,BI45))</f>
        <v>28.714285714285715</v>
      </c>
      <c r="BK45" s="26">
        <f>IF(T45&lt;=30,100%,30/BJ45)</f>
        <v>1</v>
      </c>
      <c r="BL45" s="26" t="str">
        <f t="shared" si="11"/>
        <v>CUMPLE</v>
      </c>
      <c r="BM45" s="39"/>
    </row>
    <row r="46" spans="1:65" ht="21" customHeight="1" x14ac:dyDescent="0.25">
      <c r="A46" s="122"/>
      <c r="B46" s="123"/>
      <c r="C46" s="123"/>
      <c r="D46" s="123"/>
      <c r="E46" s="123"/>
      <c r="F46" s="124"/>
      <c r="G46" s="124"/>
      <c r="H46" s="123"/>
      <c r="I46" s="224"/>
      <c r="J46" s="125"/>
      <c r="K46" s="213"/>
      <c r="L46" s="123"/>
      <c r="M46" s="123"/>
      <c r="N46" s="123"/>
      <c r="O46" s="123"/>
      <c r="P46" s="123"/>
      <c r="Q46" s="123"/>
      <c r="R46" s="123"/>
      <c r="S46" s="123"/>
      <c r="T46" s="126"/>
      <c r="U46" s="127"/>
      <c r="V46" s="123"/>
      <c r="W46" s="127"/>
      <c r="X46" s="127"/>
      <c r="Y46" s="123"/>
      <c r="Z46" s="123"/>
      <c r="AA46" s="123"/>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28"/>
      <c r="BL46" s="1"/>
      <c r="BM46" s="1"/>
    </row>
    <row r="47" spans="1:65" ht="44.25" customHeight="1" x14ac:dyDescent="0.25">
      <c r="A47" s="97" t="s">
        <v>206</v>
      </c>
      <c r="B47" s="98"/>
      <c r="C47" s="98"/>
      <c r="D47" s="98"/>
      <c r="E47" s="98"/>
      <c r="F47" s="99"/>
      <c r="G47" s="100"/>
      <c r="H47" s="100"/>
      <c r="I47" s="225"/>
      <c r="J47" s="100"/>
      <c r="K47" s="214"/>
      <c r="L47" s="100"/>
      <c r="M47" s="100"/>
      <c r="N47" s="100"/>
      <c r="O47" s="100"/>
      <c r="P47" s="100"/>
      <c r="Q47" s="100"/>
      <c r="R47" s="100"/>
      <c r="S47" s="100"/>
      <c r="T47" s="100"/>
      <c r="U47" s="100"/>
      <c r="V47" s="100"/>
      <c r="W47" s="100"/>
      <c r="X47" s="100"/>
      <c r="Y47" s="81"/>
      <c r="Z47" s="81"/>
      <c r="AA47" s="8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
      <c r="BM47" s="1"/>
    </row>
    <row r="48" spans="1:65" ht="21" customHeight="1" outlineLevel="1" x14ac:dyDescent="0.25">
      <c r="A48" s="133">
        <v>1</v>
      </c>
      <c r="B48" s="15" t="s">
        <v>161</v>
      </c>
      <c r="C48" s="219">
        <v>6</v>
      </c>
      <c r="D48" s="219" t="s">
        <v>163</v>
      </c>
      <c r="E48" s="15" t="s">
        <v>162</v>
      </c>
      <c r="F48" s="14" t="s">
        <v>66</v>
      </c>
      <c r="G48" s="14" t="s">
        <v>417</v>
      </c>
      <c r="H48" s="15" t="s">
        <v>418</v>
      </c>
      <c r="I48" s="222" t="s">
        <v>885</v>
      </c>
      <c r="J48" s="198" t="s">
        <v>114</v>
      </c>
      <c r="K48" s="209" t="s">
        <v>3</v>
      </c>
      <c r="L48" s="134" t="s">
        <v>419</v>
      </c>
      <c r="M48" s="15" t="s">
        <v>196</v>
      </c>
      <c r="N48" s="15" t="s">
        <v>420</v>
      </c>
      <c r="O48" s="15" t="s">
        <v>421</v>
      </c>
      <c r="P48" s="15" t="s">
        <v>422</v>
      </c>
      <c r="Q48" s="15" t="s">
        <v>96</v>
      </c>
      <c r="R48" s="15" t="s">
        <v>423</v>
      </c>
      <c r="S48" s="15" t="s">
        <v>272</v>
      </c>
      <c r="T48" s="135">
        <v>4.0000000000000001E-3</v>
      </c>
      <c r="U48" s="136">
        <v>4.8999999999999998E-3</v>
      </c>
      <c r="V48" s="15" t="s">
        <v>80</v>
      </c>
      <c r="W48" s="136">
        <v>0</v>
      </c>
      <c r="X48" s="136">
        <v>5.0000000000000001E-3</v>
      </c>
      <c r="Y48" s="15" t="s">
        <v>424</v>
      </c>
      <c r="Z48" s="15">
        <v>14</v>
      </c>
      <c r="AA48" s="15">
        <v>3863</v>
      </c>
      <c r="AB48" s="29">
        <f>+Z48/AA48</f>
        <v>3.6241263266891016E-3</v>
      </c>
      <c r="AC48" s="20">
        <v>15</v>
      </c>
      <c r="AD48" s="20">
        <v>3539</v>
      </c>
      <c r="AE48" s="29">
        <f>+AC48/AD48</f>
        <v>4.2384854478666294E-3</v>
      </c>
      <c r="AF48" s="20">
        <v>5</v>
      </c>
      <c r="AG48" s="20">
        <v>2571</v>
      </c>
      <c r="AH48" s="29">
        <f>+AF48/AG48</f>
        <v>1.9447685725398677E-3</v>
      </c>
      <c r="AI48" s="20">
        <v>19</v>
      </c>
      <c r="AJ48" s="20">
        <v>5211</v>
      </c>
      <c r="AK48" s="29">
        <f>+AI48/AJ48</f>
        <v>3.6461331798119364E-3</v>
      </c>
      <c r="AL48" s="20">
        <v>29</v>
      </c>
      <c r="AM48" s="20">
        <v>3596</v>
      </c>
      <c r="AN48" s="29">
        <f>+AL48/AM48</f>
        <v>8.0645161290322578E-3</v>
      </c>
      <c r="AO48" s="20">
        <v>7</v>
      </c>
      <c r="AP48" s="20">
        <v>3169</v>
      </c>
      <c r="AQ48" s="29">
        <f>+AO48/AP48</f>
        <v>2.208898706216472E-3</v>
      </c>
      <c r="AR48" s="20">
        <v>3</v>
      </c>
      <c r="AS48" s="20">
        <v>3272</v>
      </c>
      <c r="AT48" s="29">
        <f>+AR48/AS48</f>
        <v>9.1687041564792176E-4</v>
      </c>
      <c r="AU48" s="20">
        <v>17</v>
      </c>
      <c r="AV48" s="20">
        <v>3272</v>
      </c>
      <c r="AW48" s="29">
        <f>+AU48/AV48</f>
        <v>5.1955990220048896E-3</v>
      </c>
      <c r="AX48" s="20">
        <v>1</v>
      </c>
      <c r="AY48" s="20">
        <v>3976</v>
      </c>
      <c r="AZ48" s="29">
        <f>+AX48/AY48</f>
        <v>2.5150905432595576E-4</v>
      </c>
      <c r="BA48" s="104">
        <v>5</v>
      </c>
      <c r="BB48" s="104">
        <v>4034</v>
      </c>
      <c r="BC48" s="29">
        <f>BA48/BB48</f>
        <v>1.2394645513138325E-3</v>
      </c>
      <c r="BD48" s="104">
        <v>5</v>
      </c>
      <c r="BE48" s="104">
        <v>3040</v>
      </c>
      <c r="BF48" s="29">
        <f>BD48/BE48</f>
        <v>1.6447368421052631E-3</v>
      </c>
      <c r="BG48" s="104">
        <v>2</v>
      </c>
      <c r="BH48" s="104">
        <v>3414</v>
      </c>
      <c r="BI48" s="29">
        <f>BG48/BH48</f>
        <v>5.8582308142940832E-4</v>
      </c>
      <c r="BJ48" s="26">
        <f>AVERAGE(AB48,AE48,AH48,AK48,AN48,AQ48,AT48,AW48,AZ48,BC48,BF48,BI48)</f>
        <v>2.7967442774152946E-3</v>
      </c>
      <c r="BK48" s="26">
        <f>IF(T48=0,BJ48,BJ48/T48)</f>
        <v>0.69918606935382366</v>
      </c>
      <c r="BL48" s="26" t="str">
        <f t="shared" ref="BL48:BL84" si="15">IF(AND(BJ48&gt;=W48,BJ48&lt;=X48),"CUMPLE","NO CUMPLE")</f>
        <v>CUMPLE</v>
      </c>
      <c r="BM48" s="1"/>
    </row>
    <row r="49" spans="1:65" ht="21" customHeight="1" outlineLevel="1" x14ac:dyDescent="0.25">
      <c r="A49" s="133">
        <v>2</v>
      </c>
      <c r="B49" s="15" t="s">
        <v>161</v>
      </c>
      <c r="C49" s="219">
        <v>6</v>
      </c>
      <c r="D49" s="219" t="s">
        <v>163</v>
      </c>
      <c r="E49" s="15" t="s">
        <v>162</v>
      </c>
      <c r="F49" s="14" t="s">
        <v>782</v>
      </c>
      <c r="G49" s="14" t="s">
        <v>417</v>
      </c>
      <c r="H49" s="15" t="s">
        <v>418</v>
      </c>
      <c r="I49" s="222" t="s">
        <v>886</v>
      </c>
      <c r="J49" s="198" t="s">
        <v>114</v>
      </c>
      <c r="K49" s="209" t="s">
        <v>3</v>
      </c>
      <c r="L49" s="134" t="s">
        <v>419</v>
      </c>
      <c r="M49" s="15" t="s">
        <v>196</v>
      </c>
      <c r="N49" s="15" t="s">
        <v>420</v>
      </c>
      <c r="O49" s="15" t="s">
        <v>421</v>
      </c>
      <c r="P49" s="15" t="s">
        <v>786</v>
      </c>
      <c r="Q49" s="15" t="s">
        <v>388</v>
      </c>
      <c r="R49" s="15" t="s">
        <v>425</v>
      </c>
      <c r="S49" s="15" t="s">
        <v>272</v>
      </c>
      <c r="T49" s="180">
        <v>5</v>
      </c>
      <c r="U49" s="15">
        <v>5</v>
      </c>
      <c r="V49" s="15" t="s">
        <v>122</v>
      </c>
      <c r="W49" s="180">
        <v>0</v>
      </c>
      <c r="X49" s="180">
        <v>7</v>
      </c>
      <c r="Y49" s="15" t="s">
        <v>426</v>
      </c>
      <c r="Z49" s="15">
        <v>13</v>
      </c>
      <c r="AA49" s="15">
        <v>13</v>
      </c>
      <c r="AB49" s="29">
        <f>+Z49/AA49</f>
        <v>1</v>
      </c>
      <c r="AC49" s="15">
        <v>20</v>
      </c>
      <c r="AD49" s="15">
        <v>20</v>
      </c>
      <c r="AE49" s="29">
        <f>+AC49/AD49</f>
        <v>1</v>
      </c>
      <c r="AF49" s="15">
        <v>8</v>
      </c>
      <c r="AG49" s="15">
        <v>8</v>
      </c>
      <c r="AH49" s="29">
        <f>+AF49/AG49</f>
        <v>1</v>
      </c>
      <c r="AI49" s="15">
        <v>27</v>
      </c>
      <c r="AJ49" s="15">
        <v>27</v>
      </c>
      <c r="AK49" s="29">
        <f>+AI49/AJ49</f>
        <v>1</v>
      </c>
      <c r="AL49" s="15">
        <v>10</v>
      </c>
      <c r="AM49" s="15">
        <v>10</v>
      </c>
      <c r="AN49" s="29">
        <f>AL49/AM49</f>
        <v>1</v>
      </c>
      <c r="AO49" s="15">
        <v>20</v>
      </c>
      <c r="AP49" s="15">
        <v>20</v>
      </c>
      <c r="AQ49" s="29">
        <f>AO49/AP49</f>
        <v>1</v>
      </c>
      <c r="AR49" s="15">
        <v>5</v>
      </c>
      <c r="AS49" s="15">
        <v>5</v>
      </c>
      <c r="AT49" s="29">
        <f>AR49/AS49</f>
        <v>1</v>
      </c>
      <c r="AU49" s="15">
        <v>2</v>
      </c>
      <c r="AV49" s="15">
        <v>5</v>
      </c>
      <c r="AW49" s="29">
        <f>AU49/AV49</f>
        <v>0.4</v>
      </c>
      <c r="AX49" s="15">
        <v>3</v>
      </c>
      <c r="AY49" s="15">
        <v>5</v>
      </c>
      <c r="AZ49" s="29">
        <f>AX49/AY49</f>
        <v>0.6</v>
      </c>
      <c r="BA49" s="104">
        <v>1</v>
      </c>
      <c r="BB49" s="104"/>
      <c r="BC49" s="20">
        <f>BA49</f>
        <v>1</v>
      </c>
      <c r="BD49" s="104">
        <v>1</v>
      </c>
      <c r="BE49" s="104"/>
      <c r="BF49" s="20">
        <f>BD49</f>
        <v>1</v>
      </c>
      <c r="BG49" s="104">
        <v>1</v>
      </c>
      <c r="BH49" s="104"/>
      <c r="BI49" s="20">
        <f>BG49</f>
        <v>1</v>
      </c>
      <c r="BJ49" s="26">
        <f>IF(AVERAGE(BC49,BF49,BI49)=0,0,AVERAGE(AZ49,BC49,BF49,BI49))</f>
        <v>0.9</v>
      </c>
      <c r="BK49" s="26">
        <f>BJ49</f>
        <v>0.9</v>
      </c>
      <c r="BL49" s="26" t="str">
        <f>IF(AND(BJ49&gt;=W49,BJ49&lt;=X49),"CUMPLE","NO CUMPLE")</f>
        <v>CUMPLE</v>
      </c>
      <c r="BM49" s="1"/>
    </row>
    <row r="50" spans="1:65" ht="21" customHeight="1" outlineLevel="1" x14ac:dyDescent="0.25">
      <c r="A50" s="133">
        <v>3</v>
      </c>
      <c r="B50" s="15" t="s">
        <v>161</v>
      </c>
      <c r="C50" s="219">
        <v>6</v>
      </c>
      <c r="D50" s="219" t="s">
        <v>189</v>
      </c>
      <c r="E50" s="15" t="s">
        <v>162</v>
      </c>
      <c r="F50" s="14" t="s">
        <v>66</v>
      </c>
      <c r="G50" s="14" t="s">
        <v>427</v>
      </c>
      <c r="H50" s="15" t="s">
        <v>418</v>
      </c>
      <c r="I50" s="222" t="s">
        <v>887</v>
      </c>
      <c r="J50" s="198" t="s">
        <v>70</v>
      </c>
      <c r="K50" s="209" t="s">
        <v>115</v>
      </c>
      <c r="L50" s="134" t="s">
        <v>428</v>
      </c>
      <c r="M50" s="15" t="s">
        <v>196</v>
      </c>
      <c r="N50" s="15" t="s">
        <v>420</v>
      </c>
      <c r="O50" s="15" t="s">
        <v>421</v>
      </c>
      <c r="P50" s="15" t="s">
        <v>429</v>
      </c>
      <c r="Q50" s="15" t="s">
        <v>96</v>
      </c>
      <c r="R50" s="15" t="s">
        <v>430</v>
      </c>
      <c r="S50" s="15" t="s">
        <v>272</v>
      </c>
      <c r="T50" s="28">
        <v>1</v>
      </c>
      <c r="U50" s="15" t="s">
        <v>243</v>
      </c>
      <c r="V50" s="15" t="s">
        <v>122</v>
      </c>
      <c r="W50" s="18">
        <v>0.9</v>
      </c>
      <c r="X50" s="18">
        <v>1</v>
      </c>
      <c r="Y50" s="15" t="s">
        <v>431</v>
      </c>
      <c r="Z50" s="15">
        <v>0.1</v>
      </c>
      <c r="AA50" s="15">
        <v>0.1</v>
      </c>
      <c r="AB50" s="29">
        <f>+Z50/AA50</f>
        <v>1</v>
      </c>
      <c r="AC50" s="15">
        <v>0.1</v>
      </c>
      <c r="AD50" s="15">
        <v>0.1</v>
      </c>
      <c r="AE50" s="29">
        <f>+AC50/AD50</f>
        <v>1</v>
      </c>
      <c r="AF50" s="15">
        <v>0</v>
      </c>
      <c r="AG50" s="15">
        <v>1</v>
      </c>
      <c r="AH50" s="29">
        <f>+AF50/AG50</f>
        <v>0</v>
      </c>
      <c r="AI50" s="15">
        <v>2</v>
      </c>
      <c r="AJ50" s="15">
        <v>3</v>
      </c>
      <c r="AK50" s="29">
        <f>+AI50/AJ50</f>
        <v>0.66666666666666663</v>
      </c>
      <c r="AL50" s="15">
        <v>1</v>
      </c>
      <c r="AM50" s="15">
        <v>1</v>
      </c>
      <c r="AN50" s="29">
        <f>+AL50/AM50</f>
        <v>1</v>
      </c>
      <c r="AO50" s="15">
        <v>0.1</v>
      </c>
      <c r="AP50" s="15">
        <v>0.1</v>
      </c>
      <c r="AQ50" s="29">
        <f t="shared" ref="AQ50:AQ56" si="16">+AO50/AP50</f>
        <v>1</v>
      </c>
      <c r="AR50" s="15">
        <v>0.1</v>
      </c>
      <c r="AS50" s="15">
        <v>0.1</v>
      </c>
      <c r="AT50" s="29">
        <f>+AR50/AS50</f>
        <v>1</v>
      </c>
      <c r="AU50" s="15">
        <v>0</v>
      </c>
      <c r="AV50" s="15">
        <v>2</v>
      </c>
      <c r="AW50" s="29">
        <f>+AU50/AV50</f>
        <v>0</v>
      </c>
      <c r="AX50" s="15">
        <v>1</v>
      </c>
      <c r="AY50" s="15">
        <v>3</v>
      </c>
      <c r="AZ50" s="29">
        <f>+AX50/AY50</f>
        <v>0.33333333333333331</v>
      </c>
      <c r="BA50" s="15">
        <v>2</v>
      </c>
      <c r="BB50" s="15">
        <v>3</v>
      </c>
      <c r="BC50" s="29">
        <f>+BA50/BB50</f>
        <v>0.66666666666666663</v>
      </c>
      <c r="BD50" s="15">
        <v>1</v>
      </c>
      <c r="BE50" s="15">
        <v>1</v>
      </c>
      <c r="BF50" s="29">
        <f>+BD50/BE50</f>
        <v>1</v>
      </c>
      <c r="BG50" s="15">
        <v>1</v>
      </c>
      <c r="BH50" s="15">
        <v>1</v>
      </c>
      <c r="BI50" s="29">
        <f>+BG50/BH50</f>
        <v>1</v>
      </c>
      <c r="BJ50" s="26">
        <f t="shared" ref="BJ50:BJ60" si="17">IF(SUM(AB50,AE50,AH50,AK50,AN50,AQ50,AT50,AW50,AZ50,BC50,BF50,BI50)=0,0,AVERAGE(AB50,AE50,AH50,AK50,AN50,AQ50,AT50,AW50,AZ50,BC50,BF50,BI50))</f>
        <v>0.72222222222222221</v>
      </c>
      <c r="BK50" s="26">
        <f>IF(T50=0,BJ50,BJ50/T50)</f>
        <v>0.72222222222222221</v>
      </c>
      <c r="BL50" s="26" t="str">
        <f t="shared" si="15"/>
        <v>NO CUMPLE</v>
      </c>
      <c r="BM50" s="1"/>
    </row>
    <row r="51" spans="1:65" ht="21" customHeight="1" outlineLevel="1" x14ac:dyDescent="0.25">
      <c r="A51" s="133">
        <v>4</v>
      </c>
      <c r="B51" s="15" t="s">
        <v>161</v>
      </c>
      <c r="C51" s="219">
        <v>6</v>
      </c>
      <c r="D51" s="219" t="s">
        <v>189</v>
      </c>
      <c r="E51" s="15" t="s">
        <v>162</v>
      </c>
      <c r="F51" s="42" t="s">
        <v>432</v>
      </c>
      <c r="G51" s="15" t="s">
        <v>433</v>
      </c>
      <c r="H51" s="15" t="s">
        <v>418</v>
      </c>
      <c r="I51" s="222" t="s">
        <v>781</v>
      </c>
      <c r="J51" s="198" t="s">
        <v>70</v>
      </c>
      <c r="K51" s="209" t="s">
        <v>7</v>
      </c>
      <c r="L51" s="15" t="s">
        <v>434</v>
      </c>
      <c r="M51" s="15" t="s">
        <v>196</v>
      </c>
      <c r="N51" s="15" t="s">
        <v>435</v>
      </c>
      <c r="O51" s="15" t="s">
        <v>421</v>
      </c>
      <c r="P51" s="15" t="s">
        <v>436</v>
      </c>
      <c r="Q51" s="15" t="s">
        <v>96</v>
      </c>
      <c r="R51" s="15" t="s">
        <v>437</v>
      </c>
      <c r="S51" s="15" t="s">
        <v>272</v>
      </c>
      <c r="T51" s="28">
        <v>1</v>
      </c>
      <c r="U51" s="18">
        <v>1</v>
      </c>
      <c r="V51" s="15" t="s">
        <v>122</v>
      </c>
      <c r="W51" s="18">
        <v>1</v>
      </c>
      <c r="X51" s="18">
        <v>1</v>
      </c>
      <c r="Y51" s="15" t="s">
        <v>438</v>
      </c>
      <c r="Z51" s="15">
        <v>164</v>
      </c>
      <c r="AA51" s="15">
        <v>164</v>
      </c>
      <c r="AB51" s="29">
        <f>+Z51/AA51</f>
        <v>1</v>
      </c>
      <c r="AC51" s="15">
        <v>241</v>
      </c>
      <c r="AD51" s="15">
        <v>241</v>
      </c>
      <c r="AE51" s="29">
        <f>+AC51/AD51</f>
        <v>1</v>
      </c>
      <c r="AF51" s="15">
        <v>188</v>
      </c>
      <c r="AG51" s="15">
        <v>188</v>
      </c>
      <c r="AH51" s="29">
        <f>+AF51/AG51</f>
        <v>1</v>
      </c>
      <c r="AI51" s="15">
        <v>540</v>
      </c>
      <c r="AJ51" s="15">
        <v>540</v>
      </c>
      <c r="AK51" s="29">
        <f>+AI51/AJ51</f>
        <v>1</v>
      </c>
      <c r="AL51" s="15">
        <v>393</v>
      </c>
      <c r="AM51" s="15">
        <v>393</v>
      </c>
      <c r="AN51" s="29">
        <f>+AL51/AM51</f>
        <v>1</v>
      </c>
      <c r="AO51" s="15">
        <v>98</v>
      </c>
      <c r="AP51" s="15">
        <v>98</v>
      </c>
      <c r="AQ51" s="29">
        <f t="shared" si="16"/>
        <v>1</v>
      </c>
      <c r="AR51" s="15">
        <v>125</v>
      </c>
      <c r="AS51" s="15">
        <v>125</v>
      </c>
      <c r="AT51" s="29">
        <f>+AR51/AS51</f>
        <v>1</v>
      </c>
      <c r="AU51" s="15">
        <v>208</v>
      </c>
      <c r="AV51" s="15">
        <v>208</v>
      </c>
      <c r="AW51" s="29">
        <f>+AU51/AV51</f>
        <v>1</v>
      </c>
      <c r="AX51" s="15">
        <v>761</v>
      </c>
      <c r="AY51" s="15">
        <v>761</v>
      </c>
      <c r="AZ51" s="29">
        <f>+AX51/AY51</f>
        <v>1</v>
      </c>
      <c r="BA51" s="15">
        <v>167</v>
      </c>
      <c r="BB51" s="15">
        <v>167</v>
      </c>
      <c r="BC51" s="29">
        <f>+BA51/BB51</f>
        <v>1</v>
      </c>
      <c r="BD51" s="15">
        <v>323</v>
      </c>
      <c r="BE51" s="15">
        <v>323</v>
      </c>
      <c r="BF51" s="29">
        <f>+BD51/BE51</f>
        <v>1</v>
      </c>
      <c r="BG51" s="15">
        <v>148</v>
      </c>
      <c r="BH51" s="15">
        <v>148</v>
      </c>
      <c r="BI51" s="29">
        <f>+BG51/BH51</f>
        <v>1</v>
      </c>
      <c r="BJ51" s="26">
        <f t="shared" si="17"/>
        <v>1</v>
      </c>
      <c r="BK51" s="26">
        <f>IF(T51=0,BJ51,BJ51/T51)</f>
        <v>1</v>
      </c>
      <c r="BL51" s="26" t="str">
        <f t="shared" si="15"/>
        <v>CUMPLE</v>
      </c>
      <c r="BM51" s="1"/>
    </row>
    <row r="52" spans="1:65" ht="21" customHeight="1" outlineLevel="1" x14ac:dyDescent="0.25">
      <c r="A52" s="133">
        <v>5</v>
      </c>
      <c r="B52" s="15" t="s">
        <v>161</v>
      </c>
      <c r="C52" s="219">
        <v>6</v>
      </c>
      <c r="D52" s="219" t="s">
        <v>189</v>
      </c>
      <c r="E52" s="15" t="s">
        <v>162</v>
      </c>
      <c r="F52" s="42" t="s">
        <v>782</v>
      </c>
      <c r="G52" s="15" t="s">
        <v>433</v>
      </c>
      <c r="H52" s="15" t="s">
        <v>418</v>
      </c>
      <c r="I52" s="222" t="s">
        <v>888</v>
      </c>
      <c r="J52" s="17" t="s">
        <v>70</v>
      </c>
      <c r="K52" s="209" t="s">
        <v>7</v>
      </c>
      <c r="L52" s="15" t="s">
        <v>440</v>
      </c>
      <c r="M52" s="15" t="s">
        <v>196</v>
      </c>
      <c r="N52" s="15" t="s">
        <v>783</v>
      </c>
      <c r="O52" s="15" t="s">
        <v>421</v>
      </c>
      <c r="P52" s="15" t="s">
        <v>441</v>
      </c>
      <c r="Q52" s="15" t="s">
        <v>96</v>
      </c>
      <c r="R52" s="15" t="s">
        <v>442</v>
      </c>
      <c r="S52" s="15" t="s">
        <v>275</v>
      </c>
      <c r="T52" s="28">
        <v>0</v>
      </c>
      <c r="U52" s="18">
        <v>2.0000000000000001E-4</v>
      </c>
      <c r="V52" s="15" t="s">
        <v>80</v>
      </c>
      <c r="W52" s="18">
        <v>0</v>
      </c>
      <c r="X52" s="18">
        <v>0</v>
      </c>
      <c r="Y52" s="15"/>
      <c r="Z52" s="15"/>
      <c r="AA52" s="15"/>
      <c r="AB52" s="29"/>
      <c r="AC52" s="20"/>
      <c r="AD52" s="20"/>
      <c r="AE52" s="29"/>
      <c r="AF52" s="20"/>
      <c r="AG52" s="20"/>
      <c r="AH52" s="29"/>
      <c r="AI52" s="20"/>
      <c r="AJ52" s="20"/>
      <c r="AK52" s="29"/>
      <c r="AL52" s="20"/>
      <c r="AM52" s="20"/>
      <c r="AN52" s="29"/>
      <c r="AO52" s="15">
        <v>4</v>
      </c>
      <c r="AP52" s="15">
        <v>423</v>
      </c>
      <c r="AQ52" s="29">
        <f t="shared" si="16"/>
        <v>9.4562647754137114E-3</v>
      </c>
      <c r="AR52" s="104"/>
      <c r="AS52" s="104"/>
      <c r="AT52" s="29"/>
      <c r="AU52" s="29"/>
      <c r="AV52" s="29"/>
      <c r="AW52" s="29"/>
      <c r="AX52" s="15">
        <v>0</v>
      </c>
      <c r="AY52" s="15">
        <v>122</v>
      </c>
      <c r="AZ52" s="29">
        <f>+AX52/AY52</f>
        <v>0</v>
      </c>
      <c r="BA52" s="29"/>
      <c r="BB52" s="29"/>
      <c r="BC52" s="29"/>
      <c r="BD52" s="29"/>
      <c r="BE52" s="29"/>
      <c r="BF52" s="29"/>
      <c r="BG52" s="15">
        <v>0</v>
      </c>
      <c r="BH52" s="15">
        <v>127</v>
      </c>
      <c r="BI52" s="29">
        <f t="shared" ref="BI52" si="18">BG52/BH52</f>
        <v>0</v>
      </c>
      <c r="BJ52" s="201">
        <f t="shared" si="17"/>
        <v>3.152088258471237E-3</v>
      </c>
      <c r="BK52" s="26">
        <f>1-BJ52</f>
        <v>0.99684791174152876</v>
      </c>
      <c r="BL52" s="26" t="str">
        <f t="shared" si="15"/>
        <v>NO CUMPLE</v>
      </c>
      <c r="BM52" s="1"/>
    </row>
    <row r="53" spans="1:65" ht="21" customHeight="1" outlineLevel="1" x14ac:dyDescent="0.25">
      <c r="A53" s="133">
        <v>6</v>
      </c>
      <c r="B53" s="15" t="s">
        <v>169</v>
      </c>
      <c r="C53" s="219">
        <v>7</v>
      </c>
      <c r="D53" s="219" t="s">
        <v>171</v>
      </c>
      <c r="E53" s="15" t="s">
        <v>170</v>
      </c>
      <c r="F53" s="14" t="s">
        <v>66</v>
      </c>
      <c r="G53" s="14" t="s">
        <v>444</v>
      </c>
      <c r="H53" s="15" t="s">
        <v>92</v>
      </c>
      <c r="I53" s="222" t="s">
        <v>889</v>
      </c>
      <c r="J53" s="17" t="s">
        <v>114</v>
      </c>
      <c r="K53" s="209" t="s">
        <v>9</v>
      </c>
      <c r="L53" s="15" t="s">
        <v>446</v>
      </c>
      <c r="M53" s="15" t="s">
        <v>196</v>
      </c>
      <c r="N53" s="15" t="s">
        <v>447</v>
      </c>
      <c r="O53" s="15" t="s">
        <v>448</v>
      </c>
      <c r="P53" s="15" t="s">
        <v>449</v>
      </c>
      <c r="Q53" s="15" t="s">
        <v>96</v>
      </c>
      <c r="R53" s="15" t="s">
        <v>450</v>
      </c>
      <c r="S53" s="15" t="s">
        <v>275</v>
      </c>
      <c r="T53" s="28">
        <v>0.75</v>
      </c>
      <c r="U53" s="18">
        <v>0.8</v>
      </c>
      <c r="V53" s="15" t="s">
        <v>122</v>
      </c>
      <c r="W53" s="18">
        <v>0.7</v>
      </c>
      <c r="X53" s="18">
        <v>1</v>
      </c>
      <c r="Y53" s="15" t="s">
        <v>451</v>
      </c>
      <c r="Z53" s="15"/>
      <c r="AA53" s="15"/>
      <c r="AB53" s="29"/>
      <c r="AC53" s="29"/>
      <c r="AD53" s="29"/>
      <c r="AE53" s="29"/>
      <c r="AF53" s="20">
        <v>317</v>
      </c>
      <c r="AG53" s="20">
        <v>317</v>
      </c>
      <c r="AH53" s="29">
        <f>+AF53/AG53</f>
        <v>1</v>
      </c>
      <c r="AI53" s="29"/>
      <c r="AJ53" s="29"/>
      <c r="AK53" s="29"/>
      <c r="AL53" s="29"/>
      <c r="AM53" s="29"/>
      <c r="AN53" s="29"/>
      <c r="AO53" s="20">
        <v>517</v>
      </c>
      <c r="AP53" s="20">
        <v>517</v>
      </c>
      <c r="AQ53" s="29">
        <f t="shared" si="16"/>
        <v>1</v>
      </c>
      <c r="AR53" s="29"/>
      <c r="AS53" s="29"/>
      <c r="AT53" s="29"/>
      <c r="AU53" s="29"/>
      <c r="AV53" s="29"/>
      <c r="AW53" s="29"/>
      <c r="AX53" s="20">
        <v>650</v>
      </c>
      <c r="AY53" s="20">
        <v>650</v>
      </c>
      <c r="AZ53" s="29">
        <f>+AX53/AY53</f>
        <v>1</v>
      </c>
      <c r="BA53" s="29"/>
      <c r="BB53" s="29"/>
      <c r="BC53" s="29"/>
      <c r="BD53" s="29"/>
      <c r="BE53" s="29"/>
      <c r="BF53" s="29"/>
      <c r="BG53" s="15">
        <v>44</v>
      </c>
      <c r="BH53" s="15">
        <v>44</v>
      </c>
      <c r="BI53" s="29">
        <f t="shared" ref="BI53:BI60" si="19">+BG53/BH53</f>
        <v>1</v>
      </c>
      <c r="BJ53" s="26">
        <f t="shared" si="17"/>
        <v>1</v>
      </c>
      <c r="BK53" s="26">
        <f>IF(T53=0,BJ53,BJ53/(T53+25%))</f>
        <v>1</v>
      </c>
      <c r="BL53" s="26" t="str">
        <f t="shared" si="15"/>
        <v>CUMPLE</v>
      </c>
      <c r="BM53" s="1"/>
    </row>
    <row r="54" spans="1:65" ht="21" customHeight="1" outlineLevel="1" x14ac:dyDescent="0.25">
      <c r="A54" s="133">
        <v>7</v>
      </c>
      <c r="B54" s="15" t="s">
        <v>169</v>
      </c>
      <c r="C54" s="219">
        <v>7</v>
      </c>
      <c r="D54" s="219" t="s">
        <v>190</v>
      </c>
      <c r="E54" s="15" t="s">
        <v>170</v>
      </c>
      <c r="F54" s="14" t="s">
        <v>452</v>
      </c>
      <c r="G54" s="14" t="s">
        <v>453</v>
      </c>
      <c r="H54" s="15" t="s">
        <v>68</v>
      </c>
      <c r="I54" s="222" t="s">
        <v>890</v>
      </c>
      <c r="J54" s="17" t="s">
        <v>70</v>
      </c>
      <c r="K54" s="209" t="s">
        <v>7</v>
      </c>
      <c r="L54" s="137" t="s">
        <v>455</v>
      </c>
      <c r="M54" s="15" t="s">
        <v>196</v>
      </c>
      <c r="N54" s="15" t="s">
        <v>447</v>
      </c>
      <c r="O54" s="15" t="s">
        <v>448</v>
      </c>
      <c r="P54" s="15" t="s">
        <v>456</v>
      </c>
      <c r="Q54" s="15" t="s">
        <v>96</v>
      </c>
      <c r="R54" s="15" t="s">
        <v>457</v>
      </c>
      <c r="S54" s="15" t="s">
        <v>443</v>
      </c>
      <c r="T54" s="28">
        <v>0.6</v>
      </c>
      <c r="U54" s="15" t="s">
        <v>264</v>
      </c>
      <c r="V54" s="15" t="s">
        <v>122</v>
      </c>
      <c r="W54" s="18">
        <v>0.5</v>
      </c>
      <c r="X54" s="18">
        <v>1</v>
      </c>
      <c r="Y54" s="19"/>
      <c r="Z54" s="19"/>
      <c r="AA54" s="19"/>
      <c r="AB54" s="29"/>
      <c r="AC54" s="29"/>
      <c r="AD54" s="29"/>
      <c r="AE54" s="29"/>
      <c r="AF54" s="29"/>
      <c r="AG54" s="29"/>
      <c r="AH54" s="29"/>
      <c r="AI54" s="29"/>
      <c r="AJ54" s="29"/>
      <c r="AK54" s="29"/>
      <c r="AL54" s="29"/>
      <c r="AM54" s="29"/>
      <c r="AN54" s="29"/>
      <c r="AO54" s="20">
        <v>28</v>
      </c>
      <c r="AP54" s="20">
        <v>28</v>
      </c>
      <c r="AQ54" s="29">
        <f t="shared" si="16"/>
        <v>1</v>
      </c>
      <c r="AR54" s="29"/>
      <c r="AS54" s="29"/>
      <c r="AT54" s="29"/>
      <c r="AU54" s="29"/>
      <c r="AV54" s="29"/>
      <c r="AW54" s="29"/>
      <c r="AX54" s="29"/>
      <c r="AY54" s="29"/>
      <c r="AZ54" s="29"/>
      <c r="BA54" s="29"/>
      <c r="BB54" s="29"/>
      <c r="BC54" s="29"/>
      <c r="BD54" s="29"/>
      <c r="BE54" s="29"/>
      <c r="BF54" s="29"/>
      <c r="BG54" s="15">
        <v>37</v>
      </c>
      <c r="BH54" s="15">
        <v>37</v>
      </c>
      <c r="BI54" s="29">
        <f t="shared" si="19"/>
        <v>1</v>
      </c>
      <c r="BJ54" s="26">
        <f t="shared" si="17"/>
        <v>1</v>
      </c>
      <c r="BK54" s="26">
        <f>IF(T54=0,BJ54,BJ54/(T54+40%))</f>
        <v>1</v>
      </c>
      <c r="BL54" s="26" t="str">
        <f t="shared" si="15"/>
        <v>CUMPLE</v>
      </c>
      <c r="BM54" s="1"/>
    </row>
    <row r="55" spans="1:65" ht="21" customHeight="1" outlineLevel="1" x14ac:dyDescent="0.25">
      <c r="A55" s="133">
        <v>8</v>
      </c>
      <c r="B55" s="15" t="s">
        <v>169</v>
      </c>
      <c r="C55" s="219">
        <v>7</v>
      </c>
      <c r="D55" s="219" t="s">
        <v>190</v>
      </c>
      <c r="E55" s="15" t="s">
        <v>170</v>
      </c>
      <c r="F55" s="14" t="s">
        <v>452</v>
      </c>
      <c r="G55" s="14" t="s">
        <v>453</v>
      </c>
      <c r="H55" s="15" t="s">
        <v>68</v>
      </c>
      <c r="I55" s="222" t="s">
        <v>891</v>
      </c>
      <c r="J55" s="17" t="s">
        <v>70</v>
      </c>
      <c r="K55" s="209" t="s">
        <v>7</v>
      </c>
      <c r="L55" s="137" t="s">
        <v>459</v>
      </c>
      <c r="M55" s="15" t="s">
        <v>196</v>
      </c>
      <c r="N55" s="15" t="s">
        <v>447</v>
      </c>
      <c r="O55" s="15" t="s">
        <v>448</v>
      </c>
      <c r="P55" s="15" t="s">
        <v>460</v>
      </c>
      <c r="Q55" s="15" t="s">
        <v>96</v>
      </c>
      <c r="R55" s="15" t="s">
        <v>461</v>
      </c>
      <c r="S55" s="15" t="s">
        <v>443</v>
      </c>
      <c r="T55" s="28">
        <v>0.65</v>
      </c>
      <c r="U55" s="15" t="s">
        <v>264</v>
      </c>
      <c r="V55" s="15" t="s">
        <v>122</v>
      </c>
      <c r="W55" s="18">
        <v>0.5</v>
      </c>
      <c r="X55" s="18">
        <v>1</v>
      </c>
      <c r="Y55" s="19"/>
      <c r="Z55" s="19"/>
      <c r="AA55" s="19"/>
      <c r="AB55" s="29"/>
      <c r="AC55" s="29"/>
      <c r="AD55" s="29"/>
      <c r="AE55" s="29"/>
      <c r="AF55" s="29"/>
      <c r="AG55" s="29"/>
      <c r="AH55" s="29"/>
      <c r="AI55" s="29"/>
      <c r="AJ55" s="29"/>
      <c r="AK55" s="29"/>
      <c r="AL55" s="29"/>
      <c r="AM55" s="29"/>
      <c r="AN55" s="29"/>
      <c r="AO55" s="20">
        <v>177</v>
      </c>
      <c r="AP55" s="20">
        <v>203</v>
      </c>
      <c r="AQ55" s="29">
        <f t="shared" si="16"/>
        <v>0.8719211822660099</v>
      </c>
      <c r="AR55" s="29"/>
      <c r="AS55" s="29"/>
      <c r="AT55" s="29"/>
      <c r="AU55" s="29"/>
      <c r="AV55" s="29"/>
      <c r="AW55" s="29"/>
      <c r="AX55" s="29"/>
      <c r="AY55" s="29"/>
      <c r="AZ55" s="29"/>
      <c r="BA55" s="29"/>
      <c r="BB55" s="29"/>
      <c r="BC55" s="29"/>
      <c r="BD55" s="29"/>
      <c r="BE55" s="29"/>
      <c r="BF55" s="29"/>
      <c r="BG55" s="15">
        <v>427</v>
      </c>
      <c r="BH55" s="15">
        <v>498</v>
      </c>
      <c r="BI55" s="29">
        <f t="shared" si="19"/>
        <v>0.85742971887550201</v>
      </c>
      <c r="BJ55" s="26">
        <f t="shared" si="17"/>
        <v>0.8646754505707559</v>
      </c>
      <c r="BK55" s="26">
        <f>IF(T55=0,BJ55,BJ55/(T55+35%))</f>
        <v>0.8646754505707559</v>
      </c>
      <c r="BL55" s="26" t="str">
        <f t="shared" si="15"/>
        <v>CUMPLE</v>
      </c>
      <c r="BM55" s="1"/>
    </row>
    <row r="56" spans="1:65" ht="21" customHeight="1" outlineLevel="1" x14ac:dyDescent="0.25">
      <c r="A56" s="133">
        <v>9</v>
      </c>
      <c r="B56" s="15" t="s">
        <v>169</v>
      </c>
      <c r="C56" s="219">
        <v>7</v>
      </c>
      <c r="D56" s="219" t="s">
        <v>190</v>
      </c>
      <c r="E56" s="15" t="s">
        <v>170</v>
      </c>
      <c r="F56" s="14" t="s">
        <v>452</v>
      </c>
      <c r="G56" s="14" t="s">
        <v>453</v>
      </c>
      <c r="H56" s="15" t="s">
        <v>68</v>
      </c>
      <c r="I56" s="222" t="s">
        <v>892</v>
      </c>
      <c r="J56" s="17" t="s">
        <v>70</v>
      </c>
      <c r="K56" s="209" t="s">
        <v>7</v>
      </c>
      <c r="L56" s="137" t="s">
        <v>463</v>
      </c>
      <c r="M56" s="15" t="s">
        <v>196</v>
      </c>
      <c r="N56" s="15" t="s">
        <v>447</v>
      </c>
      <c r="O56" s="15" t="s">
        <v>448</v>
      </c>
      <c r="P56" s="15" t="s">
        <v>464</v>
      </c>
      <c r="Q56" s="15" t="s">
        <v>96</v>
      </c>
      <c r="R56" s="15" t="s">
        <v>465</v>
      </c>
      <c r="S56" s="15" t="s">
        <v>443</v>
      </c>
      <c r="T56" s="28">
        <v>0.8</v>
      </c>
      <c r="U56" s="15" t="s">
        <v>264</v>
      </c>
      <c r="V56" s="15" t="s">
        <v>122</v>
      </c>
      <c r="W56" s="18">
        <v>0.7</v>
      </c>
      <c r="X56" s="18">
        <v>1</v>
      </c>
      <c r="Y56" s="19"/>
      <c r="Z56" s="19"/>
      <c r="AA56" s="19"/>
      <c r="AB56" s="29"/>
      <c r="AC56" s="29"/>
      <c r="AD56" s="29"/>
      <c r="AE56" s="29"/>
      <c r="AF56" s="29"/>
      <c r="AG56" s="29"/>
      <c r="AH56" s="29"/>
      <c r="AI56" s="29"/>
      <c r="AJ56" s="29"/>
      <c r="AK56" s="29"/>
      <c r="AL56" s="29"/>
      <c r="AM56" s="29"/>
      <c r="AN56" s="29"/>
      <c r="AO56" s="20">
        <v>4</v>
      </c>
      <c r="AP56" s="20">
        <v>4</v>
      </c>
      <c r="AQ56" s="29">
        <f t="shared" si="16"/>
        <v>1</v>
      </c>
      <c r="AR56" s="29"/>
      <c r="AS56" s="29"/>
      <c r="AT56" s="29"/>
      <c r="AU56" s="29"/>
      <c r="AV56" s="29"/>
      <c r="AW56" s="29"/>
      <c r="AX56" s="29"/>
      <c r="AY56" s="29"/>
      <c r="AZ56" s="29"/>
      <c r="BA56" s="29"/>
      <c r="BB56" s="29"/>
      <c r="BC56" s="29"/>
      <c r="BD56" s="29"/>
      <c r="BE56" s="29"/>
      <c r="BF56" s="29"/>
      <c r="BG56" s="15">
        <v>1</v>
      </c>
      <c r="BH56" s="15">
        <v>1</v>
      </c>
      <c r="BI56" s="29">
        <f t="shared" si="19"/>
        <v>1</v>
      </c>
      <c r="BJ56" s="26">
        <f t="shared" si="17"/>
        <v>1</v>
      </c>
      <c r="BK56" s="26">
        <f>IF(T56=0,BJ56,BJ56/(T56+20%))</f>
        <v>1</v>
      </c>
      <c r="BL56" s="26" t="str">
        <f t="shared" si="15"/>
        <v>CUMPLE</v>
      </c>
      <c r="BM56" s="1"/>
    </row>
    <row r="57" spans="1:65" ht="21" customHeight="1" outlineLevel="1" x14ac:dyDescent="0.25">
      <c r="A57" s="133">
        <v>10</v>
      </c>
      <c r="B57" s="15" t="s">
        <v>173</v>
      </c>
      <c r="C57" s="219">
        <v>8</v>
      </c>
      <c r="D57" s="219" t="s">
        <v>175</v>
      </c>
      <c r="E57" s="15" t="s">
        <v>174</v>
      </c>
      <c r="F57" s="14" t="s">
        <v>319</v>
      </c>
      <c r="G57" s="14" t="s">
        <v>466</v>
      </c>
      <c r="H57" s="15" t="s">
        <v>467</v>
      </c>
      <c r="I57" s="222" t="s">
        <v>893</v>
      </c>
      <c r="J57" s="17" t="s">
        <v>114</v>
      </c>
      <c r="K57" s="209" t="s">
        <v>3</v>
      </c>
      <c r="L57" s="137" t="s">
        <v>469</v>
      </c>
      <c r="M57" s="15" t="s">
        <v>72</v>
      </c>
      <c r="N57" s="15" t="s">
        <v>322</v>
      </c>
      <c r="O57" s="15" t="s">
        <v>470</v>
      </c>
      <c r="P57" s="15" t="s">
        <v>471</v>
      </c>
      <c r="Q57" s="15" t="s">
        <v>96</v>
      </c>
      <c r="R57" s="15" t="s">
        <v>472</v>
      </c>
      <c r="S57" s="15" t="s">
        <v>275</v>
      </c>
      <c r="T57" s="28">
        <v>1</v>
      </c>
      <c r="U57" s="15" t="s">
        <v>243</v>
      </c>
      <c r="V57" s="15" t="s">
        <v>122</v>
      </c>
      <c r="W57" s="18">
        <v>0.9</v>
      </c>
      <c r="X57" s="18">
        <v>1</v>
      </c>
      <c r="Y57" s="19" t="s">
        <v>473</v>
      </c>
      <c r="Z57" s="19"/>
      <c r="AA57" s="19"/>
      <c r="AB57" s="29"/>
      <c r="AC57" s="29"/>
      <c r="AD57" s="29"/>
      <c r="AE57" s="29"/>
      <c r="AF57" s="15">
        <v>90</v>
      </c>
      <c r="AG57" s="15">
        <v>90</v>
      </c>
      <c r="AH57" s="29">
        <f>AF57/AG57</f>
        <v>1</v>
      </c>
      <c r="AI57" s="29"/>
      <c r="AJ57" s="29"/>
      <c r="AK57" s="29"/>
      <c r="AL57" s="29"/>
      <c r="AM57" s="29"/>
      <c r="AN57" s="29"/>
      <c r="AO57" s="15">
        <v>90</v>
      </c>
      <c r="AP57" s="15">
        <v>90</v>
      </c>
      <c r="AQ57" s="29">
        <f>AO57/AP57</f>
        <v>1</v>
      </c>
      <c r="AR57" s="29"/>
      <c r="AS57" s="29"/>
      <c r="AT57" s="29"/>
      <c r="AU57" s="29"/>
      <c r="AV57" s="29"/>
      <c r="AW57" s="29"/>
      <c r="AX57" s="20">
        <v>90</v>
      </c>
      <c r="AY57" s="20">
        <v>90</v>
      </c>
      <c r="AZ57" s="29">
        <f>+AX57/AY57</f>
        <v>1</v>
      </c>
      <c r="BA57" s="29"/>
      <c r="BB57" s="29"/>
      <c r="BC57" s="29"/>
      <c r="BD57" s="29"/>
      <c r="BE57" s="29"/>
      <c r="BF57" s="29"/>
      <c r="BG57" s="20">
        <v>100</v>
      </c>
      <c r="BH57" s="20">
        <v>100</v>
      </c>
      <c r="BI57" s="29">
        <f t="shared" si="19"/>
        <v>1</v>
      </c>
      <c r="BJ57" s="26">
        <f t="shared" si="17"/>
        <v>1</v>
      </c>
      <c r="BK57" s="26">
        <f>IF(T57=0,BJ57,BJ57/T57)</f>
        <v>1</v>
      </c>
      <c r="BL57" s="26" t="str">
        <f t="shared" si="15"/>
        <v>CUMPLE</v>
      </c>
      <c r="BM57" s="1"/>
    </row>
    <row r="58" spans="1:65" ht="21" customHeight="1" outlineLevel="1" x14ac:dyDescent="0.25">
      <c r="A58" s="133">
        <v>11</v>
      </c>
      <c r="B58" s="15" t="s">
        <v>173</v>
      </c>
      <c r="C58" s="219">
        <v>8</v>
      </c>
      <c r="D58" s="219" t="s">
        <v>175</v>
      </c>
      <c r="E58" s="15" t="s">
        <v>174</v>
      </c>
      <c r="F58" s="14" t="s">
        <v>319</v>
      </c>
      <c r="G58" s="14" t="s">
        <v>466</v>
      </c>
      <c r="H58" s="15" t="s">
        <v>467</v>
      </c>
      <c r="I58" s="222" t="s">
        <v>894</v>
      </c>
      <c r="J58" s="17" t="s">
        <v>114</v>
      </c>
      <c r="K58" s="209" t="s">
        <v>3</v>
      </c>
      <c r="L58" s="137" t="s">
        <v>469</v>
      </c>
      <c r="M58" s="15" t="s">
        <v>72</v>
      </c>
      <c r="N58" s="15" t="s">
        <v>322</v>
      </c>
      <c r="O58" s="15" t="s">
        <v>470</v>
      </c>
      <c r="P58" s="181" t="s">
        <v>788</v>
      </c>
      <c r="Q58" s="15" t="s">
        <v>96</v>
      </c>
      <c r="R58" s="15" t="s">
        <v>472</v>
      </c>
      <c r="S58" s="15" t="s">
        <v>275</v>
      </c>
      <c r="T58" s="28">
        <v>1</v>
      </c>
      <c r="U58" s="15" t="s">
        <v>243</v>
      </c>
      <c r="V58" s="15" t="s">
        <v>122</v>
      </c>
      <c r="W58" s="18">
        <v>0.9</v>
      </c>
      <c r="X58" s="18">
        <v>1</v>
      </c>
      <c r="Y58" s="19" t="s">
        <v>473</v>
      </c>
      <c r="Z58" s="19"/>
      <c r="AA58" s="19"/>
      <c r="AB58" s="29"/>
      <c r="AC58" s="29"/>
      <c r="AD58" s="29"/>
      <c r="AE58" s="29"/>
      <c r="AF58" s="15">
        <v>2</v>
      </c>
      <c r="AG58" s="15">
        <v>2</v>
      </c>
      <c r="AH58" s="29">
        <f>AF58/AG58</f>
        <v>1</v>
      </c>
      <c r="AI58" s="29"/>
      <c r="AJ58" s="29"/>
      <c r="AK58" s="29"/>
      <c r="AL58" s="29"/>
      <c r="AM58" s="29"/>
      <c r="AN58" s="29"/>
      <c r="AO58" s="15">
        <v>2</v>
      </c>
      <c r="AP58" s="15">
        <v>2</v>
      </c>
      <c r="AQ58" s="29">
        <f>AO58/AP58</f>
        <v>1</v>
      </c>
      <c r="AR58" s="29"/>
      <c r="AS58" s="29"/>
      <c r="AT58" s="29"/>
      <c r="AU58" s="29"/>
      <c r="AV58" s="29"/>
      <c r="AW58" s="29"/>
      <c r="AX58" s="20">
        <v>2</v>
      </c>
      <c r="AY58" s="20">
        <v>2</v>
      </c>
      <c r="AZ58" s="29">
        <f>+AX58/AY58</f>
        <v>1</v>
      </c>
      <c r="BA58" s="29"/>
      <c r="BB58" s="29"/>
      <c r="BC58" s="29"/>
      <c r="BD58" s="29"/>
      <c r="BE58" s="29"/>
      <c r="BF58" s="29"/>
      <c r="BG58" s="20">
        <v>2</v>
      </c>
      <c r="BH58" s="20">
        <v>2</v>
      </c>
      <c r="BI58" s="29">
        <f t="shared" si="19"/>
        <v>1</v>
      </c>
      <c r="BJ58" s="26">
        <f t="shared" si="17"/>
        <v>1</v>
      </c>
      <c r="BK58" s="26">
        <f>IF(T58=0,BJ58,BJ58/T58)</f>
        <v>1</v>
      </c>
      <c r="BL58" s="26" t="str">
        <f t="shared" si="15"/>
        <v>CUMPLE</v>
      </c>
      <c r="BM58" s="1"/>
    </row>
    <row r="59" spans="1:65" ht="21" customHeight="1" outlineLevel="1" x14ac:dyDescent="0.25">
      <c r="A59" s="133">
        <v>12</v>
      </c>
      <c r="B59" s="15" t="s">
        <v>173</v>
      </c>
      <c r="C59" s="219">
        <v>8</v>
      </c>
      <c r="D59" s="219" t="s">
        <v>175</v>
      </c>
      <c r="E59" s="15" t="s">
        <v>174</v>
      </c>
      <c r="F59" s="14" t="s">
        <v>319</v>
      </c>
      <c r="G59" s="14" t="s">
        <v>466</v>
      </c>
      <c r="H59" s="15" t="s">
        <v>467</v>
      </c>
      <c r="I59" s="222" t="s">
        <v>895</v>
      </c>
      <c r="J59" s="17" t="s">
        <v>114</v>
      </c>
      <c r="K59" s="209" t="s">
        <v>7</v>
      </c>
      <c r="L59" s="137" t="s">
        <v>475</v>
      </c>
      <c r="M59" s="15" t="s">
        <v>72</v>
      </c>
      <c r="N59" s="15" t="s">
        <v>322</v>
      </c>
      <c r="O59" s="15" t="s">
        <v>470</v>
      </c>
      <c r="P59" s="15" t="s">
        <v>476</v>
      </c>
      <c r="Q59" s="15" t="s">
        <v>96</v>
      </c>
      <c r="R59" s="15" t="s">
        <v>477</v>
      </c>
      <c r="S59" s="15" t="s">
        <v>275</v>
      </c>
      <c r="T59" s="28">
        <v>0.6</v>
      </c>
      <c r="U59" s="15" t="s">
        <v>243</v>
      </c>
      <c r="V59" s="15" t="s">
        <v>80</v>
      </c>
      <c r="W59" s="18">
        <v>0.4</v>
      </c>
      <c r="X59" s="18">
        <v>1</v>
      </c>
      <c r="Y59" s="15" t="s">
        <v>478</v>
      </c>
      <c r="Z59" s="15"/>
      <c r="AA59" s="15"/>
      <c r="AB59" s="29"/>
      <c r="AC59" s="29"/>
      <c r="AD59" s="29"/>
      <c r="AE59" s="29"/>
      <c r="AF59" s="15">
        <v>48.9</v>
      </c>
      <c r="AG59" s="15">
        <v>82</v>
      </c>
      <c r="AH59" s="29">
        <v>0.59634145999999999</v>
      </c>
      <c r="AI59" s="29"/>
      <c r="AJ59" s="29"/>
      <c r="AK59" s="29"/>
      <c r="AL59" s="29"/>
      <c r="AM59" s="29"/>
      <c r="AN59" s="29"/>
      <c r="AO59" s="15">
        <v>16</v>
      </c>
      <c r="AP59" s="15">
        <v>54</v>
      </c>
      <c r="AQ59" s="29">
        <f>AO59/AP59</f>
        <v>0.29629629629629628</v>
      </c>
      <c r="AR59" s="29"/>
      <c r="AS59" s="29"/>
      <c r="AT59" s="29"/>
      <c r="AU59" s="29"/>
      <c r="AV59" s="29"/>
      <c r="AW59" s="29"/>
      <c r="AX59" s="29"/>
      <c r="AY59" s="29"/>
      <c r="AZ59" s="29"/>
      <c r="BA59" s="29"/>
      <c r="BB59" s="29"/>
      <c r="BC59" s="29"/>
      <c r="BD59" s="29"/>
      <c r="BE59" s="29"/>
      <c r="BF59" s="29"/>
      <c r="BG59" s="15">
        <v>86.6</v>
      </c>
      <c r="BH59" s="15">
        <v>192.9</v>
      </c>
      <c r="BI59" s="29">
        <f t="shared" si="19"/>
        <v>0.44893727319854843</v>
      </c>
      <c r="BJ59" s="26">
        <f t="shared" si="17"/>
        <v>0.44719167649828157</v>
      </c>
      <c r="BK59" s="26">
        <f>IF(T59=0,BJ59,BJ59/T59)</f>
        <v>0.74531946083046929</v>
      </c>
      <c r="BL59" s="26" t="str">
        <f t="shared" si="15"/>
        <v>CUMPLE</v>
      </c>
      <c r="BM59" s="1"/>
    </row>
    <row r="60" spans="1:65" ht="21" customHeight="1" outlineLevel="1" x14ac:dyDescent="0.25">
      <c r="A60" s="133">
        <v>13</v>
      </c>
      <c r="B60" s="15" t="s">
        <v>173</v>
      </c>
      <c r="C60" s="219">
        <v>8</v>
      </c>
      <c r="D60" s="219" t="s">
        <v>191</v>
      </c>
      <c r="E60" s="15" t="s">
        <v>174</v>
      </c>
      <c r="F60" s="14" t="s">
        <v>319</v>
      </c>
      <c r="G60" s="14" t="s">
        <v>466</v>
      </c>
      <c r="H60" s="15" t="s">
        <v>467</v>
      </c>
      <c r="I60" s="223" t="s">
        <v>896</v>
      </c>
      <c r="J60" s="199" t="s">
        <v>70</v>
      </c>
      <c r="K60" s="209" t="s">
        <v>7</v>
      </c>
      <c r="L60" s="137" t="s">
        <v>480</v>
      </c>
      <c r="M60" s="15" t="s">
        <v>72</v>
      </c>
      <c r="N60" s="15" t="s">
        <v>481</v>
      </c>
      <c r="O60" s="15" t="s">
        <v>470</v>
      </c>
      <c r="P60" s="15" t="s">
        <v>482</v>
      </c>
      <c r="Q60" s="15" t="s">
        <v>96</v>
      </c>
      <c r="R60" s="15" t="s">
        <v>483</v>
      </c>
      <c r="S60" s="15" t="s">
        <v>275</v>
      </c>
      <c r="T60" s="28">
        <v>1</v>
      </c>
      <c r="U60" s="18">
        <v>0.95</v>
      </c>
      <c r="V60" s="15" t="s">
        <v>122</v>
      </c>
      <c r="W60" s="18">
        <v>0.9</v>
      </c>
      <c r="X60" s="18">
        <v>1</v>
      </c>
      <c r="Y60" s="15" t="s">
        <v>484</v>
      </c>
      <c r="Z60" s="15"/>
      <c r="AA60" s="15"/>
      <c r="AB60" s="29"/>
      <c r="AC60" s="29"/>
      <c r="AD60" s="29"/>
      <c r="AE60" s="29"/>
      <c r="AF60" s="29"/>
      <c r="AG60" s="29"/>
      <c r="AH60" s="29">
        <v>1</v>
      </c>
      <c r="AI60" s="29"/>
      <c r="AJ60" s="29"/>
      <c r="AK60" s="29"/>
      <c r="AL60" s="29"/>
      <c r="AM60" s="29"/>
      <c r="AN60" s="29"/>
      <c r="AO60" s="29"/>
      <c r="AP60" s="29"/>
      <c r="AQ60" s="29">
        <v>1</v>
      </c>
      <c r="AR60" s="29"/>
      <c r="AS60" s="29"/>
      <c r="AT60" s="29"/>
      <c r="AU60" s="29"/>
      <c r="AV60" s="29"/>
      <c r="AW60" s="29"/>
      <c r="AX60" s="20">
        <v>3</v>
      </c>
      <c r="AY60" s="20">
        <v>3</v>
      </c>
      <c r="AZ60" s="29">
        <f>+AX60/AY60</f>
        <v>1</v>
      </c>
      <c r="BA60" s="29"/>
      <c r="BB60" s="29"/>
      <c r="BC60" s="29"/>
      <c r="BD60" s="29"/>
      <c r="BE60" s="29"/>
      <c r="BF60" s="29"/>
      <c r="BG60" s="20">
        <v>3</v>
      </c>
      <c r="BH60" s="20">
        <v>3</v>
      </c>
      <c r="BI60" s="29">
        <f t="shared" si="19"/>
        <v>1</v>
      </c>
      <c r="BJ60" s="26">
        <f t="shared" si="17"/>
        <v>1</v>
      </c>
      <c r="BK60" s="26">
        <f>IF(T60=0,BJ60,BJ60/T60)</f>
        <v>1</v>
      </c>
      <c r="BL60" s="26" t="str">
        <f t="shared" si="15"/>
        <v>CUMPLE</v>
      </c>
      <c r="BM60" s="1"/>
    </row>
    <row r="61" spans="1:65" ht="21" customHeight="1" outlineLevel="1" x14ac:dyDescent="0.25">
      <c r="A61" s="133">
        <v>14</v>
      </c>
      <c r="B61" s="15" t="s">
        <v>177</v>
      </c>
      <c r="C61" s="219">
        <v>9</v>
      </c>
      <c r="D61" s="219" t="s">
        <v>179</v>
      </c>
      <c r="E61" s="15" t="s">
        <v>178</v>
      </c>
      <c r="F61" s="14" t="s">
        <v>245</v>
      </c>
      <c r="G61" s="14" t="s">
        <v>485</v>
      </c>
      <c r="H61" s="15" t="s">
        <v>486</v>
      </c>
      <c r="I61" s="222" t="s">
        <v>897</v>
      </c>
      <c r="J61" s="17" t="s">
        <v>114</v>
      </c>
      <c r="K61" s="209" t="s">
        <v>9</v>
      </c>
      <c r="L61" s="134" t="s">
        <v>488</v>
      </c>
      <c r="M61" s="15" t="s">
        <v>196</v>
      </c>
      <c r="N61" s="15" t="s">
        <v>489</v>
      </c>
      <c r="O61" s="15" t="s">
        <v>421</v>
      </c>
      <c r="P61" s="15" t="s">
        <v>490</v>
      </c>
      <c r="Q61" s="15" t="s">
        <v>96</v>
      </c>
      <c r="R61" s="15" t="s">
        <v>491</v>
      </c>
      <c r="S61" s="15" t="s">
        <v>303</v>
      </c>
      <c r="T61" s="28">
        <v>0.95</v>
      </c>
      <c r="U61" s="18">
        <v>0.87</v>
      </c>
      <c r="V61" s="15" t="s">
        <v>122</v>
      </c>
      <c r="W61" s="18">
        <v>0.87</v>
      </c>
      <c r="X61" s="18">
        <v>1</v>
      </c>
      <c r="Y61" s="15" t="s">
        <v>492</v>
      </c>
      <c r="Z61" s="15"/>
      <c r="AA61" s="15"/>
      <c r="AB61" s="29"/>
      <c r="AC61" s="29"/>
      <c r="AD61" s="29"/>
      <c r="AE61" s="29"/>
      <c r="AF61" s="29"/>
      <c r="AG61" s="29"/>
      <c r="AH61" s="29"/>
      <c r="AI61" s="29"/>
      <c r="AJ61" s="29"/>
      <c r="AK61" s="29"/>
      <c r="AL61" s="29"/>
      <c r="AM61" s="29"/>
      <c r="AN61" s="29"/>
      <c r="AO61" s="29"/>
      <c r="AP61" s="29"/>
      <c r="AQ61" s="29"/>
      <c r="AR61" s="29"/>
      <c r="AS61" s="29"/>
      <c r="AT61" s="29"/>
      <c r="AU61" s="20">
        <v>3</v>
      </c>
      <c r="AV61" s="20">
        <v>3</v>
      </c>
      <c r="AW61" s="29">
        <f>+AU61/AV61</f>
        <v>1</v>
      </c>
      <c r="AX61" s="20"/>
      <c r="AY61" s="20"/>
      <c r="AZ61" s="29"/>
      <c r="BA61" s="29"/>
      <c r="BB61" s="29"/>
      <c r="BC61" s="29"/>
      <c r="BD61" s="29"/>
      <c r="BE61" s="29"/>
      <c r="BF61" s="29"/>
      <c r="BG61" s="29"/>
      <c r="BH61" s="29"/>
      <c r="BI61" s="29"/>
      <c r="BJ61" s="26">
        <f>IF(IF(SUM(AB61,AE61,AH61,AK61,AN61,AQ61,AT61,AW61,AZ61,BC61,BF61,BI61)=0,0,AVERAGE(AB61,AE61,AH61,AK61,AN61,AQ61,AT61,AW61,AZ61,BC61,BF61,BI61))=0," ",IF(SUM(AB61,AE61,AH61,AK61,AN61,AQ61,AT61,AW61,AZ61,BC61,BF61,BI61)=0,0,AVERAGE(AB61,AE61,AH61,AK61,AN61,AQ61,AT61,AW61,AZ61,BC61,BF61,BI61)))</f>
        <v>1</v>
      </c>
      <c r="BK61" s="26">
        <f>BJ61</f>
        <v>1</v>
      </c>
      <c r="BL61" s="26" t="str">
        <f t="shared" si="15"/>
        <v>CUMPLE</v>
      </c>
      <c r="BM61" s="1"/>
    </row>
    <row r="62" spans="1:65" ht="21" customHeight="1" outlineLevel="1" x14ac:dyDescent="0.25">
      <c r="A62" s="133">
        <v>15</v>
      </c>
      <c r="B62" s="15" t="s">
        <v>177</v>
      </c>
      <c r="C62" s="219">
        <v>9</v>
      </c>
      <c r="D62" s="219" t="s">
        <v>183</v>
      </c>
      <c r="E62" s="15" t="s">
        <v>178</v>
      </c>
      <c r="F62" s="14" t="s">
        <v>245</v>
      </c>
      <c r="G62" s="14" t="s">
        <v>493</v>
      </c>
      <c r="H62" s="15" t="s">
        <v>486</v>
      </c>
      <c r="I62" s="222" t="s">
        <v>898</v>
      </c>
      <c r="J62" s="17" t="s">
        <v>70</v>
      </c>
      <c r="K62" s="209" t="s">
        <v>7</v>
      </c>
      <c r="L62" s="134" t="s">
        <v>495</v>
      </c>
      <c r="M62" s="15" t="s">
        <v>196</v>
      </c>
      <c r="N62" s="15" t="s">
        <v>489</v>
      </c>
      <c r="O62" s="15" t="s">
        <v>496</v>
      </c>
      <c r="P62" s="15" t="s">
        <v>497</v>
      </c>
      <c r="Q62" s="15" t="s">
        <v>96</v>
      </c>
      <c r="R62" s="15" t="s">
        <v>498</v>
      </c>
      <c r="S62" s="15" t="s">
        <v>275</v>
      </c>
      <c r="T62" s="28">
        <v>0.95</v>
      </c>
      <c r="U62" s="18">
        <v>1</v>
      </c>
      <c r="V62" s="15" t="s">
        <v>122</v>
      </c>
      <c r="W62" s="18">
        <v>0.9</v>
      </c>
      <c r="X62" s="18">
        <v>1</v>
      </c>
      <c r="Y62" s="15" t="s">
        <v>499</v>
      </c>
      <c r="Z62" s="15"/>
      <c r="AA62" s="15"/>
      <c r="AB62" s="29"/>
      <c r="AC62" s="29"/>
      <c r="AD62" s="29"/>
      <c r="AE62" s="29"/>
      <c r="AF62" s="15">
        <v>17</v>
      </c>
      <c r="AG62" s="15">
        <v>17</v>
      </c>
      <c r="AH62" s="29">
        <f>AF62/AG62</f>
        <v>1</v>
      </c>
      <c r="AI62" s="29"/>
      <c r="AJ62" s="29"/>
      <c r="AK62" s="29"/>
      <c r="AL62" s="29"/>
      <c r="AM62" s="29"/>
      <c r="AN62" s="29"/>
      <c r="AO62" s="15">
        <v>16</v>
      </c>
      <c r="AP62" s="15">
        <v>16</v>
      </c>
      <c r="AQ62" s="29">
        <f>AO62/AP62</f>
        <v>1</v>
      </c>
      <c r="AR62" s="29"/>
      <c r="AS62" s="29"/>
      <c r="AT62" s="29"/>
      <c r="AU62" s="29"/>
      <c r="AV62" s="29"/>
      <c r="AW62" s="29"/>
      <c r="AX62" s="15">
        <v>17</v>
      </c>
      <c r="AY62" s="15">
        <v>17</v>
      </c>
      <c r="AZ62" s="29">
        <f>AX62/AY62</f>
        <v>1</v>
      </c>
      <c r="BA62" s="29"/>
      <c r="BB62" s="29"/>
      <c r="BC62" s="29"/>
      <c r="BD62" s="29"/>
      <c r="BE62" s="29"/>
      <c r="BF62" s="29"/>
      <c r="BG62" s="15">
        <v>14</v>
      </c>
      <c r="BH62" s="15">
        <v>14</v>
      </c>
      <c r="BI62" s="29">
        <f t="shared" ref="BI62:BI69" si="20">BG62/BH62</f>
        <v>1</v>
      </c>
      <c r="BJ62" s="26">
        <f>IF(SUM(AB62,AE62,AH62,AK62,AN62,AQ62,AT62,AW62,AZ62,BC62,BF62,BI62)=0,0,AVERAGE(AB62,AE62,AH62,AK62,AN62,AQ62,AT62,AW62,AZ62,BC62,BF62,BI62))</f>
        <v>1</v>
      </c>
      <c r="BK62" s="26">
        <f>BJ62</f>
        <v>1</v>
      </c>
      <c r="BL62" s="26" t="str">
        <f t="shared" si="15"/>
        <v>CUMPLE</v>
      </c>
      <c r="BM62" s="1"/>
    </row>
    <row r="63" spans="1:65" ht="21" customHeight="1" outlineLevel="1" x14ac:dyDescent="0.25">
      <c r="A63" s="133">
        <v>16</v>
      </c>
      <c r="B63" s="15" t="s">
        <v>177</v>
      </c>
      <c r="C63" s="219">
        <v>9</v>
      </c>
      <c r="D63" s="219" t="s">
        <v>183</v>
      </c>
      <c r="E63" s="15" t="s">
        <v>178</v>
      </c>
      <c r="F63" s="14" t="s">
        <v>245</v>
      </c>
      <c r="G63" s="14" t="s">
        <v>500</v>
      </c>
      <c r="H63" s="15" t="s">
        <v>486</v>
      </c>
      <c r="I63" s="222" t="s">
        <v>899</v>
      </c>
      <c r="J63" s="17" t="s">
        <v>70</v>
      </c>
      <c r="K63" s="209" t="s">
        <v>7</v>
      </c>
      <c r="L63" s="134" t="s">
        <v>502</v>
      </c>
      <c r="M63" s="15" t="s">
        <v>196</v>
      </c>
      <c r="N63" s="15" t="s">
        <v>489</v>
      </c>
      <c r="O63" s="15" t="s">
        <v>496</v>
      </c>
      <c r="P63" s="15" t="s">
        <v>503</v>
      </c>
      <c r="Q63" s="15" t="s">
        <v>96</v>
      </c>
      <c r="R63" s="15" t="s">
        <v>504</v>
      </c>
      <c r="S63" s="15" t="s">
        <v>98</v>
      </c>
      <c r="T63" s="28">
        <v>1</v>
      </c>
      <c r="U63" s="18">
        <v>1</v>
      </c>
      <c r="V63" s="15" t="s">
        <v>122</v>
      </c>
      <c r="W63" s="18">
        <v>0.9</v>
      </c>
      <c r="X63" s="18">
        <v>1</v>
      </c>
      <c r="Y63" s="19" t="s">
        <v>505</v>
      </c>
      <c r="Z63" s="19"/>
      <c r="AA63" s="19"/>
      <c r="AB63" s="29"/>
      <c r="AC63" s="29"/>
      <c r="AD63" s="29"/>
      <c r="AE63" s="29"/>
      <c r="AF63" s="29"/>
      <c r="AG63" s="29"/>
      <c r="AH63" s="29"/>
      <c r="AI63" s="29"/>
      <c r="AJ63" s="29"/>
      <c r="AK63" s="29"/>
      <c r="AL63" s="29"/>
      <c r="AM63" s="29"/>
      <c r="AN63" s="29"/>
      <c r="AO63" s="15">
        <v>19</v>
      </c>
      <c r="AP63" s="15">
        <v>19</v>
      </c>
      <c r="AQ63" s="29">
        <f>AO63/AP63</f>
        <v>1</v>
      </c>
      <c r="AR63" s="29"/>
      <c r="AS63" s="29"/>
      <c r="AT63" s="29"/>
      <c r="AU63" s="29"/>
      <c r="AV63" s="29"/>
      <c r="AW63" s="29"/>
      <c r="AX63" s="29"/>
      <c r="AY63" s="29"/>
      <c r="AZ63" s="29"/>
      <c r="BA63" s="29"/>
      <c r="BB63" s="29"/>
      <c r="BC63" s="29"/>
      <c r="BD63" s="29"/>
      <c r="BE63" s="29"/>
      <c r="BF63" s="29"/>
      <c r="BG63" s="15">
        <v>15</v>
      </c>
      <c r="BH63" s="15">
        <v>15</v>
      </c>
      <c r="BI63" s="29">
        <f t="shared" si="20"/>
        <v>1</v>
      </c>
      <c r="BJ63" s="26">
        <f>IF(SUM(AB63,AE63,AH63,AK63,AN63,AQ63,AT63,AW63,AZ63,BC63,BF63,BI63)=0,0,AVERAGE(AB63,AE63,AH63,AK63,AN63,AQ63,AT63,AW63,AZ63,BC63,BF63,BI63))</f>
        <v>1</v>
      </c>
      <c r="BK63" s="26">
        <f>IF(T63=0,BJ63,BJ63/T63)</f>
        <v>1</v>
      </c>
      <c r="BL63" s="26" t="str">
        <f t="shared" si="15"/>
        <v>CUMPLE</v>
      </c>
      <c r="BM63" s="1"/>
    </row>
    <row r="64" spans="1:65" ht="21" customHeight="1" outlineLevel="1" x14ac:dyDescent="0.25">
      <c r="A64" s="133">
        <v>17</v>
      </c>
      <c r="B64" s="15" t="s">
        <v>177</v>
      </c>
      <c r="C64" s="219">
        <v>9</v>
      </c>
      <c r="D64" s="219" t="s">
        <v>183</v>
      </c>
      <c r="E64" s="15" t="s">
        <v>178</v>
      </c>
      <c r="F64" s="14" t="s">
        <v>245</v>
      </c>
      <c r="G64" s="14" t="s">
        <v>506</v>
      </c>
      <c r="H64" s="15" t="s">
        <v>486</v>
      </c>
      <c r="I64" s="222" t="s">
        <v>900</v>
      </c>
      <c r="J64" s="179" t="s">
        <v>70</v>
      </c>
      <c r="K64" s="209" t="s">
        <v>115</v>
      </c>
      <c r="L64" s="15" t="s">
        <v>508</v>
      </c>
      <c r="M64" s="15" t="s">
        <v>196</v>
      </c>
      <c r="N64" s="15" t="s">
        <v>509</v>
      </c>
      <c r="O64" s="15" t="s">
        <v>510</v>
      </c>
      <c r="P64" s="15" t="s">
        <v>511</v>
      </c>
      <c r="Q64" s="15" t="s">
        <v>96</v>
      </c>
      <c r="R64" s="15" t="s">
        <v>512</v>
      </c>
      <c r="S64" s="15" t="s">
        <v>272</v>
      </c>
      <c r="T64" s="28">
        <v>0.02</v>
      </c>
      <c r="U64" s="18">
        <v>0.02</v>
      </c>
      <c r="V64" s="15" t="s">
        <v>80</v>
      </c>
      <c r="W64" s="18">
        <v>0.01</v>
      </c>
      <c r="X64" s="18">
        <v>0.04</v>
      </c>
      <c r="Y64" s="15" t="s">
        <v>513</v>
      </c>
      <c r="Z64" s="15">
        <v>50</v>
      </c>
      <c r="AA64" s="15">
        <v>2877</v>
      </c>
      <c r="AB64" s="29">
        <f>Z64/AA64</f>
        <v>1.737921445950643E-2</v>
      </c>
      <c r="AC64" s="15">
        <v>93</v>
      </c>
      <c r="AD64" s="15">
        <v>2877</v>
      </c>
      <c r="AE64" s="29">
        <f>AC64/AD64</f>
        <v>3.2325338894681963E-2</v>
      </c>
      <c r="AF64" s="15">
        <v>73</v>
      </c>
      <c r="AG64" s="15">
        <v>2358</v>
      </c>
      <c r="AH64" s="29">
        <f>AF64/AG64</f>
        <v>3.0958439355385919E-2</v>
      </c>
      <c r="AI64" s="15">
        <v>37</v>
      </c>
      <c r="AJ64" s="15">
        <v>2793</v>
      </c>
      <c r="AK64" s="29">
        <f>AI64/AJ64</f>
        <v>1.3247404224847834E-2</v>
      </c>
      <c r="AL64" s="15">
        <v>70</v>
      </c>
      <c r="AM64" s="15">
        <v>2814</v>
      </c>
      <c r="AN64" s="29">
        <f>AL64/AM64</f>
        <v>2.4875621890547265E-2</v>
      </c>
      <c r="AO64" s="15">
        <v>74</v>
      </c>
      <c r="AP64" s="15">
        <v>2448</v>
      </c>
      <c r="AQ64" s="29">
        <f>AO64/AP64</f>
        <v>3.0228758169934641E-2</v>
      </c>
      <c r="AR64" s="15">
        <v>72</v>
      </c>
      <c r="AS64" s="15">
        <v>2970</v>
      </c>
      <c r="AT64" s="29">
        <f>AR64/AS64</f>
        <v>2.4242424242424242E-2</v>
      </c>
      <c r="AU64" s="15">
        <v>92</v>
      </c>
      <c r="AV64" s="15">
        <v>2680</v>
      </c>
      <c r="AW64" s="29">
        <f>AU64/AV64</f>
        <v>3.4328358208955224E-2</v>
      </c>
      <c r="AX64" s="15">
        <v>83</v>
      </c>
      <c r="AY64" s="15">
        <v>2814</v>
      </c>
      <c r="AZ64" s="29">
        <f>AX64/AY64</f>
        <v>2.9495380241648897E-2</v>
      </c>
      <c r="BA64" s="29"/>
      <c r="BB64" s="29"/>
      <c r="BC64" s="29"/>
      <c r="BD64" s="29"/>
      <c r="BE64" s="29"/>
      <c r="BF64" s="29"/>
      <c r="BG64" s="15">
        <v>107</v>
      </c>
      <c r="BH64" s="15">
        <v>2992</v>
      </c>
      <c r="BI64" s="29">
        <f t="shared" si="20"/>
        <v>3.5762032085561495E-2</v>
      </c>
      <c r="BJ64" s="26">
        <f>IF(SUM(AB64,AE64,AH64,AK64,AN64,AQ64,AT64,AW64,AZ64,BC64,BF64,BI64)=0,0,AVERAGE(AB64,AE64,AH64,AK64,AN64,AQ64,AT64,AW64,AZ64,BC64,BF64,BI64))</f>
        <v>2.7284297177349388E-2</v>
      </c>
      <c r="BK64" s="26">
        <f>IF(BJ64&lt;=X64,100%,BJ64)</f>
        <v>1</v>
      </c>
      <c r="BL64" s="26" t="str">
        <f t="shared" si="15"/>
        <v>CUMPLE</v>
      </c>
      <c r="BM64" s="1"/>
    </row>
    <row r="65" spans="1:65" ht="21" customHeight="1" outlineLevel="1" x14ac:dyDescent="0.25">
      <c r="A65" s="133">
        <v>18</v>
      </c>
      <c r="B65" s="15" t="s">
        <v>177</v>
      </c>
      <c r="C65" s="219">
        <v>9</v>
      </c>
      <c r="D65" s="219" t="s">
        <v>183</v>
      </c>
      <c r="E65" s="15" t="s">
        <v>178</v>
      </c>
      <c r="F65" s="14" t="s">
        <v>245</v>
      </c>
      <c r="G65" s="14" t="s">
        <v>506</v>
      </c>
      <c r="H65" s="15" t="s">
        <v>486</v>
      </c>
      <c r="I65" s="222" t="s">
        <v>901</v>
      </c>
      <c r="J65" s="17" t="s">
        <v>70</v>
      </c>
      <c r="K65" s="209" t="s">
        <v>7</v>
      </c>
      <c r="L65" s="15" t="s">
        <v>515</v>
      </c>
      <c r="M65" s="15" t="s">
        <v>196</v>
      </c>
      <c r="N65" s="15" t="s">
        <v>509</v>
      </c>
      <c r="O65" s="15" t="s">
        <v>510</v>
      </c>
      <c r="P65" s="15" t="s">
        <v>516</v>
      </c>
      <c r="Q65" s="15" t="s">
        <v>96</v>
      </c>
      <c r="R65" s="15" t="s">
        <v>517</v>
      </c>
      <c r="S65" s="15" t="s">
        <v>98</v>
      </c>
      <c r="T65" s="28">
        <v>1</v>
      </c>
      <c r="U65" s="18">
        <v>0.98</v>
      </c>
      <c r="V65" s="15" t="s">
        <v>122</v>
      </c>
      <c r="W65" s="18">
        <v>0.98</v>
      </c>
      <c r="X65" s="18">
        <v>1</v>
      </c>
      <c r="Y65" s="15" t="s">
        <v>518</v>
      </c>
      <c r="Z65" s="15"/>
      <c r="AA65" s="15"/>
      <c r="AB65" s="29"/>
      <c r="AC65" s="29"/>
      <c r="AD65" s="29"/>
      <c r="AE65" s="29"/>
      <c r="AF65" s="29"/>
      <c r="AG65" s="29"/>
      <c r="AH65" s="29"/>
      <c r="AI65" s="29"/>
      <c r="AJ65" s="29"/>
      <c r="AK65" s="29"/>
      <c r="AL65" s="29"/>
      <c r="AM65" s="29"/>
      <c r="AN65" s="29"/>
      <c r="AO65" s="15">
        <v>23</v>
      </c>
      <c r="AP65" s="15">
        <v>23</v>
      </c>
      <c r="AQ65" s="29">
        <f>AO65/AP65</f>
        <v>1</v>
      </c>
      <c r="AR65" s="29"/>
      <c r="AS65" s="29"/>
      <c r="AT65" s="29"/>
      <c r="AU65" s="29"/>
      <c r="AV65" s="29"/>
      <c r="AW65" s="29"/>
      <c r="AX65" s="29"/>
      <c r="AY65" s="29"/>
      <c r="AZ65" s="29"/>
      <c r="BA65" s="29"/>
      <c r="BB65" s="29"/>
      <c r="BC65" s="29"/>
      <c r="BD65" s="29"/>
      <c r="BE65" s="29"/>
      <c r="BF65" s="29"/>
      <c r="BG65" s="15">
        <v>113</v>
      </c>
      <c r="BH65" s="15">
        <v>113</v>
      </c>
      <c r="BI65" s="29">
        <f t="shared" si="20"/>
        <v>1</v>
      </c>
      <c r="BJ65" s="26">
        <f>IF(SUM(AB65,AE65,AH65,AK65,AN65,AQ65,AT65,AW65,AZ65,BC65,BF65,BI65)=0,0,AVERAGE(AB65,AE65,AH65,AK65,AN65,AQ65,AT65,AW65,AZ65,BC65,BF65,BI65))</f>
        <v>1</v>
      </c>
      <c r="BK65" s="26">
        <f>IF(T65=0,BJ65,BJ65/T65)</f>
        <v>1</v>
      </c>
      <c r="BL65" s="26" t="str">
        <f t="shared" si="15"/>
        <v>CUMPLE</v>
      </c>
      <c r="BM65" s="1"/>
    </row>
    <row r="66" spans="1:65" ht="21" customHeight="1" outlineLevel="1" x14ac:dyDescent="0.25">
      <c r="A66" s="133">
        <v>19</v>
      </c>
      <c r="B66" s="15" t="s">
        <v>177</v>
      </c>
      <c r="C66" s="219">
        <v>9</v>
      </c>
      <c r="D66" s="219" t="s">
        <v>183</v>
      </c>
      <c r="E66" s="15" t="s">
        <v>178</v>
      </c>
      <c r="F66" s="14" t="s">
        <v>245</v>
      </c>
      <c r="G66" s="14" t="s">
        <v>506</v>
      </c>
      <c r="H66" s="15" t="s">
        <v>519</v>
      </c>
      <c r="I66" s="222" t="s">
        <v>902</v>
      </c>
      <c r="J66" s="17" t="s">
        <v>70</v>
      </c>
      <c r="K66" s="209" t="s">
        <v>521</v>
      </c>
      <c r="L66" s="15" t="s">
        <v>522</v>
      </c>
      <c r="M66" s="15" t="s">
        <v>196</v>
      </c>
      <c r="N66" s="15" t="s">
        <v>509</v>
      </c>
      <c r="O66" s="15" t="s">
        <v>523</v>
      </c>
      <c r="P66" s="15" t="s">
        <v>524</v>
      </c>
      <c r="Q66" s="15" t="s">
        <v>270</v>
      </c>
      <c r="R66" s="15" t="s">
        <v>525</v>
      </c>
      <c r="S66" s="15" t="s">
        <v>275</v>
      </c>
      <c r="T66" s="28">
        <v>0.9</v>
      </c>
      <c r="U66" s="15" t="s">
        <v>264</v>
      </c>
      <c r="V66" s="15" t="s">
        <v>122</v>
      </c>
      <c r="W66" s="18">
        <v>0.8</v>
      </c>
      <c r="X66" s="18">
        <v>1</v>
      </c>
      <c r="Y66" s="15"/>
      <c r="Z66" s="15"/>
      <c r="AA66" s="15"/>
      <c r="AB66" s="29"/>
      <c r="AC66" s="29"/>
      <c r="AD66" s="29"/>
      <c r="AE66" s="29"/>
      <c r="AF66" s="15">
        <v>62</v>
      </c>
      <c r="AG66" s="15">
        <v>69</v>
      </c>
      <c r="AH66" s="29">
        <f>AF66/AG66</f>
        <v>0.89855072463768115</v>
      </c>
      <c r="AI66" s="29"/>
      <c r="AJ66" s="29"/>
      <c r="AK66" s="29"/>
      <c r="AL66" s="29"/>
      <c r="AM66" s="29"/>
      <c r="AN66" s="29"/>
      <c r="AO66" s="15">
        <v>67</v>
      </c>
      <c r="AP66" s="15">
        <v>74</v>
      </c>
      <c r="AQ66" s="29">
        <f>AO66/AP66</f>
        <v>0.90540540540540537</v>
      </c>
      <c r="AR66" s="29"/>
      <c r="AS66" s="29"/>
      <c r="AT66" s="29"/>
      <c r="AU66" s="29"/>
      <c r="AV66" s="29"/>
      <c r="AW66" s="29"/>
      <c r="AX66" s="15">
        <v>76</v>
      </c>
      <c r="AY66" s="15">
        <v>84</v>
      </c>
      <c r="AZ66" s="29">
        <f>AX66/AY66</f>
        <v>0.90476190476190477</v>
      </c>
      <c r="BA66" s="29"/>
      <c r="BB66" s="29"/>
      <c r="BC66" s="29"/>
      <c r="BD66" s="29"/>
      <c r="BE66" s="29"/>
      <c r="BF66" s="29"/>
      <c r="BG66" s="15">
        <v>63</v>
      </c>
      <c r="BH66" s="15">
        <v>70</v>
      </c>
      <c r="BI66" s="29">
        <f t="shared" si="20"/>
        <v>0.9</v>
      </c>
      <c r="BJ66" s="26">
        <f>IF(SUM(AB66,AE66,AH66,AK66,AN66,AQ66,AT66,AW66,AZ66,BC66,BF66,BI66)=0,0,AVERAGE(AB66,AE66,AH66,AK66,AN66,AQ66,AT66,AW66,AZ66,BC66,BF66,BI66))</f>
        <v>0.90217950870124775</v>
      </c>
      <c r="BK66" s="26">
        <f>IF(T66=0,BJ66,BJ66/T66)</f>
        <v>1.0024216763347198</v>
      </c>
      <c r="BL66" s="26" t="str">
        <f t="shared" si="15"/>
        <v>CUMPLE</v>
      </c>
      <c r="BM66" s="1"/>
    </row>
    <row r="67" spans="1:65" ht="21" customHeight="1" outlineLevel="1" x14ac:dyDescent="0.25">
      <c r="A67" s="133">
        <v>20</v>
      </c>
      <c r="B67" s="15" t="s">
        <v>177</v>
      </c>
      <c r="C67" s="219">
        <v>9</v>
      </c>
      <c r="D67" s="219" t="s">
        <v>183</v>
      </c>
      <c r="E67" s="15" t="s">
        <v>178</v>
      </c>
      <c r="F67" s="14" t="s">
        <v>245</v>
      </c>
      <c r="G67" s="14" t="s">
        <v>506</v>
      </c>
      <c r="H67" s="15" t="s">
        <v>519</v>
      </c>
      <c r="I67" s="222" t="s">
        <v>903</v>
      </c>
      <c r="J67" s="17" t="s">
        <v>70</v>
      </c>
      <c r="K67" s="209" t="s">
        <v>7</v>
      </c>
      <c r="L67" s="15" t="s">
        <v>527</v>
      </c>
      <c r="M67" s="15" t="s">
        <v>196</v>
      </c>
      <c r="N67" s="15" t="s">
        <v>509</v>
      </c>
      <c r="O67" s="15" t="s">
        <v>510</v>
      </c>
      <c r="P67" s="15" t="s">
        <v>528</v>
      </c>
      <c r="Q67" s="15" t="s">
        <v>96</v>
      </c>
      <c r="R67" s="15" t="s">
        <v>529</v>
      </c>
      <c r="S67" s="15" t="s">
        <v>303</v>
      </c>
      <c r="T67" s="28">
        <v>1</v>
      </c>
      <c r="U67" s="18">
        <v>0.9</v>
      </c>
      <c r="V67" s="15" t="s">
        <v>122</v>
      </c>
      <c r="W67" s="18">
        <v>0.9</v>
      </c>
      <c r="X67" s="18">
        <v>1</v>
      </c>
      <c r="Y67" s="15" t="s">
        <v>530</v>
      </c>
      <c r="Z67" s="15"/>
      <c r="AA67" s="15"/>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15">
        <v>34</v>
      </c>
      <c r="BH67" s="15">
        <v>37</v>
      </c>
      <c r="BI67" s="29">
        <f t="shared" si="20"/>
        <v>0.91891891891891897</v>
      </c>
      <c r="BJ67" s="26">
        <f>IF(IF(SUM(AB67,AE67,AH67,AK67,AN67,AQ67,AT67,AW67,AZ67,BC67,BF67,BI67)=0,0,AVERAGE(AB67,AE67,AH67,AK67,AN67,AQ67,AT67,AW67,AZ67,BC67,BF67,BI67))=0," ",IF(SUM(AB67,AE67,AH67,AK67,AN67,AQ67,AT67,AW67,AZ67,BC67,BF67,BI67)=0,0,AVERAGE(AB67,AE67,AH67,AK67,AN67,AQ67,AT67,AW67,AZ67,BC67,BF67,BI67)))</f>
        <v>0.91891891891891897</v>
      </c>
      <c r="BK67" s="26">
        <f>IFERROR(IF(T67=0,BJ67,BJ67/T67)," ")</f>
        <v>0.91891891891891897</v>
      </c>
      <c r="BL67" s="26" t="str">
        <f t="shared" si="15"/>
        <v>CUMPLE</v>
      </c>
      <c r="BM67" s="1"/>
    </row>
    <row r="68" spans="1:65" ht="21" customHeight="1" outlineLevel="1" x14ac:dyDescent="0.25">
      <c r="A68" s="133">
        <v>21</v>
      </c>
      <c r="B68" s="15" t="s">
        <v>177</v>
      </c>
      <c r="C68" s="219">
        <v>9</v>
      </c>
      <c r="D68" s="219" t="s">
        <v>183</v>
      </c>
      <c r="E68" s="15" t="s">
        <v>178</v>
      </c>
      <c r="F68" s="14" t="s">
        <v>245</v>
      </c>
      <c r="G68" s="14" t="s">
        <v>506</v>
      </c>
      <c r="H68" s="15" t="s">
        <v>531</v>
      </c>
      <c r="I68" s="222" t="s">
        <v>904</v>
      </c>
      <c r="J68" s="17" t="s">
        <v>70</v>
      </c>
      <c r="K68" s="209" t="s">
        <v>7</v>
      </c>
      <c r="L68" s="15" t="s">
        <v>533</v>
      </c>
      <c r="M68" s="15" t="s">
        <v>196</v>
      </c>
      <c r="N68" s="15" t="s">
        <v>509</v>
      </c>
      <c r="O68" s="15" t="s">
        <v>510</v>
      </c>
      <c r="P68" s="15" t="s">
        <v>534</v>
      </c>
      <c r="Q68" s="15" t="s">
        <v>96</v>
      </c>
      <c r="R68" s="15" t="s">
        <v>535</v>
      </c>
      <c r="S68" s="15" t="s">
        <v>303</v>
      </c>
      <c r="T68" s="28">
        <v>1</v>
      </c>
      <c r="U68" s="18">
        <v>0.85</v>
      </c>
      <c r="V68" s="15" t="s">
        <v>122</v>
      </c>
      <c r="W68" s="18">
        <v>0.85</v>
      </c>
      <c r="X68" s="18">
        <v>1</v>
      </c>
      <c r="Y68" s="15" t="s">
        <v>536</v>
      </c>
      <c r="Z68" s="15"/>
      <c r="AA68" s="15"/>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15">
        <v>128</v>
      </c>
      <c r="BH68" s="15">
        <v>128</v>
      </c>
      <c r="BI68" s="29">
        <f t="shared" si="20"/>
        <v>1</v>
      </c>
      <c r="BJ68" s="26">
        <f>IF(IF(SUM(AB68,AE68,AH68,AK68,AN68,AQ68,AT68,AW68,AZ68,BC68,BF68,BI68)=0,0,AVERAGE(AB68,AE68,AH68,AK68,AN68,AQ68,AT68,AW68,AZ68,BC68,BF68,BI68))=0," ",IF(SUM(AB68,AE68,AH68,AK68,AN68,AQ68,AT68,AW68,AZ68,BC68,BF68,BI68)=0,0,AVERAGE(AB68,AE68,AH68,AK68,AN68,AQ68,AT68,AW68,AZ68,BC68,BF68,BI68)))</f>
        <v>1</v>
      </c>
      <c r="BK68" s="26">
        <f>IFERROR(IF(T68=0,BJ68,BJ68/T68)," ")</f>
        <v>1</v>
      </c>
      <c r="BL68" s="26" t="str">
        <f t="shared" si="15"/>
        <v>CUMPLE</v>
      </c>
      <c r="BM68" s="1"/>
    </row>
    <row r="69" spans="1:65" ht="21" customHeight="1" outlineLevel="1" x14ac:dyDescent="0.25">
      <c r="A69" s="133">
        <v>22</v>
      </c>
      <c r="B69" s="15" t="s">
        <v>177</v>
      </c>
      <c r="C69" s="219">
        <v>9</v>
      </c>
      <c r="D69" s="219" t="s">
        <v>183</v>
      </c>
      <c r="E69" s="15" t="s">
        <v>178</v>
      </c>
      <c r="F69" s="14" t="s">
        <v>245</v>
      </c>
      <c r="G69" s="14" t="s">
        <v>506</v>
      </c>
      <c r="H69" s="15" t="s">
        <v>486</v>
      </c>
      <c r="I69" s="222" t="s">
        <v>905</v>
      </c>
      <c r="J69" s="17" t="s">
        <v>70</v>
      </c>
      <c r="K69" s="209" t="s">
        <v>7</v>
      </c>
      <c r="L69" s="15" t="s">
        <v>538</v>
      </c>
      <c r="M69" s="15" t="s">
        <v>196</v>
      </c>
      <c r="N69" s="15" t="s">
        <v>509</v>
      </c>
      <c r="O69" s="15" t="s">
        <v>510</v>
      </c>
      <c r="P69" s="15" t="s">
        <v>539</v>
      </c>
      <c r="Q69" s="15" t="s">
        <v>76</v>
      </c>
      <c r="R69" s="15" t="s">
        <v>540</v>
      </c>
      <c r="S69" s="15" t="s">
        <v>303</v>
      </c>
      <c r="T69" s="28">
        <v>1</v>
      </c>
      <c r="U69" s="18">
        <v>1</v>
      </c>
      <c r="V69" s="15" t="s">
        <v>122</v>
      </c>
      <c r="W69" s="18">
        <v>1</v>
      </c>
      <c r="X69" s="18">
        <v>1</v>
      </c>
      <c r="Y69" s="15" t="s">
        <v>541</v>
      </c>
      <c r="Z69" s="15"/>
      <c r="AA69" s="15"/>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15">
        <v>1</v>
      </c>
      <c r="BH69" s="15">
        <v>1</v>
      </c>
      <c r="BI69" s="29">
        <f t="shared" si="20"/>
        <v>1</v>
      </c>
      <c r="BJ69" s="26">
        <f>IF(IF(SUM(AB69,AE69,AH69,AK69,AN69,AQ69,AT69,AW69,AZ69,BC69,BF69,BI69)=0,0,AVERAGE(AB69,AE69,AH69,AK69,AN69,AQ69,AT69,AW69,AZ69,BC69,BF69,BI69))=0," ",IF(SUM(AB69,AE69,AH69,AK69,AN69,AQ69,AT69,AW69,AZ69,BC69,BF69,BI69)=0,0,AVERAGE(AB69,AE69,AH69,AK69,AN69,AQ69,AT69,AW69,AZ69,BC69,BF69,BI69)))</f>
        <v>1</v>
      </c>
      <c r="BK69" s="26">
        <f>IFERROR(IF(T69=0,BJ69,BJ69/T69)," ")</f>
        <v>1</v>
      </c>
      <c r="BL69" s="26" t="str">
        <f t="shared" si="15"/>
        <v>CUMPLE</v>
      </c>
      <c r="BM69" s="1"/>
    </row>
    <row r="70" spans="1:65" ht="21" customHeight="1" outlineLevel="1" x14ac:dyDescent="0.25">
      <c r="A70" s="133">
        <v>23</v>
      </c>
      <c r="B70" s="15" t="s">
        <v>177</v>
      </c>
      <c r="C70" s="219">
        <v>9</v>
      </c>
      <c r="D70" s="219" t="s">
        <v>183</v>
      </c>
      <c r="E70" s="15" t="s">
        <v>178</v>
      </c>
      <c r="F70" s="14" t="s">
        <v>245</v>
      </c>
      <c r="G70" s="14" t="s">
        <v>506</v>
      </c>
      <c r="H70" s="15" t="s">
        <v>519</v>
      </c>
      <c r="I70" s="222" t="s">
        <v>906</v>
      </c>
      <c r="J70" s="17" t="s">
        <v>543</v>
      </c>
      <c r="K70" s="209" t="s">
        <v>7</v>
      </c>
      <c r="L70" s="15" t="s">
        <v>544</v>
      </c>
      <c r="M70" s="15" t="s">
        <v>196</v>
      </c>
      <c r="N70" s="15" t="s">
        <v>509</v>
      </c>
      <c r="O70" s="15" t="s">
        <v>523</v>
      </c>
      <c r="P70" s="15" t="s">
        <v>545</v>
      </c>
      <c r="Q70" s="15" t="s">
        <v>270</v>
      </c>
      <c r="R70" s="15" t="s">
        <v>546</v>
      </c>
      <c r="S70" s="15" t="s">
        <v>275</v>
      </c>
      <c r="T70" s="28">
        <v>0.8</v>
      </c>
      <c r="U70" s="15" t="s">
        <v>264</v>
      </c>
      <c r="V70" s="15" t="s">
        <v>122</v>
      </c>
      <c r="W70" s="18">
        <v>1</v>
      </c>
      <c r="X70" s="18">
        <v>0.7</v>
      </c>
      <c r="Y70" s="15"/>
      <c r="Z70" s="15"/>
      <c r="AA70" s="15"/>
      <c r="AB70" s="29"/>
      <c r="AC70" s="29"/>
      <c r="AD70" s="29"/>
      <c r="AE70" s="29"/>
      <c r="AF70" s="15">
        <v>4</v>
      </c>
      <c r="AG70" s="15">
        <v>4</v>
      </c>
      <c r="AH70" s="29">
        <f>AF70/AG70</f>
        <v>1</v>
      </c>
      <c r="AI70" s="29"/>
      <c r="AJ70" s="29"/>
      <c r="AK70" s="29"/>
      <c r="AL70" s="29"/>
      <c r="AM70" s="29"/>
      <c r="AN70" s="29"/>
      <c r="AO70" s="15">
        <v>6</v>
      </c>
      <c r="AP70" s="15">
        <v>6</v>
      </c>
      <c r="AQ70" s="29">
        <f>AO70/AP70</f>
        <v>1</v>
      </c>
      <c r="AR70" s="29"/>
      <c r="AS70" s="29"/>
      <c r="AT70" s="29"/>
      <c r="AU70" s="29"/>
      <c r="AV70" s="29"/>
      <c r="AW70" s="29"/>
      <c r="AX70" s="15">
        <v>4</v>
      </c>
      <c r="AY70" s="15">
        <v>4</v>
      </c>
      <c r="AZ70" s="29">
        <f>AX70/AY70</f>
        <v>1</v>
      </c>
      <c r="BA70" s="29"/>
      <c r="BB70" s="29"/>
      <c r="BC70" s="29"/>
      <c r="BD70" s="29"/>
      <c r="BE70" s="29"/>
      <c r="BF70" s="29"/>
      <c r="BG70" s="15">
        <v>4</v>
      </c>
      <c r="BH70" s="15">
        <v>4</v>
      </c>
      <c r="BI70" s="29">
        <f t="shared" ref="BI70" si="21">BG70/BH70</f>
        <v>1</v>
      </c>
      <c r="BJ70" s="26">
        <f>IF(SUM(AB70,AE70,AH70,AK70,AN70,AQ70,AT70,AW70,AZ70,BC70,BF70,BI70)=0,0,AVERAGE(AB70,AE70,AH70,AK70,AN70,AQ70,AT70,AW70,AZ70,BC70,BF70,BI70))</f>
        <v>1</v>
      </c>
      <c r="BK70" s="26">
        <f>IF(T70=0,BJ70,BJ70/(T70+20%))</f>
        <v>1</v>
      </c>
      <c r="BL70" s="26" t="str">
        <f t="shared" si="15"/>
        <v>NO CUMPLE</v>
      </c>
      <c r="BM70" s="1"/>
    </row>
    <row r="71" spans="1:65" ht="21" customHeight="1" outlineLevel="1" x14ac:dyDescent="0.25">
      <c r="A71" s="133">
        <v>24</v>
      </c>
      <c r="B71" s="15" t="s">
        <v>177</v>
      </c>
      <c r="C71" s="219">
        <v>9</v>
      </c>
      <c r="D71" s="219" t="s">
        <v>183</v>
      </c>
      <c r="E71" s="15" t="s">
        <v>178</v>
      </c>
      <c r="F71" s="14" t="s">
        <v>245</v>
      </c>
      <c r="G71" s="14" t="s">
        <v>506</v>
      </c>
      <c r="H71" s="15" t="s">
        <v>519</v>
      </c>
      <c r="I71" s="222" t="s">
        <v>907</v>
      </c>
      <c r="J71" s="17" t="s">
        <v>70</v>
      </c>
      <c r="K71" s="209" t="s">
        <v>521</v>
      </c>
      <c r="L71" s="15" t="s">
        <v>548</v>
      </c>
      <c r="M71" s="15" t="s">
        <v>196</v>
      </c>
      <c r="N71" s="15" t="s">
        <v>509</v>
      </c>
      <c r="O71" s="15" t="s">
        <v>421</v>
      </c>
      <c r="P71" s="15" t="s">
        <v>549</v>
      </c>
      <c r="Q71" s="15" t="s">
        <v>96</v>
      </c>
      <c r="R71" s="15" t="s">
        <v>550</v>
      </c>
      <c r="S71" s="15" t="s">
        <v>98</v>
      </c>
      <c r="T71" s="28">
        <v>0.8</v>
      </c>
      <c r="U71" s="15" t="s">
        <v>264</v>
      </c>
      <c r="V71" s="15" t="s">
        <v>122</v>
      </c>
      <c r="W71" s="18">
        <v>0.7</v>
      </c>
      <c r="X71" s="18">
        <v>0.9</v>
      </c>
      <c r="Y71" s="15"/>
      <c r="Z71" s="15"/>
      <c r="AA71" s="15"/>
      <c r="AB71" s="29"/>
      <c r="AC71" s="29"/>
      <c r="AD71" s="29"/>
      <c r="AE71" s="29"/>
      <c r="AF71" s="29"/>
      <c r="AG71" s="29"/>
      <c r="AH71" s="29"/>
      <c r="AI71" s="29"/>
      <c r="AJ71" s="29"/>
      <c r="AK71" s="29"/>
      <c r="AL71" s="29"/>
      <c r="AM71" s="29"/>
      <c r="AN71" s="29"/>
      <c r="AO71" s="15">
        <v>2</v>
      </c>
      <c r="AP71" s="15">
        <v>2</v>
      </c>
      <c r="AQ71" s="29">
        <f>AO71/AP71</f>
        <v>1</v>
      </c>
      <c r="AR71" s="29"/>
      <c r="AS71" s="29"/>
      <c r="AT71" s="29"/>
      <c r="AU71" s="29"/>
      <c r="AV71" s="29"/>
      <c r="AW71" s="29"/>
      <c r="AX71" s="29"/>
      <c r="AY71" s="29"/>
      <c r="AZ71" s="29"/>
      <c r="BA71" s="29"/>
      <c r="BB71" s="29"/>
      <c r="BC71" s="29"/>
      <c r="BD71" s="29"/>
      <c r="BE71" s="29"/>
      <c r="BF71" s="29"/>
      <c r="BG71" s="29"/>
      <c r="BH71" s="29"/>
      <c r="BI71" s="29"/>
      <c r="BJ71" s="26">
        <f>IF(SUM(AB71,AE71,AH71,AK71,AN71,AQ71,AT71,AW71,AZ71,BC71,BF71,BI71)=0,0,AVERAGE(AB71,AE71,AH71,AK71,AN71,AQ71,AT71,AW71,AZ71,BC71,BF71,BI71))</f>
        <v>1</v>
      </c>
      <c r="BK71" s="26">
        <f>IF(T71=0,BJ71,BJ71/(T71+20%))</f>
        <v>1</v>
      </c>
      <c r="BL71" s="26" t="str">
        <f t="shared" si="15"/>
        <v>NO CUMPLE</v>
      </c>
      <c r="BM71" s="1"/>
    </row>
    <row r="72" spans="1:65" ht="21" customHeight="1" outlineLevel="1" x14ac:dyDescent="0.25">
      <c r="A72" s="133">
        <v>25</v>
      </c>
      <c r="B72" s="15" t="s">
        <v>177</v>
      </c>
      <c r="C72" s="219">
        <v>9</v>
      </c>
      <c r="D72" s="219" t="s">
        <v>183</v>
      </c>
      <c r="E72" s="15" t="s">
        <v>178</v>
      </c>
      <c r="F72" s="14" t="s">
        <v>245</v>
      </c>
      <c r="G72" s="14" t="s">
        <v>506</v>
      </c>
      <c r="H72" s="15" t="s">
        <v>519</v>
      </c>
      <c r="I72" s="222" t="s">
        <v>908</v>
      </c>
      <c r="J72" s="17" t="s">
        <v>543</v>
      </c>
      <c r="K72" s="209" t="s">
        <v>521</v>
      </c>
      <c r="L72" s="15" t="s">
        <v>552</v>
      </c>
      <c r="M72" s="15" t="s">
        <v>196</v>
      </c>
      <c r="N72" s="15" t="s">
        <v>509</v>
      </c>
      <c r="O72" s="15" t="s">
        <v>523</v>
      </c>
      <c r="P72" s="15" t="s">
        <v>553</v>
      </c>
      <c r="Q72" s="15" t="s">
        <v>270</v>
      </c>
      <c r="R72" s="15" t="s">
        <v>554</v>
      </c>
      <c r="S72" s="15" t="s">
        <v>98</v>
      </c>
      <c r="T72" s="28">
        <v>0.8</v>
      </c>
      <c r="U72" s="15" t="s">
        <v>264</v>
      </c>
      <c r="V72" s="15" t="s">
        <v>122</v>
      </c>
      <c r="W72" s="18">
        <v>0.7</v>
      </c>
      <c r="X72" s="18">
        <v>0.9</v>
      </c>
      <c r="Y72" s="15"/>
      <c r="Z72" s="15"/>
      <c r="AA72" s="15"/>
      <c r="AB72" s="29"/>
      <c r="AC72" s="29"/>
      <c r="AD72" s="29"/>
      <c r="AE72" s="29"/>
      <c r="AF72" s="29"/>
      <c r="AG72" s="29"/>
      <c r="AH72" s="29"/>
      <c r="AI72" s="29"/>
      <c r="AJ72" s="29"/>
      <c r="AK72" s="29"/>
      <c r="AL72" s="29"/>
      <c r="AM72" s="29"/>
      <c r="AN72" s="29"/>
      <c r="AO72" s="15">
        <v>10</v>
      </c>
      <c r="AP72" s="15">
        <v>10</v>
      </c>
      <c r="AQ72" s="29">
        <f>AO72/AP72</f>
        <v>1</v>
      </c>
      <c r="AR72" s="29"/>
      <c r="AS72" s="29"/>
      <c r="AT72" s="29"/>
      <c r="AU72" s="29"/>
      <c r="AV72" s="29"/>
      <c r="AW72" s="29"/>
      <c r="AX72" s="29"/>
      <c r="AY72" s="29"/>
      <c r="AZ72" s="29"/>
      <c r="BA72" s="29"/>
      <c r="BB72" s="29"/>
      <c r="BC72" s="29"/>
      <c r="BD72" s="29"/>
      <c r="BE72" s="29"/>
      <c r="BF72" s="29"/>
      <c r="BG72" s="15">
        <v>13</v>
      </c>
      <c r="BH72" s="15">
        <v>13</v>
      </c>
      <c r="BI72" s="29">
        <f t="shared" ref="BI72" si="22">BG72/BH72</f>
        <v>1</v>
      </c>
      <c r="BJ72" s="26">
        <f>IF(SUM(AB72,AE72,AH72,AK72,AN72,AQ72,AT72,AW72,AZ72,BC72,BF72,BI72)=0,0,AVERAGE(AB72,AE72,AH72,AK72,AN72,AQ72,AT72,AW72,AZ72,BC72,BF72,BI72))</f>
        <v>1</v>
      </c>
      <c r="BK72" s="26">
        <f>IF(T72=0,BJ72,BJ72/(T72+20%))</f>
        <v>1</v>
      </c>
      <c r="BL72" s="26" t="str">
        <f t="shared" si="15"/>
        <v>NO CUMPLE</v>
      </c>
      <c r="BM72" s="1"/>
    </row>
    <row r="73" spans="1:65" ht="21" customHeight="1" outlineLevel="1" x14ac:dyDescent="0.25">
      <c r="A73" s="133">
        <v>26</v>
      </c>
      <c r="B73" s="15" t="s">
        <v>177</v>
      </c>
      <c r="C73" s="219">
        <v>9</v>
      </c>
      <c r="D73" s="219" t="s">
        <v>183</v>
      </c>
      <c r="E73" s="15" t="s">
        <v>178</v>
      </c>
      <c r="F73" s="14" t="s">
        <v>245</v>
      </c>
      <c r="G73" s="14" t="s">
        <v>506</v>
      </c>
      <c r="H73" s="15" t="s">
        <v>519</v>
      </c>
      <c r="I73" s="222" t="s">
        <v>909</v>
      </c>
      <c r="J73" s="17" t="s">
        <v>70</v>
      </c>
      <c r="K73" s="209" t="s">
        <v>7</v>
      </c>
      <c r="L73" s="15" t="s">
        <v>556</v>
      </c>
      <c r="M73" s="15" t="s">
        <v>196</v>
      </c>
      <c r="N73" s="15" t="s">
        <v>509</v>
      </c>
      <c r="O73" s="15" t="s">
        <v>523</v>
      </c>
      <c r="P73" s="15" t="s">
        <v>545</v>
      </c>
      <c r="Q73" s="15" t="s">
        <v>270</v>
      </c>
      <c r="R73" s="15" t="s">
        <v>557</v>
      </c>
      <c r="S73" s="15" t="s">
        <v>558</v>
      </c>
      <c r="T73" s="28">
        <v>0.8</v>
      </c>
      <c r="U73" s="15" t="s">
        <v>559</v>
      </c>
      <c r="V73" s="15" t="s">
        <v>122</v>
      </c>
      <c r="W73" s="18">
        <v>0.7</v>
      </c>
      <c r="X73" s="18">
        <v>1</v>
      </c>
      <c r="Y73" s="15"/>
      <c r="Z73" s="15"/>
      <c r="AA73" s="15"/>
      <c r="AB73" s="29"/>
      <c r="AC73" s="29"/>
      <c r="AD73" s="29"/>
      <c r="AE73" s="29"/>
      <c r="AF73" s="29"/>
      <c r="AG73" s="29"/>
      <c r="AH73" s="29"/>
      <c r="AI73" s="29"/>
      <c r="AJ73" s="29"/>
      <c r="AK73" s="29"/>
      <c r="AL73" s="29"/>
      <c r="AM73" s="29"/>
      <c r="AN73" s="29"/>
      <c r="AO73" s="29"/>
      <c r="AP73" s="29"/>
      <c r="AQ73" s="29"/>
      <c r="AR73" s="29"/>
      <c r="AS73" s="29"/>
      <c r="AT73" s="29"/>
      <c r="AU73" s="29"/>
      <c r="AV73" s="29"/>
      <c r="AW73" s="29"/>
      <c r="AX73" s="15">
        <v>1</v>
      </c>
      <c r="AY73" s="15">
        <v>1</v>
      </c>
      <c r="AZ73" s="29">
        <f>AX73/AY73</f>
        <v>1</v>
      </c>
      <c r="BA73" s="15">
        <v>1</v>
      </c>
      <c r="BB73" s="15">
        <v>1</v>
      </c>
      <c r="BC73" s="29">
        <f>BA73/BB73</f>
        <v>1</v>
      </c>
      <c r="BD73" s="29"/>
      <c r="BE73" s="29"/>
      <c r="BF73" s="29"/>
      <c r="BG73" s="29"/>
      <c r="BH73" s="29"/>
      <c r="BI73" s="29"/>
      <c r="BJ73" s="26">
        <f>IF(IF(SUM(AB73,AE73,AH73,AK73,AN73,AQ73,AT73,AW73,AZ73,BC73,BF73,BI73)=0,0,AVERAGE(AB73,AE73,AH73,AK73,AN73,AQ73,AT73,AW73,AZ73,BC73,BF73,BI73))=0," ",IF(SUM(AB73,AE73,AH73,AK73,AN73,AQ73,AT73,AW73,AZ73,BC73,BF73,BI73)=0,0,AVERAGE(AB73,AE73,AH73,AK73,AN73,AQ73,AT73,AW73,AZ73,BC73,BF73,BI73)))</f>
        <v>1</v>
      </c>
      <c r="BK73" s="26">
        <f>BJ73</f>
        <v>1</v>
      </c>
      <c r="BL73" s="26" t="str">
        <f t="shared" si="15"/>
        <v>CUMPLE</v>
      </c>
      <c r="BM73" s="1"/>
    </row>
    <row r="74" spans="1:65" ht="21" customHeight="1" outlineLevel="1" x14ac:dyDescent="0.25">
      <c r="A74" s="133">
        <v>27</v>
      </c>
      <c r="B74" s="15" t="s">
        <v>177</v>
      </c>
      <c r="C74" s="219">
        <v>9</v>
      </c>
      <c r="D74" s="219" t="s">
        <v>183</v>
      </c>
      <c r="E74" s="15" t="s">
        <v>178</v>
      </c>
      <c r="F74" s="14" t="s">
        <v>245</v>
      </c>
      <c r="G74" s="14" t="s">
        <v>506</v>
      </c>
      <c r="H74" s="15" t="s">
        <v>486</v>
      </c>
      <c r="I74" s="222" t="s">
        <v>910</v>
      </c>
      <c r="J74" s="17" t="s">
        <v>70</v>
      </c>
      <c r="K74" s="209" t="s">
        <v>7</v>
      </c>
      <c r="L74" s="15" t="s">
        <v>561</v>
      </c>
      <c r="M74" s="15" t="s">
        <v>196</v>
      </c>
      <c r="N74" s="15" t="s">
        <v>509</v>
      </c>
      <c r="O74" s="15" t="s">
        <v>510</v>
      </c>
      <c r="P74" s="15" t="s">
        <v>562</v>
      </c>
      <c r="Q74" s="15" t="s">
        <v>96</v>
      </c>
      <c r="R74" s="15" t="s">
        <v>563</v>
      </c>
      <c r="S74" s="15" t="s">
        <v>275</v>
      </c>
      <c r="T74" s="28">
        <v>1</v>
      </c>
      <c r="U74" s="18">
        <v>0.9</v>
      </c>
      <c r="V74" s="15" t="s">
        <v>122</v>
      </c>
      <c r="W74" s="18">
        <v>0.9</v>
      </c>
      <c r="X74" s="18">
        <v>1</v>
      </c>
      <c r="Y74" s="15" t="s">
        <v>564</v>
      </c>
      <c r="Z74" s="15"/>
      <c r="AA74" s="15"/>
      <c r="AB74" s="29"/>
      <c r="AC74" s="29"/>
      <c r="AD74" s="29"/>
      <c r="AE74" s="29"/>
      <c r="AF74" s="15">
        <v>62</v>
      </c>
      <c r="AG74" s="15">
        <v>69</v>
      </c>
      <c r="AH74" s="29">
        <f>AF74/AG74</f>
        <v>0.89855072463768115</v>
      </c>
      <c r="AI74" s="29"/>
      <c r="AJ74" s="29"/>
      <c r="AK74" s="29"/>
      <c r="AL74" s="29"/>
      <c r="AM74" s="29"/>
      <c r="AN74" s="29"/>
      <c r="AO74" s="15">
        <v>67</v>
      </c>
      <c r="AP74" s="15">
        <v>74</v>
      </c>
      <c r="AQ74" s="29">
        <f>AO74/AP74</f>
        <v>0.90540540540540537</v>
      </c>
      <c r="AR74" s="29"/>
      <c r="AS74" s="29"/>
      <c r="AT74" s="29"/>
      <c r="AU74" s="29"/>
      <c r="AV74" s="29"/>
      <c r="AW74" s="29"/>
      <c r="AX74" s="15">
        <v>76</v>
      </c>
      <c r="AY74" s="15">
        <v>84</v>
      </c>
      <c r="AZ74" s="29">
        <f>AX74/AY74</f>
        <v>0.90476190476190477</v>
      </c>
      <c r="BA74" s="29"/>
      <c r="BB74" s="29"/>
      <c r="BC74" s="29"/>
      <c r="BD74" s="29"/>
      <c r="BE74" s="29"/>
      <c r="BF74" s="29"/>
      <c r="BG74" s="15">
        <v>63</v>
      </c>
      <c r="BH74" s="15">
        <v>70</v>
      </c>
      <c r="BI74" s="29">
        <f t="shared" ref="BI74" si="23">BG74/BH74</f>
        <v>0.9</v>
      </c>
      <c r="BJ74" s="26">
        <f>IF(SUM(AB74,AE74,AH74,AK74,AN74,AQ74,AT74,AW74,AZ74,BC74,BF74,BI74)=0,0,AVERAGE(AB74,AE74,AH74,AK74,AN74,AQ74,AT74,AW74,AZ74,BC74,BF74,BI74))</f>
        <v>0.90217950870124775</v>
      </c>
      <c r="BK74" s="26">
        <f>IF(T74=0,BJ74,BJ74/T74)</f>
        <v>0.90217950870124775</v>
      </c>
      <c r="BL74" s="26" t="str">
        <f t="shared" si="15"/>
        <v>CUMPLE</v>
      </c>
      <c r="BM74" s="1"/>
    </row>
    <row r="75" spans="1:65" ht="21" customHeight="1" outlineLevel="1" x14ac:dyDescent="0.25">
      <c r="A75" s="133">
        <v>28</v>
      </c>
      <c r="B75" s="15" t="s">
        <v>177</v>
      </c>
      <c r="C75" s="219">
        <v>9</v>
      </c>
      <c r="D75" s="219" t="s">
        <v>183</v>
      </c>
      <c r="E75" s="15" t="s">
        <v>178</v>
      </c>
      <c r="F75" s="14" t="s">
        <v>245</v>
      </c>
      <c r="G75" s="14" t="s">
        <v>506</v>
      </c>
      <c r="H75" s="15" t="s">
        <v>519</v>
      </c>
      <c r="I75" s="226" t="s">
        <v>911</v>
      </c>
      <c r="J75" s="17" t="s">
        <v>70</v>
      </c>
      <c r="K75" s="209" t="s">
        <v>521</v>
      </c>
      <c r="L75" s="15" t="s">
        <v>565</v>
      </c>
      <c r="M75" s="15" t="s">
        <v>196</v>
      </c>
      <c r="N75" s="15" t="s">
        <v>509</v>
      </c>
      <c r="O75" s="15" t="s">
        <v>523</v>
      </c>
      <c r="P75" s="15" t="s">
        <v>566</v>
      </c>
      <c r="Q75" s="15" t="s">
        <v>270</v>
      </c>
      <c r="R75" s="15" t="s">
        <v>567</v>
      </c>
      <c r="S75" s="15" t="s">
        <v>275</v>
      </c>
      <c r="T75" s="28">
        <v>0.9</v>
      </c>
      <c r="U75" s="15" t="s">
        <v>264</v>
      </c>
      <c r="V75" s="15" t="s">
        <v>122</v>
      </c>
      <c r="W75" s="18">
        <v>0.85</v>
      </c>
      <c r="X75" s="18">
        <v>1</v>
      </c>
      <c r="Y75" s="15"/>
      <c r="Z75" s="15"/>
      <c r="AA75" s="15"/>
      <c r="AB75" s="29"/>
      <c r="AC75" s="29"/>
      <c r="AD75" s="29"/>
      <c r="AE75" s="29"/>
      <c r="AF75" s="15">
        <v>0.1</v>
      </c>
      <c r="AG75" s="15">
        <v>0.1</v>
      </c>
      <c r="AH75" s="29">
        <f>AF75/AG75</f>
        <v>1</v>
      </c>
      <c r="AI75" s="29"/>
      <c r="AJ75" s="29"/>
      <c r="AK75" s="29"/>
      <c r="AL75" s="29"/>
      <c r="AM75" s="29"/>
      <c r="AN75" s="29"/>
      <c r="AO75" s="15">
        <v>0.1</v>
      </c>
      <c r="AP75" s="15">
        <v>0.1</v>
      </c>
      <c r="AQ75" s="29">
        <f>AO75/AP75</f>
        <v>1</v>
      </c>
      <c r="AR75" s="29"/>
      <c r="AS75" s="29"/>
      <c r="AT75" s="29"/>
      <c r="AU75" s="29"/>
      <c r="AV75" s="29"/>
      <c r="AW75" s="29"/>
      <c r="AX75" s="15">
        <v>0.1</v>
      </c>
      <c r="AY75" s="15">
        <v>0.1</v>
      </c>
      <c r="AZ75" s="29">
        <f>AX75/AY75</f>
        <v>1</v>
      </c>
      <c r="BA75" s="29"/>
      <c r="BB75" s="29"/>
      <c r="BC75" s="29"/>
      <c r="BD75" s="29"/>
      <c r="BE75" s="29"/>
      <c r="BF75" s="29"/>
      <c r="BG75" s="15">
        <v>1</v>
      </c>
      <c r="BH75" s="15">
        <v>1</v>
      </c>
      <c r="BI75" s="29">
        <f t="shared" ref="BI75" si="24">BG75/BH75</f>
        <v>1</v>
      </c>
      <c r="BJ75" s="26">
        <f>IF(SUM(AB75,AE75,AH75,AK75,AN75,AQ75,AT75,AW75,AZ75,BC75,BF75,BI75)=0,0,AVERAGE(AB75,AE75,AH75,AK75,AN75,AQ75,AT75,AW75,AZ75,BC75,BF75,BI75))</f>
        <v>1</v>
      </c>
      <c r="BK75" s="26">
        <f>BJ75</f>
        <v>1</v>
      </c>
      <c r="BL75" s="26" t="str">
        <f t="shared" si="15"/>
        <v>CUMPLE</v>
      </c>
      <c r="BM75" s="1"/>
    </row>
    <row r="76" spans="1:65" ht="21" customHeight="1" outlineLevel="1" x14ac:dyDescent="0.25">
      <c r="A76" s="133">
        <v>29</v>
      </c>
      <c r="B76" s="15" t="s">
        <v>177</v>
      </c>
      <c r="C76" s="219">
        <v>9</v>
      </c>
      <c r="D76" s="219" t="s">
        <v>183</v>
      </c>
      <c r="E76" s="15" t="s">
        <v>178</v>
      </c>
      <c r="F76" s="14" t="s">
        <v>245</v>
      </c>
      <c r="G76" s="14" t="s">
        <v>506</v>
      </c>
      <c r="H76" s="15" t="s">
        <v>486</v>
      </c>
      <c r="I76" s="222" t="s">
        <v>912</v>
      </c>
      <c r="J76" s="17" t="s">
        <v>114</v>
      </c>
      <c r="K76" s="209" t="s">
        <v>7</v>
      </c>
      <c r="L76" s="15" t="s">
        <v>569</v>
      </c>
      <c r="M76" s="15" t="s">
        <v>196</v>
      </c>
      <c r="N76" s="15" t="s">
        <v>509</v>
      </c>
      <c r="O76" s="15" t="s">
        <v>510</v>
      </c>
      <c r="P76" s="15" t="s">
        <v>570</v>
      </c>
      <c r="Q76" s="15" t="s">
        <v>96</v>
      </c>
      <c r="R76" s="15" t="s">
        <v>535</v>
      </c>
      <c r="S76" s="15" t="s">
        <v>571</v>
      </c>
      <c r="T76" s="28">
        <v>1</v>
      </c>
      <c r="U76" s="18">
        <v>0.85</v>
      </c>
      <c r="V76" s="15" t="s">
        <v>122</v>
      </c>
      <c r="W76" s="18">
        <v>0.85</v>
      </c>
      <c r="X76" s="18">
        <v>1</v>
      </c>
      <c r="Y76" s="15" t="s">
        <v>572</v>
      </c>
      <c r="Z76" s="15">
        <v>8</v>
      </c>
      <c r="AA76" s="15">
        <v>8</v>
      </c>
      <c r="AB76" s="29">
        <f>Z76/AA76</f>
        <v>1</v>
      </c>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6">
        <f>IF(IF(SUM(AB76,AE76,AH76,AK76,AN76,AQ76,AT76,AW76,AZ76,BC76,BF76,BI76)=0,0,AVERAGE(AB76,AE76,AH76,AK76,AN76,AQ76,AT76,AW76,AZ76,BC76,BF76,BI76))=0," ",IF(SUM(AB76,AE76,AH76,AK76,AN76,AQ76,AT76,AW76,AZ76,BC76,BF76,BI76)=0,0,AVERAGE(AB76,AE76,AH76,AK76,AN76,AQ76,AT76,AW76,AZ76,BC76,BF76,BI76)))</f>
        <v>1</v>
      </c>
      <c r="BK76" s="26">
        <f>IFERROR(IF(T76=0,BJ76,BJ76/T76)," ")</f>
        <v>1</v>
      </c>
      <c r="BL76" s="26" t="str">
        <f t="shared" si="15"/>
        <v>CUMPLE</v>
      </c>
      <c r="BM76" s="1"/>
    </row>
    <row r="77" spans="1:65" ht="21" customHeight="1" outlineLevel="1" x14ac:dyDescent="0.25">
      <c r="A77" s="133">
        <v>30</v>
      </c>
      <c r="B77" s="15" t="s">
        <v>177</v>
      </c>
      <c r="C77" s="219">
        <v>9</v>
      </c>
      <c r="D77" s="219" t="s">
        <v>183</v>
      </c>
      <c r="E77" s="15" t="s">
        <v>178</v>
      </c>
      <c r="F77" s="14" t="s">
        <v>245</v>
      </c>
      <c r="G77" s="14" t="s">
        <v>506</v>
      </c>
      <c r="H77" s="182" t="s">
        <v>486</v>
      </c>
      <c r="I77" s="222" t="s">
        <v>913</v>
      </c>
      <c r="J77" s="179" t="s">
        <v>70</v>
      </c>
      <c r="K77" s="209" t="s">
        <v>115</v>
      </c>
      <c r="L77" s="15" t="s">
        <v>574</v>
      </c>
      <c r="M77" s="15" t="s">
        <v>196</v>
      </c>
      <c r="N77" s="15" t="s">
        <v>509</v>
      </c>
      <c r="O77" s="15" t="s">
        <v>510</v>
      </c>
      <c r="P77" s="15" t="s">
        <v>575</v>
      </c>
      <c r="Q77" s="15" t="s">
        <v>96</v>
      </c>
      <c r="R77" s="15" t="s">
        <v>576</v>
      </c>
      <c r="S77" s="15" t="s">
        <v>272</v>
      </c>
      <c r="T77" s="28">
        <v>0</v>
      </c>
      <c r="U77" s="18">
        <v>0.02</v>
      </c>
      <c r="V77" s="15" t="s">
        <v>80</v>
      </c>
      <c r="W77" s="18">
        <v>0</v>
      </c>
      <c r="X77" s="18">
        <v>0.02</v>
      </c>
      <c r="Y77" s="15" t="s">
        <v>577</v>
      </c>
      <c r="Z77" s="15">
        <v>0</v>
      </c>
      <c r="AA77" s="15">
        <v>137</v>
      </c>
      <c r="AB77" s="29">
        <f>Z77/AA77</f>
        <v>0</v>
      </c>
      <c r="AC77" s="15">
        <v>0</v>
      </c>
      <c r="AD77" s="15">
        <v>137</v>
      </c>
      <c r="AE77" s="29">
        <f>AC77/AD77</f>
        <v>0</v>
      </c>
      <c r="AF77" s="15">
        <v>0</v>
      </c>
      <c r="AG77" s="15">
        <v>132</v>
      </c>
      <c r="AH77" s="29">
        <f>AF77/AG77</f>
        <v>0</v>
      </c>
      <c r="AI77" s="15">
        <v>0</v>
      </c>
      <c r="AJ77" s="15">
        <v>133</v>
      </c>
      <c r="AK77" s="29">
        <f>AI77/AJ77</f>
        <v>0</v>
      </c>
      <c r="AL77" s="15">
        <v>0</v>
      </c>
      <c r="AM77" s="15">
        <v>134</v>
      </c>
      <c r="AN77" s="29">
        <f>AL77/AM77</f>
        <v>0</v>
      </c>
      <c r="AO77" s="15">
        <v>0</v>
      </c>
      <c r="AP77" s="15">
        <v>134</v>
      </c>
      <c r="AQ77" s="29">
        <f>AO77/AP77</f>
        <v>0</v>
      </c>
      <c r="AR77" s="15">
        <v>0</v>
      </c>
      <c r="AS77" s="15">
        <v>135</v>
      </c>
      <c r="AT77" s="29">
        <f>AR77/AS77</f>
        <v>0</v>
      </c>
      <c r="AU77" s="15">
        <v>0</v>
      </c>
      <c r="AV77" s="15">
        <v>134</v>
      </c>
      <c r="AW77" s="29">
        <f>AU77/AV77</f>
        <v>0</v>
      </c>
      <c r="AX77" s="15">
        <v>0</v>
      </c>
      <c r="AY77" s="15">
        <v>134</v>
      </c>
      <c r="AZ77" s="29">
        <f>AX77/AY77</f>
        <v>0</v>
      </c>
      <c r="BA77" s="15">
        <v>0</v>
      </c>
      <c r="BB77" s="15">
        <v>136</v>
      </c>
      <c r="BC77" s="29">
        <f>BA77/BB77</f>
        <v>0</v>
      </c>
      <c r="BD77" s="15">
        <v>0</v>
      </c>
      <c r="BE77" s="15">
        <v>136</v>
      </c>
      <c r="BF77" s="29">
        <f>BD77/BE77</f>
        <v>0</v>
      </c>
      <c r="BG77" s="15">
        <v>1</v>
      </c>
      <c r="BH77" s="15">
        <v>136</v>
      </c>
      <c r="BI77" s="29">
        <f t="shared" ref="BI77:BI83" si="25">BG77/BH77</f>
        <v>7.3529411764705881E-3</v>
      </c>
      <c r="BJ77" s="26">
        <f>IF(SUM(AB77,AE77,AH77,AK77,AN77,AQ77,AT77,AW77,AZ77,BC77,BF77,BI77)=0,0,AVERAGE(AB77,AE77,AH77,AK77,AN77,AQ77,AT77,AW77,AZ77,BC77,BF77,BI77))</f>
        <v>6.1274509803921568E-4</v>
      </c>
      <c r="BK77" s="26">
        <f>IF(BJ77&lt;=X77,100%,BJ77)</f>
        <v>1</v>
      </c>
      <c r="BL77" s="26" t="str">
        <f t="shared" si="15"/>
        <v>CUMPLE</v>
      </c>
      <c r="BM77" s="1"/>
    </row>
    <row r="78" spans="1:65" ht="21" customHeight="1" outlineLevel="1" x14ac:dyDescent="0.25">
      <c r="A78" s="133">
        <v>31</v>
      </c>
      <c r="B78" s="15" t="s">
        <v>177</v>
      </c>
      <c r="C78" s="219">
        <v>9</v>
      </c>
      <c r="D78" s="219" t="s">
        <v>183</v>
      </c>
      <c r="E78" s="15" t="s">
        <v>178</v>
      </c>
      <c r="F78" s="14" t="s">
        <v>245</v>
      </c>
      <c r="G78" s="14" t="s">
        <v>506</v>
      </c>
      <c r="H78" s="15" t="s">
        <v>486</v>
      </c>
      <c r="I78" s="222" t="s">
        <v>914</v>
      </c>
      <c r="J78" s="17" t="s">
        <v>70</v>
      </c>
      <c r="K78" s="209" t="s">
        <v>115</v>
      </c>
      <c r="L78" s="15" t="s">
        <v>578</v>
      </c>
      <c r="M78" s="15" t="s">
        <v>196</v>
      </c>
      <c r="N78" s="15" t="s">
        <v>509</v>
      </c>
      <c r="O78" s="15" t="s">
        <v>510</v>
      </c>
      <c r="P78" s="15" t="s">
        <v>579</v>
      </c>
      <c r="Q78" s="15" t="s">
        <v>76</v>
      </c>
      <c r="R78" s="15" t="s">
        <v>580</v>
      </c>
      <c r="S78" s="15" t="s">
        <v>303</v>
      </c>
      <c r="T78" s="28">
        <v>0</v>
      </c>
      <c r="U78" s="24">
        <v>0</v>
      </c>
      <c r="V78" s="15" t="s">
        <v>80</v>
      </c>
      <c r="W78" s="24">
        <v>0</v>
      </c>
      <c r="X78" s="24">
        <v>0</v>
      </c>
      <c r="Y78" s="15" t="s">
        <v>518</v>
      </c>
      <c r="Z78" s="15"/>
      <c r="AA78" s="15"/>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15">
        <v>0</v>
      </c>
      <c r="BH78" s="15">
        <v>136</v>
      </c>
      <c r="BI78" s="29">
        <f t="shared" si="25"/>
        <v>0</v>
      </c>
      <c r="BJ78" s="26">
        <f>IF(SUM(AB78,AE78,AH78,AK78,AN78,AQ78,AT78,AW78,AZ78,BC78,BF78,BI78)=0,0,AVERAGE(AB78,AE78,AH78,AK78,AN78,AQ78,AT78,AW78,AZ78,BC78,BF78,BI78))</f>
        <v>0</v>
      </c>
      <c r="BK78" s="26">
        <f>IF(BJ78&lt;=X78,100%,BJ78)</f>
        <v>1</v>
      </c>
      <c r="BL78" s="26" t="str">
        <f t="shared" si="15"/>
        <v>CUMPLE</v>
      </c>
      <c r="BM78" s="1"/>
    </row>
    <row r="79" spans="1:65" ht="21" customHeight="1" outlineLevel="1" x14ac:dyDescent="0.25">
      <c r="A79" s="133">
        <v>32</v>
      </c>
      <c r="B79" s="15" t="s">
        <v>177</v>
      </c>
      <c r="C79" s="219">
        <v>9</v>
      </c>
      <c r="D79" s="219" t="s">
        <v>183</v>
      </c>
      <c r="E79" s="15" t="s">
        <v>178</v>
      </c>
      <c r="F79" s="14" t="s">
        <v>245</v>
      </c>
      <c r="G79" s="14" t="s">
        <v>506</v>
      </c>
      <c r="H79" s="15" t="s">
        <v>519</v>
      </c>
      <c r="I79" s="222" t="s">
        <v>915</v>
      </c>
      <c r="J79" s="17" t="s">
        <v>70</v>
      </c>
      <c r="K79" s="209" t="s">
        <v>15</v>
      </c>
      <c r="L79" s="15" t="s">
        <v>582</v>
      </c>
      <c r="M79" s="15" t="s">
        <v>196</v>
      </c>
      <c r="N79" s="15" t="s">
        <v>509</v>
      </c>
      <c r="O79" s="15" t="s">
        <v>421</v>
      </c>
      <c r="P79" s="15" t="s">
        <v>583</v>
      </c>
      <c r="Q79" s="15" t="s">
        <v>96</v>
      </c>
      <c r="R79" s="15" t="s">
        <v>584</v>
      </c>
      <c r="S79" s="15" t="s">
        <v>98</v>
      </c>
      <c r="T79" s="28">
        <v>0.8</v>
      </c>
      <c r="U79" s="15" t="s">
        <v>264</v>
      </c>
      <c r="V79" s="15" t="s">
        <v>122</v>
      </c>
      <c r="W79" s="18">
        <v>0.7</v>
      </c>
      <c r="X79" s="18">
        <v>1</v>
      </c>
      <c r="Y79" s="15"/>
      <c r="Z79" s="15"/>
      <c r="AA79" s="15"/>
      <c r="AB79" s="29"/>
      <c r="AC79" s="29"/>
      <c r="AD79" s="29"/>
      <c r="AE79" s="29"/>
      <c r="AF79" s="29"/>
      <c r="AG79" s="29"/>
      <c r="AH79" s="29"/>
      <c r="AI79" s="29"/>
      <c r="AJ79" s="29"/>
      <c r="AK79" s="29"/>
      <c r="AL79" s="29"/>
      <c r="AM79" s="29"/>
      <c r="AN79" s="29"/>
      <c r="AO79" s="15">
        <v>21</v>
      </c>
      <c r="AP79" s="15">
        <v>21</v>
      </c>
      <c r="AQ79" s="29">
        <f>AO79/AP79</f>
        <v>1</v>
      </c>
      <c r="AR79" s="29"/>
      <c r="AS79" s="29"/>
      <c r="AT79" s="29"/>
      <c r="AU79" s="29"/>
      <c r="AV79" s="29"/>
      <c r="AW79" s="29"/>
      <c r="AX79" s="29"/>
      <c r="AY79" s="29"/>
      <c r="AZ79" s="29"/>
      <c r="BA79" s="29"/>
      <c r="BB79" s="29"/>
      <c r="BC79" s="29"/>
      <c r="BD79" s="29"/>
      <c r="BE79" s="29"/>
      <c r="BF79" s="29"/>
      <c r="BG79" s="15">
        <v>20</v>
      </c>
      <c r="BH79" s="15">
        <v>20</v>
      </c>
      <c r="BI79" s="29">
        <f t="shared" si="25"/>
        <v>1</v>
      </c>
      <c r="BJ79" s="26">
        <f>IF(SUM(AB79,AE79,AH79,AK79,AN79,AQ79,AT79,AW79,AZ79,BC79,BF79,BI79)=0,0,AVERAGE(AB79,AE79,AH79,AK79,AN79,AQ79,AT79,AW79,AZ79,BC79,BF79,BI79))</f>
        <v>1</v>
      </c>
      <c r="BK79" s="26">
        <f>IF(T79=0,BJ79,BJ79/(T79+20%))</f>
        <v>1</v>
      </c>
      <c r="BL79" s="26" t="str">
        <f t="shared" si="15"/>
        <v>CUMPLE</v>
      </c>
      <c r="BM79" s="1"/>
    </row>
    <row r="80" spans="1:65" ht="21" customHeight="1" outlineLevel="1" x14ac:dyDescent="0.25">
      <c r="A80" s="133">
        <v>33</v>
      </c>
      <c r="B80" s="15" t="s">
        <v>177</v>
      </c>
      <c r="C80" s="219">
        <v>9</v>
      </c>
      <c r="D80" s="219" t="s">
        <v>183</v>
      </c>
      <c r="E80" s="15" t="s">
        <v>178</v>
      </c>
      <c r="F80" s="14" t="s">
        <v>245</v>
      </c>
      <c r="G80" s="14" t="s">
        <v>506</v>
      </c>
      <c r="H80" s="15" t="s">
        <v>486</v>
      </c>
      <c r="I80" s="226" t="s">
        <v>916</v>
      </c>
      <c r="J80" s="17" t="s">
        <v>70</v>
      </c>
      <c r="K80" s="209" t="s">
        <v>115</v>
      </c>
      <c r="L80" s="15" t="s">
        <v>585</v>
      </c>
      <c r="M80" s="15" t="s">
        <v>196</v>
      </c>
      <c r="N80" s="15" t="s">
        <v>509</v>
      </c>
      <c r="O80" s="15" t="s">
        <v>510</v>
      </c>
      <c r="P80" s="15" t="s">
        <v>586</v>
      </c>
      <c r="Q80" s="15" t="s">
        <v>76</v>
      </c>
      <c r="R80" s="15" t="s">
        <v>587</v>
      </c>
      <c r="S80" s="15" t="s">
        <v>303</v>
      </c>
      <c r="T80" s="28">
        <v>0</v>
      </c>
      <c r="U80" s="18">
        <v>0</v>
      </c>
      <c r="V80" s="15" t="s">
        <v>80</v>
      </c>
      <c r="W80" s="24">
        <v>0</v>
      </c>
      <c r="X80" s="24">
        <v>0</v>
      </c>
      <c r="Y80" s="15" t="s">
        <v>518</v>
      </c>
      <c r="Z80" s="15"/>
      <c r="AA80" s="15"/>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15">
        <v>0</v>
      </c>
      <c r="BH80" s="15">
        <v>136</v>
      </c>
      <c r="BI80" s="29">
        <f t="shared" si="25"/>
        <v>0</v>
      </c>
      <c r="BJ80" s="26">
        <f>IF(SUM(AB80,AE80,AH80,AK80,AN80,AQ80,AT80,AW80,AZ80,BC80,BF80,BI80)=0,0,AVERAGE(AB80,AE80,AH80,AK80,AN80,AQ80,AT80,AW80,AZ80,BC80,BF80,BI80))</f>
        <v>0</v>
      </c>
      <c r="BK80" s="26">
        <v>1</v>
      </c>
      <c r="BL80" s="26" t="str">
        <f t="shared" si="15"/>
        <v>CUMPLE</v>
      </c>
      <c r="BM80" s="1"/>
    </row>
    <row r="81" spans="1:65" ht="21" customHeight="1" outlineLevel="1" x14ac:dyDescent="0.25">
      <c r="A81" s="133">
        <v>34</v>
      </c>
      <c r="B81" s="15" t="s">
        <v>177</v>
      </c>
      <c r="C81" s="219">
        <v>9</v>
      </c>
      <c r="D81" s="219" t="s">
        <v>183</v>
      </c>
      <c r="E81" s="15" t="s">
        <v>178</v>
      </c>
      <c r="F81" s="14" t="s">
        <v>245</v>
      </c>
      <c r="G81" s="14" t="s">
        <v>506</v>
      </c>
      <c r="H81" s="15" t="s">
        <v>486</v>
      </c>
      <c r="I81" s="222" t="s">
        <v>917</v>
      </c>
      <c r="J81" s="17" t="s">
        <v>70</v>
      </c>
      <c r="K81" s="209" t="s">
        <v>115</v>
      </c>
      <c r="L81" s="15" t="s">
        <v>589</v>
      </c>
      <c r="M81" s="15" t="s">
        <v>196</v>
      </c>
      <c r="N81" s="15" t="s">
        <v>509</v>
      </c>
      <c r="O81" s="15" t="s">
        <v>510</v>
      </c>
      <c r="P81" s="15" t="s">
        <v>590</v>
      </c>
      <c r="Q81" s="15" t="s">
        <v>96</v>
      </c>
      <c r="R81" s="15" t="s">
        <v>591</v>
      </c>
      <c r="S81" s="15" t="s">
        <v>303</v>
      </c>
      <c r="T81" s="28">
        <v>0</v>
      </c>
      <c r="U81" s="18">
        <v>0</v>
      </c>
      <c r="V81" s="15" t="s">
        <v>80</v>
      </c>
      <c r="W81" s="18">
        <v>0</v>
      </c>
      <c r="X81" s="18">
        <v>0</v>
      </c>
      <c r="Y81" s="15" t="s">
        <v>577</v>
      </c>
      <c r="Z81" s="15"/>
      <c r="AA81" s="15"/>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15">
        <v>0</v>
      </c>
      <c r="BH81" s="15">
        <v>1</v>
      </c>
      <c r="BI81" s="29">
        <f t="shared" si="25"/>
        <v>0</v>
      </c>
      <c r="BJ81" s="26">
        <f>IF(SUM(AB81,AE81,AH81,AK81,AN81,AQ81,AT81,AW81,AZ81,BC81,BF81,BI81)=0,0,AVERAGE(AB81,AE81,AH81,AK81,AN81,AQ81,AT81,AW81,AZ81,BC81,BF81,BI81))</f>
        <v>0</v>
      </c>
      <c r="BK81" s="26">
        <v>1</v>
      </c>
      <c r="BL81" s="26" t="str">
        <f t="shared" si="15"/>
        <v>CUMPLE</v>
      </c>
      <c r="BM81" s="1"/>
    </row>
    <row r="82" spans="1:65" ht="21" customHeight="1" outlineLevel="1" x14ac:dyDescent="0.25">
      <c r="A82" s="133">
        <v>35</v>
      </c>
      <c r="B82" s="15" t="s">
        <v>177</v>
      </c>
      <c r="C82" s="219">
        <v>9</v>
      </c>
      <c r="D82" s="219" t="s">
        <v>183</v>
      </c>
      <c r="E82" s="15" t="s">
        <v>178</v>
      </c>
      <c r="F82" s="14" t="s">
        <v>245</v>
      </c>
      <c r="G82" s="14" t="s">
        <v>506</v>
      </c>
      <c r="H82" s="15" t="s">
        <v>519</v>
      </c>
      <c r="I82" s="222" t="s">
        <v>918</v>
      </c>
      <c r="J82" s="17" t="s">
        <v>70</v>
      </c>
      <c r="K82" s="209" t="s">
        <v>7</v>
      </c>
      <c r="L82" s="15" t="s">
        <v>593</v>
      </c>
      <c r="M82" s="15" t="s">
        <v>196</v>
      </c>
      <c r="N82" s="15" t="s">
        <v>509</v>
      </c>
      <c r="O82" s="15" t="s">
        <v>523</v>
      </c>
      <c r="P82" s="15" t="s">
        <v>594</v>
      </c>
      <c r="Q82" s="15" t="s">
        <v>96</v>
      </c>
      <c r="R82" s="15" t="s">
        <v>595</v>
      </c>
      <c r="S82" s="15" t="s">
        <v>558</v>
      </c>
      <c r="T82" s="28">
        <v>1</v>
      </c>
      <c r="U82" s="18">
        <v>1</v>
      </c>
      <c r="V82" s="15" t="s">
        <v>122</v>
      </c>
      <c r="W82" s="18">
        <v>1</v>
      </c>
      <c r="X82" s="18">
        <v>1</v>
      </c>
      <c r="Y82" s="15"/>
      <c r="Z82" s="15"/>
      <c r="AA82" s="15"/>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15">
        <v>1</v>
      </c>
      <c r="BH82" s="15">
        <v>1</v>
      </c>
      <c r="BI82" s="29">
        <f t="shared" si="25"/>
        <v>1</v>
      </c>
      <c r="BJ82" s="26">
        <f>IF(IF(SUM(AB82,AE82,AH82,AK82,AN82,AQ82,AT82,AW82,AZ82,BC82,BF82,BI82)=0,0,AVERAGE(AB82,AE82,AH82,AK82,AN82,AQ82,AT82,AW82,AZ82,BC82,BF82,BI82))=0," ",IF(SUM(AB82,AE82,AH82,AK82,AN82,AQ82,AT82,AW82,AZ82,BC82,BF82,BI82)=0,0,AVERAGE(AB82,AE82,AH82,AK82,AN82,AQ82,AT82,AW82,AZ82,BC82,BF82,BI82)))</f>
        <v>1</v>
      </c>
      <c r="BK82" s="26">
        <f>IFERROR(IF(T82=0,BJ82,BJ82/T82)," ")</f>
        <v>1</v>
      </c>
      <c r="BL82" s="26" t="str">
        <f t="shared" si="15"/>
        <v>CUMPLE</v>
      </c>
      <c r="BM82" s="1"/>
    </row>
    <row r="83" spans="1:65" ht="21" customHeight="1" outlineLevel="1" x14ac:dyDescent="0.25">
      <c r="A83" s="133">
        <v>36</v>
      </c>
      <c r="B83" s="15" t="s">
        <v>177</v>
      </c>
      <c r="C83" s="219">
        <v>9</v>
      </c>
      <c r="D83" s="219" t="s">
        <v>183</v>
      </c>
      <c r="E83" s="15" t="s">
        <v>178</v>
      </c>
      <c r="F83" s="14" t="s">
        <v>245</v>
      </c>
      <c r="G83" s="14" t="s">
        <v>506</v>
      </c>
      <c r="H83" s="15" t="s">
        <v>486</v>
      </c>
      <c r="I83" s="222" t="s">
        <v>919</v>
      </c>
      <c r="J83" s="179" t="s">
        <v>70</v>
      </c>
      <c r="K83" s="209" t="s">
        <v>115</v>
      </c>
      <c r="L83" s="15" t="s">
        <v>597</v>
      </c>
      <c r="M83" s="15" t="s">
        <v>196</v>
      </c>
      <c r="N83" s="15" t="s">
        <v>509</v>
      </c>
      <c r="O83" s="15" t="s">
        <v>510</v>
      </c>
      <c r="P83" s="15" t="s">
        <v>598</v>
      </c>
      <c r="Q83" s="15" t="s">
        <v>96</v>
      </c>
      <c r="R83" s="15" t="s">
        <v>599</v>
      </c>
      <c r="S83" s="15" t="s">
        <v>272</v>
      </c>
      <c r="T83" s="28">
        <v>0</v>
      </c>
      <c r="U83" s="18">
        <v>0.09</v>
      </c>
      <c r="V83" s="15" t="s">
        <v>80</v>
      </c>
      <c r="W83" s="18">
        <v>0</v>
      </c>
      <c r="X83" s="18">
        <v>0.09</v>
      </c>
      <c r="Y83" s="15" t="s">
        <v>577</v>
      </c>
      <c r="Z83" s="15">
        <v>0</v>
      </c>
      <c r="AA83" s="15">
        <v>137</v>
      </c>
      <c r="AB83" s="29">
        <f>Z83/AA83</f>
        <v>0</v>
      </c>
      <c r="AC83" s="15">
        <v>0</v>
      </c>
      <c r="AD83" s="15">
        <v>137</v>
      </c>
      <c r="AE83" s="29">
        <f>AC83/AD83</f>
        <v>0</v>
      </c>
      <c r="AF83" s="15">
        <v>0</v>
      </c>
      <c r="AG83" s="15">
        <v>132</v>
      </c>
      <c r="AH83" s="29">
        <f t="shared" ref="AH83:AH91" si="26">AF83/AG83</f>
        <v>0</v>
      </c>
      <c r="AI83" s="15">
        <v>0</v>
      </c>
      <c r="AJ83" s="15">
        <v>133</v>
      </c>
      <c r="AK83" s="29">
        <f>AI83/AJ83</f>
        <v>0</v>
      </c>
      <c r="AL83" s="15">
        <v>0</v>
      </c>
      <c r="AM83" s="15">
        <v>134</v>
      </c>
      <c r="AN83" s="29">
        <f>AL83/AM83</f>
        <v>0</v>
      </c>
      <c r="AO83" s="15">
        <v>0</v>
      </c>
      <c r="AP83" s="15">
        <v>136</v>
      </c>
      <c r="AQ83" s="29">
        <f t="shared" ref="AQ83:AQ92" si="27">AO83/AP83</f>
        <v>0</v>
      </c>
      <c r="AR83" s="15">
        <v>0</v>
      </c>
      <c r="AS83" s="15">
        <v>136</v>
      </c>
      <c r="AT83" s="29">
        <f>AR83/AS83</f>
        <v>0</v>
      </c>
      <c r="AU83" s="15">
        <v>0</v>
      </c>
      <c r="AV83" s="15">
        <v>136</v>
      </c>
      <c r="AW83" s="29">
        <f>AU83/AV83</f>
        <v>0</v>
      </c>
      <c r="AX83" s="15">
        <v>0</v>
      </c>
      <c r="AY83" s="15">
        <v>134</v>
      </c>
      <c r="AZ83" s="29">
        <f t="shared" ref="AZ83:AZ92" si="28">AX83/AY83</f>
        <v>0</v>
      </c>
      <c r="BA83" s="15">
        <v>0</v>
      </c>
      <c r="BB83" s="15">
        <v>136</v>
      </c>
      <c r="BC83" s="29">
        <f>BA83/BB83</f>
        <v>0</v>
      </c>
      <c r="BD83" s="15">
        <v>0</v>
      </c>
      <c r="BE83" s="15">
        <v>136</v>
      </c>
      <c r="BF83" s="29">
        <f>BD83/BE83</f>
        <v>0</v>
      </c>
      <c r="BG83" s="15">
        <v>4</v>
      </c>
      <c r="BH83" s="15">
        <v>136</v>
      </c>
      <c r="BI83" s="29">
        <f t="shared" si="25"/>
        <v>2.9411764705882353E-2</v>
      </c>
      <c r="BJ83" s="26">
        <f t="shared" ref="BJ83:BJ91" si="29">IF(SUM(AB83,AE83,AH83,AK83,AN83,AQ83,AT83,AW83,AZ83,BC83,BF83,BI83)=0,0,AVERAGE(AB83,AE83,AH83,AK83,AN83,AQ83,AT83,AW83,AZ83,BC83,BF83,BI83))</f>
        <v>2.4509803921568627E-3</v>
      </c>
      <c r="BK83" s="26">
        <f>IF(BJ83&lt;=X83,100%,BJ83)</f>
        <v>1</v>
      </c>
      <c r="BL83" s="26" t="str">
        <f t="shared" si="15"/>
        <v>CUMPLE</v>
      </c>
      <c r="BM83" s="1"/>
    </row>
    <row r="84" spans="1:65" ht="21" customHeight="1" outlineLevel="1" x14ac:dyDescent="0.25">
      <c r="A84" s="133">
        <v>37</v>
      </c>
      <c r="B84" s="15" t="s">
        <v>131</v>
      </c>
      <c r="C84" s="219">
        <v>10</v>
      </c>
      <c r="D84" s="219" t="s">
        <v>130</v>
      </c>
      <c r="E84" s="15" t="s">
        <v>132</v>
      </c>
      <c r="F84" s="14" t="s">
        <v>600</v>
      </c>
      <c r="G84" s="14" t="s">
        <v>67</v>
      </c>
      <c r="H84" s="15" t="s">
        <v>92</v>
      </c>
      <c r="I84" s="222" t="s">
        <v>920</v>
      </c>
      <c r="J84" s="198" t="s">
        <v>114</v>
      </c>
      <c r="K84" s="209" t="s">
        <v>7</v>
      </c>
      <c r="L84" s="15" t="s">
        <v>602</v>
      </c>
      <c r="M84" s="15" t="s">
        <v>196</v>
      </c>
      <c r="N84" s="138" t="s">
        <v>603</v>
      </c>
      <c r="O84" s="15" t="s">
        <v>74</v>
      </c>
      <c r="P84" s="15" t="s">
        <v>604</v>
      </c>
      <c r="Q84" s="15" t="s">
        <v>96</v>
      </c>
      <c r="R84" s="15" t="s">
        <v>605</v>
      </c>
      <c r="S84" s="15" t="s">
        <v>275</v>
      </c>
      <c r="T84" s="28">
        <v>0.7</v>
      </c>
      <c r="U84" s="15" t="s">
        <v>243</v>
      </c>
      <c r="V84" s="15" t="s">
        <v>122</v>
      </c>
      <c r="W84" s="18">
        <v>0.6</v>
      </c>
      <c r="X84" s="18">
        <v>1</v>
      </c>
      <c r="Y84" s="15" t="s">
        <v>606</v>
      </c>
      <c r="Z84" s="15"/>
      <c r="AA84" s="15"/>
      <c r="AB84" s="29"/>
      <c r="AC84" s="29"/>
      <c r="AD84" s="29"/>
      <c r="AE84" s="29"/>
      <c r="AF84" s="15">
        <v>17</v>
      </c>
      <c r="AG84" s="15">
        <v>17.5</v>
      </c>
      <c r="AH84" s="29">
        <f t="shared" si="26"/>
        <v>0.97142857142857142</v>
      </c>
      <c r="AI84" s="29"/>
      <c r="AJ84" s="29"/>
      <c r="AK84" s="29"/>
      <c r="AL84" s="29"/>
      <c r="AM84" s="29"/>
      <c r="AN84" s="29"/>
      <c r="AO84" s="15">
        <v>27</v>
      </c>
      <c r="AP84" s="15">
        <v>27</v>
      </c>
      <c r="AQ84" s="29">
        <f t="shared" si="27"/>
        <v>1</v>
      </c>
      <c r="AR84" s="29"/>
      <c r="AS84" s="29"/>
      <c r="AT84" s="29"/>
      <c r="AU84" s="29"/>
      <c r="AV84" s="29"/>
      <c r="AW84" s="29"/>
      <c r="AX84" s="15">
        <v>25</v>
      </c>
      <c r="AY84" s="15">
        <v>25</v>
      </c>
      <c r="AZ84" s="29">
        <f t="shared" si="28"/>
        <v>1</v>
      </c>
      <c r="BA84" s="29"/>
      <c r="BB84" s="29"/>
      <c r="BC84" s="29"/>
      <c r="BD84" s="29"/>
      <c r="BE84" s="29"/>
      <c r="BF84" s="29"/>
      <c r="BG84" s="15">
        <v>24</v>
      </c>
      <c r="BH84" s="15">
        <v>28</v>
      </c>
      <c r="BI84" s="29">
        <f t="shared" ref="BI84:BI85" si="30">BG84/BH84</f>
        <v>0.8571428571428571</v>
      </c>
      <c r="BJ84" s="26">
        <f t="shared" si="29"/>
        <v>0.95714285714285718</v>
      </c>
      <c r="BK84" s="26">
        <f>BJ84</f>
        <v>0.95714285714285718</v>
      </c>
      <c r="BL84" s="26" t="str">
        <f t="shared" si="15"/>
        <v>CUMPLE</v>
      </c>
      <c r="BM84" s="1"/>
    </row>
    <row r="85" spans="1:65" ht="21" customHeight="1" outlineLevel="1" x14ac:dyDescent="0.25">
      <c r="A85" s="133">
        <v>38</v>
      </c>
      <c r="B85" s="15" t="s">
        <v>131</v>
      </c>
      <c r="C85" s="219">
        <v>10</v>
      </c>
      <c r="D85" s="219" t="s">
        <v>130</v>
      </c>
      <c r="E85" s="15" t="s">
        <v>132</v>
      </c>
      <c r="F85" s="14" t="s">
        <v>66</v>
      </c>
      <c r="G85" s="14" t="s">
        <v>607</v>
      </c>
      <c r="H85" s="15" t="s">
        <v>92</v>
      </c>
      <c r="I85" s="222" t="s">
        <v>921</v>
      </c>
      <c r="J85" s="198" t="s">
        <v>114</v>
      </c>
      <c r="K85" s="209" t="s">
        <v>7</v>
      </c>
      <c r="L85" s="15" t="s">
        <v>609</v>
      </c>
      <c r="M85" s="15" t="s">
        <v>196</v>
      </c>
      <c r="N85" s="15" t="s">
        <v>610</v>
      </c>
      <c r="O85" s="15" t="s">
        <v>74</v>
      </c>
      <c r="P85" s="15" t="s">
        <v>604</v>
      </c>
      <c r="Q85" s="15" t="s">
        <v>96</v>
      </c>
      <c r="R85" s="15" t="s">
        <v>605</v>
      </c>
      <c r="S85" s="15" t="s">
        <v>275</v>
      </c>
      <c r="T85" s="28">
        <v>0.7</v>
      </c>
      <c r="U85" s="15" t="s">
        <v>243</v>
      </c>
      <c r="V85" s="15" t="s">
        <v>122</v>
      </c>
      <c r="W85" s="18">
        <v>0.6</v>
      </c>
      <c r="X85" s="18">
        <v>1</v>
      </c>
      <c r="Y85" s="15" t="s">
        <v>606</v>
      </c>
      <c r="Z85" s="15"/>
      <c r="AA85" s="15"/>
      <c r="AB85" s="29"/>
      <c r="AC85" s="29"/>
      <c r="AD85" s="29"/>
      <c r="AE85" s="29"/>
      <c r="AF85" s="15">
        <v>15</v>
      </c>
      <c r="AG85" s="15">
        <v>15</v>
      </c>
      <c r="AH85" s="29">
        <f t="shared" si="26"/>
        <v>1</v>
      </c>
      <c r="AI85" s="29"/>
      <c r="AJ85" s="29"/>
      <c r="AK85" s="29"/>
      <c r="AL85" s="29"/>
      <c r="AM85" s="29"/>
      <c r="AN85" s="29"/>
      <c r="AO85" s="15">
        <v>12</v>
      </c>
      <c r="AP85" s="15">
        <v>12</v>
      </c>
      <c r="AQ85" s="29">
        <f t="shared" si="27"/>
        <v>1</v>
      </c>
      <c r="AR85" s="29"/>
      <c r="AS85" s="29"/>
      <c r="AT85" s="29"/>
      <c r="AU85" s="29"/>
      <c r="AV85" s="29"/>
      <c r="AW85" s="29"/>
      <c r="AX85" s="15">
        <v>11</v>
      </c>
      <c r="AY85" s="15">
        <v>11</v>
      </c>
      <c r="AZ85" s="29">
        <f t="shared" si="28"/>
        <v>1</v>
      </c>
      <c r="BA85" s="29"/>
      <c r="BB85" s="29"/>
      <c r="BC85" s="29"/>
      <c r="BD85" s="29"/>
      <c r="BE85" s="29"/>
      <c r="BF85" s="29"/>
      <c r="BG85" s="15">
        <v>20</v>
      </c>
      <c r="BH85" s="15">
        <v>20</v>
      </c>
      <c r="BI85" s="29">
        <f t="shared" si="30"/>
        <v>1</v>
      </c>
      <c r="BJ85" s="26">
        <f t="shared" si="29"/>
        <v>1</v>
      </c>
      <c r="BK85" s="26">
        <f>BJ85</f>
        <v>1</v>
      </c>
      <c r="BL85" s="26" t="str">
        <f t="shared" ref="BL85:BL97" si="31">IF(AND(BJ85&gt;=W85,BJ85&lt;=X85),"CUMPLE","NO CUMPLE")</f>
        <v>CUMPLE</v>
      </c>
      <c r="BM85" s="1"/>
    </row>
    <row r="86" spans="1:65" ht="21" customHeight="1" outlineLevel="1" x14ac:dyDescent="0.25">
      <c r="A86" s="133">
        <v>39</v>
      </c>
      <c r="B86" s="15" t="s">
        <v>131</v>
      </c>
      <c r="C86" s="219">
        <v>10</v>
      </c>
      <c r="D86" s="219" t="s">
        <v>130</v>
      </c>
      <c r="E86" s="15" t="s">
        <v>132</v>
      </c>
      <c r="F86" s="139" t="s">
        <v>611</v>
      </c>
      <c r="G86" s="14" t="s">
        <v>612</v>
      </c>
      <c r="H86" s="15" t="s">
        <v>613</v>
      </c>
      <c r="I86" s="222" t="s">
        <v>922</v>
      </c>
      <c r="J86" s="198" t="s">
        <v>114</v>
      </c>
      <c r="K86" s="209" t="s">
        <v>7</v>
      </c>
      <c r="L86" s="15" t="s">
        <v>615</v>
      </c>
      <c r="M86" s="15" t="s">
        <v>196</v>
      </c>
      <c r="N86" s="15" t="s">
        <v>616</v>
      </c>
      <c r="O86" s="15" t="s">
        <v>617</v>
      </c>
      <c r="P86" s="138" t="s">
        <v>618</v>
      </c>
      <c r="Q86" s="15" t="s">
        <v>96</v>
      </c>
      <c r="R86" s="138" t="s">
        <v>619</v>
      </c>
      <c r="S86" s="15" t="s">
        <v>272</v>
      </c>
      <c r="T86" s="28">
        <v>0.25</v>
      </c>
      <c r="U86" s="15" t="s">
        <v>794</v>
      </c>
      <c r="V86" s="15" t="s">
        <v>80</v>
      </c>
      <c r="W86" s="183">
        <v>0.01</v>
      </c>
      <c r="X86" s="183">
        <v>0.5</v>
      </c>
      <c r="Y86" s="15" t="s">
        <v>606</v>
      </c>
      <c r="Z86" s="15">
        <v>21</v>
      </c>
      <c r="AA86" s="15">
        <v>71</v>
      </c>
      <c r="AB86" s="29">
        <f t="shared" ref="AB86:AB91" si="32">Z86/AA86</f>
        <v>0.29577464788732394</v>
      </c>
      <c r="AC86" s="15">
        <v>7</v>
      </c>
      <c r="AD86" s="15">
        <v>71</v>
      </c>
      <c r="AE86" s="29">
        <f t="shared" ref="AE86:AE91" si="33">AC86/AD86</f>
        <v>9.8591549295774641E-2</v>
      </c>
      <c r="AF86" s="15">
        <v>16</v>
      </c>
      <c r="AG86" s="15">
        <v>71</v>
      </c>
      <c r="AH86" s="29">
        <f t="shared" si="26"/>
        <v>0.22535211267605634</v>
      </c>
      <c r="AI86" s="15">
        <v>24</v>
      </c>
      <c r="AJ86" s="15">
        <v>71</v>
      </c>
      <c r="AK86" s="29">
        <f t="shared" ref="AK86:AK91" si="34">AI86/AJ86</f>
        <v>0.3380281690140845</v>
      </c>
      <c r="AL86" s="15">
        <v>19</v>
      </c>
      <c r="AM86" s="15">
        <v>71</v>
      </c>
      <c r="AN86" s="29">
        <f t="shared" ref="AN86:AN91" si="35">AL86/AM86</f>
        <v>0.26760563380281688</v>
      </c>
      <c r="AO86" s="15">
        <v>23</v>
      </c>
      <c r="AP86" s="15">
        <v>71</v>
      </c>
      <c r="AQ86" s="29">
        <f t="shared" si="27"/>
        <v>0.323943661971831</v>
      </c>
      <c r="AR86" s="15">
        <v>15</v>
      </c>
      <c r="AS86" s="15">
        <v>71</v>
      </c>
      <c r="AT86" s="29">
        <f t="shared" ref="AT86:AT91" si="36">AR86/AS86</f>
        <v>0.21126760563380281</v>
      </c>
      <c r="AU86" s="15">
        <v>16</v>
      </c>
      <c r="AV86" s="15">
        <v>71</v>
      </c>
      <c r="AW86" s="29">
        <f t="shared" ref="AW86:AW91" si="37">AU86/AV86</f>
        <v>0.22535211267605634</v>
      </c>
      <c r="AX86" s="15">
        <v>20</v>
      </c>
      <c r="AY86" s="15">
        <v>71</v>
      </c>
      <c r="AZ86" s="29">
        <f t="shared" si="28"/>
        <v>0.28169014084507044</v>
      </c>
      <c r="BA86" s="15">
        <v>20</v>
      </c>
      <c r="BB86" s="15">
        <v>71</v>
      </c>
      <c r="BC86" s="29">
        <f>BA86/BB86</f>
        <v>0.28169014084507044</v>
      </c>
      <c r="BD86" s="15">
        <f>71-47</f>
        <v>24</v>
      </c>
      <c r="BE86" s="15">
        <v>71</v>
      </c>
      <c r="BF86" s="29">
        <f>BD86/BE86</f>
        <v>0.3380281690140845</v>
      </c>
      <c r="BG86" s="15">
        <f>71-43</f>
        <v>28</v>
      </c>
      <c r="BH86" s="15">
        <v>71</v>
      </c>
      <c r="BI86" s="29">
        <f t="shared" ref="BI86" si="38">BG86/BH86</f>
        <v>0.39436619718309857</v>
      </c>
      <c r="BJ86" s="26">
        <f t="shared" si="29"/>
        <v>0.27347417840375582</v>
      </c>
      <c r="BK86" s="26">
        <f>IF(BJ86&lt;=40%,100%,0%)</f>
        <v>1</v>
      </c>
      <c r="BL86" s="26" t="str">
        <f t="shared" si="31"/>
        <v>CUMPLE</v>
      </c>
      <c r="BM86" s="1"/>
    </row>
    <row r="87" spans="1:65" ht="21" customHeight="1" outlineLevel="1" x14ac:dyDescent="0.25">
      <c r="A87" s="133">
        <v>40</v>
      </c>
      <c r="B87" s="15" t="s">
        <v>131</v>
      </c>
      <c r="C87" s="219">
        <v>10</v>
      </c>
      <c r="D87" s="219" t="s">
        <v>130</v>
      </c>
      <c r="E87" s="15" t="s">
        <v>132</v>
      </c>
      <c r="F87" s="139" t="s">
        <v>611</v>
      </c>
      <c r="G87" s="14" t="s">
        <v>612</v>
      </c>
      <c r="H87" s="15" t="s">
        <v>613</v>
      </c>
      <c r="I87" s="222" t="s">
        <v>923</v>
      </c>
      <c r="J87" s="198" t="s">
        <v>114</v>
      </c>
      <c r="K87" s="209" t="s">
        <v>7</v>
      </c>
      <c r="L87" s="15" t="s">
        <v>620</v>
      </c>
      <c r="M87" s="15" t="s">
        <v>196</v>
      </c>
      <c r="N87" s="15" t="s">
        <v>616</v>
      </c>
      <c r="O87" s="15" t="s">
        <v>617</v>
      </c>
      <c r="P87" s="138" t="s">
        <v>618</v>
      </c>
      <c r="Q87" s="15" t="s">
        <v>96</v>
      </c>
      <c r="R87" s="138" t="s">
        <v>619</v>
      </c>
      <c r="S87" s="15" t="s">
        <v>272</v>
      </c>
      <c r="T87" s="28">
        <v>0.25</v>
      </c>
      <c r="U87" s="15" t="s">
        <v>621</v>
      </c>
      <c r="V87" s="15" t="s">
        <v>80</v>
      </c>
      <c r="W87" s="18">
        <v>0.01</v>
      </c>
      <c r="X87" s="18">
        <v>0.5</v>
      </c>
      <c r="Y87" s="15" t="s">
        <v>606</v>
      </c>
      <c r="Z87" s="15">
        <v>3</v>
      </c>
      <c r="AA87" s="15">
        <v>93</v>
      </c>
      <c r="AB87" s="29">
        <f t="shared" si="32"/>
        <v>3.2258064516129031E-2</v>
      </c>
      <c r="AC87" s="15">
        <v>0</v>
      </c>
      <c r="AD87" s="15">
        <v>93</v>
      </c>
      <c r="AE87" s="29">
        <f t="shared" si="33"/>
        <v>0</v>
      </c>
      <c r="AF87" s="15">
        <v>6</v>
      </c>
      <c r="AG87" s="15">
        <v>93</v>
      </c>
      <c r="AH87" s="29">
        <f t="shared" si="26"/>
        <v>6.4516129032258063E-2</v>
      </c>
      <c r="AI87" s="15">
        <v>24</v>
      </c>
      <c r="AJ87" s="15">
        <v>93</v>
      </c>
      <c r="AK87" s="29">
        <f t="shared" si="34"/>
        <v>0.25806451612903225</v>
      </c>
      <c r="AL87" s="15">
        <v>11</v>
      </c>
      <c r="AM87" s="15">
        <v>93</v>
      </c>
      <c r="AN87" s="29">
        <f t="shared" si="35"/>
        <v>0.11827956989247312</v>
      </c>
      <c r="AO87" s="15">
        <v>27</v>
      </c>
      <c r="AP87" s="15">
        <v>93</v>
      </c>
      <c r="AQ87" s="29">
        <f t="shared" si="27"/>
        <v>0.29032258064516131</v>
      </c>
      <c r="AR87" s="15">
        <v>0</v>
      </c>
      <c r="AS87" s="15">
        <v>93</v>
      </c>
      <c r="AT87" s="29">
        <f t="shared" si="36"/>
        <v>0</v>
      </c>
      <c r="AU87" s="15">
        <v>8</v>
      </c>
      <c r="AV87" s="15">
        <v>93</v>
      </c>
      <c r="AW87" s="29">
        <f t="shared" si="37"/>
        <v>8.6021505376344093E-2</v>
      </c>
      <c r="AX87" s="15">
        <v>15</v>
      </c>
      <c r="AY87" s="15">
        <v>93</v>
      </c>
      <c r="AZ87" s="29">
        <f t="shared" si="28"/>
        <v>0.16129032258064516</v>
      </c>
      <c r="BA87" s="15">
        <v>0</v>
      </c>
      <c r="BB87" s="15">
        <v>93</v>
      </c>
      <c r="BC87" s="29">
        <f t="shared" ref="BC87:BC88" si="39">BA87/BB87</f>
        <v>0</v>
      </c>
      <c r="BD87" s="15">
        <f>93-68</f>
        <v>25</v>
      </c>
      <c r="BE87" s="15">
        <v>93</v>
      </c>
      <c r="BF87" s="29">
        <f t="shared" ref="BF87:BF91" si="40">BD87/BE87</f>
        <v>0.26881720430107525</v>
      </c>
      <c r="BG87" s="15">
        <f>93-63</f>
        <v>30</v>
      </c>
      <c r="BH87" s="15">
        <v>93</v>
      </c>
      <c r="BI87" s="29">
        <f t="shared" ref="BI87:BI88" si="41">BG87/BH87</f>
        <v>0.32258064516129031</v>
      </c>
      <c r="BJ87" s="26">
        <f t="shared" si="29"/>
        <v>0.13351254480286737</v>
      </c>
      <c r="BK87" s="26">
        <f>IF(BJ87&lt;=40%,100%,0%)</f>
        <v>1</v>
      </c>
      <c r="BL87" s="26" t="str">
        <f t="shared" si="31"/>
        <v>CUMPLE</v>
      </c>
      <c r="BM87" s="1"/>
    </row>
    <row r="88" spans="1:65" ht="21" customHeight="1" outlineLevel="1" x14ac:dyDescent="0.25">
      <c r="A88" s="133">
        <v>41</v>
      </c>
      <c r="B88" s="15" t="s">
        <v>131</v>
      </c>
      <c r="C88" s="219">
        <v>10</v>
      </c>
      <c r="D88" s="219" t="s">
        <v>130</v>
      </c>
      <c r="E88" s="15" t="s">
        <v>132</v>
      </c>
      <c r="F88" s="139" t="s">
        <v>611</v>
      </c>
      <c r="G88" s="14" t="s">
        <v>612</v>
      </c>
      <c r="H88" s="15" t="s">
        <v>613</v>
      </c>
      <c r="I88" s="222" t="s">
        <v>924</v>
      </c>
      <c r="J88" s="198" t="s">
        <v>114</v>
      </c>
      <c r="K88" s="209" t="s">
        <v>7</v>
      </c>
      <c r="L88" s="140" t="s">
        <v>622</v>
      </c>
      <c r="M88" s="15" t="s">
        <v>196</v>
      </c>
      <c r="N88" s="15" t="s">
        <v>616</v>
      </c>
      <c r="O88" s="15" t="s">
        <v>617</v>
      </c>
      <c r="P88" s="138" t="s">
        <v>623</v>
      </c>
      <c r="Q88" s="15" t="s">
        <v>96</v>
      </c>
      <c r="R88" s="138" t="s">
        <v>624</v>
      </c>
      <c r="S88" s="15" t="s">
        <v>272</v>
      </c>
      <c r="T88" s="28">
        <v>0.15</v>
      </c>
      <c r="U88" s="15" t="s">
        <v>625</v>
      </c>
      <c r="V88" s="15" t="s">
        <v>80</v>
      </c>
      <c r="W88" s="18">
        <v>0.01</v>
      </c>
      <c r="X88" s="18">
        <v>0.5</v>
      </c>
      <c r="Y88" s="15" t="s">
        <v>606</v>
      </c>
      <c r="Z88" s="15">
        <v>3780</v>
      </c>
      <c r="AA88" s="15">
        <v>22078</v>
      </c>
      <c r="AB88" s="29">
        <f t="shared" si="32"/>
        <v>0.17121116043119847</v>
      </c>
      <c r="AC88" s="15">
        <v>3747</v>
      </c>
      <c r="AD88" s="15">
        <v>22078</v>
      </c>
      <c r="AE88" s="29">
        <f t="shared" si="33"/>
        <v>0.16971645982425945</v>
      </c>
      <c r="AF88" s="15">
        <v>3978</v>
      </c>
      <c r="AG88" s="15">
        <v>22078</v>
      </c>
      <c r="AH88" s="29">
        <f t="shared" si="26"/>
        <v>0.18017936407283269</v>
      </c>
      <c r="AI88" s="15">
        <v>4374</v>
      </c>
      <c r="AJ88" s="15">
        <v>22078</v>
      </c>
      <c r="AK88" s="29">
        <f t="shared" si="34"/>
        <v>0.19811577135610109</v>
      </c>
      <c r="AL88" s="15">
        <v>5923</v>
      </c>
      <c r="AM88" s="15">
        <v>22078</v>
      </c>
      <c r="AN88" s="29">
        <f t="shared" si="35"/>
        <v>0.26827611196666362</v>
      </c>
      <c r="AO88" s="15">
        <v>7498</v>
      </c>
      <c r="AP88" s="15">
        <v>22078</v>
      </c>
      <c r="AQ88" s="29">
        <f t="shared" si="27"/>
        <v>0.33961409547966304</v>
      </c>
      <c r="AR88" s="15">
        <v>5102</v>
      </c>
      <c r="AS88" s="15">
        <v>22078</v>
      </c>
      <c r="AT88" s="29">
        <f t="shared" si="36"/>
        <v>0.23108977262433192</v>
      </c>
      <c r="AU88" s="15">
        <v>5600</v>
      </c>
      <c r="AV88" s="15">
        <v>22078</v>
      </c>
      <c r="AW88" s="29">
        <f t="shared" si="37"/>
        <v>0.2536461636017755</v>
      </c>
      <c r="AX88" s="15">
        <v>4569</v>
      </c>
      <c r="AY88" s="15">
        <v>22078</v>
      </c>
      <c r="AZ88" s="29">
        <f t="shared" si="28"/>
        <v>0.2069480931243772</v>
      </c>
      <c r="BA88" s="15">
        <v>3442</v>
      </c>
      <c r="BB88" s="15">
        <v>22078</v>
      </c>
      <c r="BC88" s="29">
        <f t="shared" si="39"/>
        <v>0.15590180269951989</v>
      </c>
      <c r="BD88" s="15">
        <f>22078-14467</f>
        <v>7611</v>
      </c>
      <c r="BE88" s="15">
        <v>22078</v>
      </c>
      <c r="BF88" s="29">
        <f t="shared" si="40"/>
        <v>0.34473231270948457</v>
      </c>
      <c r="BG88" s="15">
        <f>22078-15601</f>
        <v>6477</v>
      </c>
      <c r="BH88" s="15">
        <v>22078</v>
      </c>
      <c r="BI88" s="29">
        <f t="shared" si="41"/>
        <v>0.29336896458012501</v>
      </c>
      <c r="BJ88" s="26">
        <f t="shared" si="29"/>
        <v>0.23440000603919439</v>
      </c>
      <c r="BK88" s="26">
        <f>IF(BJ88&lt;=40%,100%,0%)</f>
        <v>1</v>
      </c>
      <c r="BL88" s="26" t="str">
        <f t="shared" si="31"/>
        <v>CUMPLE</v>
      </c>
      <c r="BM88" s="1"/>
    </row>
    <row r="89" spans="1:65" ht="21" customHeight="1" outlineLevel="1" x14ac:dyDescent="0.25">
      <c r="A89" s="133">
        <v>42</v>
      </c>
      <c r="B89" s="15" t="s">
        <v>131</v>
      </c>
      <c r="C89" s="219">
        <v>10</v>
      </c>
      <c r="D89" s="219" t="s">
        <v>130</v>
      </c>
      <c r="E89" s="15" t="s">
        <v>132</v>
      </c>
      <c r="F89" s="139" t="s">
        <v>611</v>
      </c>
      <c r="G89" s="14" t="s">
        <v>612</v>
      </c>
      <c r="H89" s="15" t="s">
        <v>613</v>
      </c>
      <c r="I89" s="222" t="s">
        <v>925</v>
      </c>
      <c r="J89" s="198" t="s">
        <v>114</v>
      </c>
      <c r="K89" s="209" t="s">
        <v>7</v>
      </c>
      <c r="L89" s="140" t="s">
        <v>622</v>
      </c>
      <c r="M89" s="15" t="s">
        <v>196</v>
      </c>
      <c r="N89" s="15" t="s">
        <v>616</v>
      </c>
      <c r="O89" s="15" t="s">
        <v>617</v>
      </c>
      <c r="P89" s="138" t="s">
        <v>623</v>
      </c>
      <c r="Q89" s="15" t="s">
        <v>96</v>
      </c>
      <c r="R89" s="138" t="s">
        <v>624</v>
      </c>
      <c r="S89" s="15" t="s">
        <v>272</v>
      </c>
      <c r="T89" s="28">
        <v>0.12</v>
      </c>
      <c r="U89" s="15" t="s">
        <v>798</v>
      </c>
      <c r="V89" s="15" t="s">
        <v>80</v>
      </c>
      <c r="W89" s="18">
        <v>0.01</v>
      </c>
      <c r="X89" s="18">
        <v>0.5</v>
      </c>
      <c r="Y89" s="15" t="s">
        <v>606</v>
      </c>
      <c r="Z89" s="15">
        <v>2378</v>
      </c>
      <c r="AA89" s="15">
        <v>20676</v>
      </c>
      <c r="AB89" s="29">
        <f t="shared" si="32"/>
        <v>0.11501257496614432</v>
      </c>
      <c r="AC89" s="15">
        <v>2345</v>
      </c>
      <c r="AD89" s="15">
        <v>20676</v>
      </c>
      <c r="AE89" s="29">
        <f t="shared" si="33"/>
        <v>0.11341652157090347</v>
      </c>
      <c r="AF89" s="15">
        <v>2576</v>
      </c>
      <c r="AG89" s="15">
        <v>20676</v>
      </c>
      <c r="AH89" s="29">
        <f t="shared" si="26"/>
        <v>0.12458889533758948</v>
      </c>
      <c r="AI89" s="15">
        <v>2972</v>
      </c>
      <c r="AJ89" s="15">
        <v>20676</v>
      </c>
      <c r="AK89" s="29">
        <f t="shared" si="34"/>
        <v>0.14374153608047979</v>
      </c>
      <c r="AL89" s="15">
        <v>4220</v>
      </c>
      <c r="AM89" s="15">
        <v>20676</v>
      </c>
      <c r="AN89" s="29">
        <f t="shared" si="35"/>
        <v>0.204101373573225</v>
      </c>
      <c r="AO89" s="15">
        <v>6096</v>
      </c>
      <c r="AP89" s="15">
        <v>20676</v>
      </c>
      <c r="AQ89" s="29">
        <f t="shared" si="27"/>
        <v>0.29483459082994778</v>
      </c>
      <c r="AR89" s="15">
        <v>3700</v>
      </c>
      <c r="AS89" s="15">
        <v>20676</v>
      </c>
      <c r="AT89" s="29">
        <f t="shared" si="36"/>
        <v>0.17895144128458115</v>
      </c>
      <c r="AU89" s="15">
        <v>4198</v>
      </c>
      <c r="AV89" s="15">
        <v>20676</v>
      </c>
      <c r="AW89" s="29">
        <f t="shared" si="37"/>
        <v>0.20303733797639775</v>
      </c>
      <c r="AX89" s="15">
        <v>3167</v>
      </c>
      <c r="AY89" s="15">
        <v>20676</v>
      </c>
      <c r="AZ89" s="29">
        <f t="shared" si="28"/>
        <v>0.15317276068872121</v>
      </c>
      <c r="BA89" s="15">
        <v>3132</v>
      </c>
      <c r="BB89" s="15">
        <v>22078</v>
      </c>
      <c r="BC89" s="29">
        <f t="shared" ref="BC89:BC91" si="42">BA89/BB89</f>
        <v>0.14186067578585015</v>
      </c>
      <c r="BD89" s="15">
        <f>20676-12144</f>
        <v>8532</v>
      </c>
      <c r="BE89" s="15">
        <v>20676</v>
      </c>
      <c r="BF89" s="29">
        <f t="shared" si="40"/>
        <v>0.4126523505513639</v>
      </c>
      <c r="BG89" s="15">
        <f>20676-13216</f>
        <v>7460</v>
      </c>
      <c r="BH89" s="15">
        <v>20676</v>
      </c>
      <c r="BI89" s="29">
        <f t="shared" ref="BI89:BI90" si="43">BG89/BH89</f>
        <v>0.3608047978332366</v>
      </c>
      <c r="BJ89" s="26">
        <f t="shared" si="29"/>
        <v>0.20384790470653671</v>
      </c>
      <c r="BK89" s="26">
        <f>IF(BJ89&lt;=X89,100%,BJ89)</f>
        <v>1</v>
      </c>
      <c r="BL89" s="26" t="str">
        <f t="shared" si="31"/>
        <v>CUMPLE</v>
      </c>
      <c r="BM89" s="1"/>
    </row>
    <row r="90" spans="1:65" ht="21" customHeight="1" outlineLevel="1" x14ac:dyDescent="0.25">
      <c r="A90" s="133">
        <v>43</v>
      </c>
      <c r="B90" s="15" t="s">
        <v>131</v>
      </c>
      <c r="C90" s="219">
        <v>10</v>
      </c>
      <c r="D90" s="219" t="s">
        <v>130</v>
      </c>
      <c r="E90" s="15" t="s">
        <v>132</v>
      </c>
      <c r="F90" s="139" t="s">
        <v>611</v>
      </c>
      <c r="G90" s="14" t="s">
        <v>612</v>
      </c>
      <c r="H90" s="15" t="s">
        <v>613</v>
      </c>
      <c r="I90" s="222" t="s">
        <v>926</v>
      </c>
      <c r="J90" s="198" t="s">
        <v>114</v>
      </c>
      <c r="K90" s="209" t="s">
        <v>7</v>
      </c>
      <c r="L90" s="140" t="s">
        <v>626</v>
      </c>
      <c r="M90" s="15" t="s">
        <v>196</v>
      </c>
      <c r="N90" s="15" t="s">
        <v>616</v>
      </c>
      <c r="O90" s="15" t="s">
        <v>617</v>
      </c>
      <c r="P90" s="138" t="s">
        <v>627</v>
      </c>
      <c r="Q90" s="15" t="s">
        <v>96</v>
      </c>
      <c r="R90" s="138" t="s">
        <v>628</v>
      </c>
      <c r="S90" s="15" t="s">
        <v>272</v>
      </c>
      <c r="T90" s="28">
        <v>0.25</v>
      </c>
      <c r="U90" s="15" t="s">
        <v>629</v>
      </c>
      <c r="V90" s="15" t="s">
        <v>80</v>
      </c>
      <c r="W90" s="18">
        <v>0.04</v>
      </c>
      <c r="X90" s="18">
        <v>1</v>
      </c>
      <c r="Y90" s="15" t="s">
        <v>606</v>
      </c>
      <c r="Z90" s="15">
        <v>0</v>
      </c>
      <c r="AA90" s="15">
        <v>28</v>
      </c>
      <c r="AB90" s="29">
        <f t="shared" si="32"/>
        <v>0</v>
      </c>
      <c r="AC90" s="15">
        <v>9</v>
      </c>
      <c r="AD90" s="15">
        <v>28</v>
      </c>
      <c r="AE90" s="29">
        <f t="shared" si="33"/>
        <v>0.32142857142857145</v>
      </c>
      <c r="AF90" s="15">
        <v>24</v>
      </c>
      <c r="AG90" s="15">
        <v>28</v>
      </c>
      <c r="AH90" s="29">
        <f t="shared" si="26"/>
        <v>0.8571428571428571</v>
      </c>
      <c r="AI90" s="15">
        <v>11</v>
      </c>
      <c r="AJ90" s="15">
        <v>28</v>
      </c>
      <c r="AK90" s="29">
        <f t="shared" si="34"/>
        <v>0.39285714285714285</v>
      </c>
      <c r="AL90" s="15">
        <v>10</v>
      </c>
      <c r="AM90" s="15">
        <v>28</v>
      </c>
      <c r="AN90" s="29">
        <f t="shared" si="35"/>
        <v>0.35714285714285715</v>
      </c>
      <c r="AO90" s="15">
        <v>24</v>
      </c>
      <c r="AP90" s="15">
        <v>28</v>
      </c>
      <c r="AQ90" s="29">
        <f t="shared" si="27"/>
        <v>0.8571428571428571</v>
      </c>
      <c r="AR90" s="15">
        <v>3</v>
      </c>
      <c r="AS90" s="15">
        <v>28</v>
      </c>
      <c r="AT90" s="29">
        <f t="shared" si="36"/>
        <v>0.10714285714285714</v>
      </c>
      <c r="AU90" s="15">
        <v>19</v>
      </c>
      <c r="AV90" s="15">
        <v>28</v>
      </c>
      <c r="AW90" s="29">
        <f t="shared" si="37"/>
        <v>0.6785714285714286</v>
      </c>
      <c r="AX90" s="15">
        <v>2</v>
      </c>
      <c r="AY90" s="15">
        <v>28</v>
      </c>
      <c r="AZ90" s="29">
        <f t="shared" si="28"/>
        <v>7.1428571428571425E-2</v>
      </c>
      <c r="BA90" s="15">
        <v>24</v>
      </c>
      <c r="BB90" s="15">
        <v>28</v>
      </c>
      <c r="BC90" s="29">
        <f t="shared" si="42"/>
        <v>0.8571428571428571</v>
      </c>
      <c r="BD90" s="15">
        <f>28-13</f>
        <v>15</v>
      </c>
      <c r="BE90" s="15">
        <v>28</v>
      </c>
      <c r="BF90" s="29">
        <f t="shared" si="40"/>
        <v>0.5357142857142857</v>
      </c>
      <c r="BG90" s="15">
        <f>28-14</f>
        <v>14</v>
      </c>
      <c r="BH90" s="15">
        <v>28</v>
      </c>
      <c r="BI90" s="29">
        <f t="shared" si="43"/>
        <v>0.5</v>
      </c>
      <c r="BJ90" s="26">
        <f t="shared" si="29"/>
        <v>0.46130952380952378</v>
      </c>
      <c r="BK90" s="26">
        <f>IF(BJ90&lt;=X90,100%,BJ90)</f>
        <v>1</v>
      </c>
      <c r="BL90" s="26" t="str">
        <f t="shared" si="31"/>
        <v>CUMPLE</v>
      </c>
      <c r="BM90" s="1"/>
    </row>
    <row r="91" spans="1:65" ht="21" customHeight="1" outlineLevel="1" x14ac:dyDescent="0.25">
      <c r="A91" s="133">
        <v>44</v>
      </c>
      <c r="B91" s="15" t="s">
        <v>131</v>
      </c>
      <c r="C91" s="219">
        <v>10</v>
      </c>
      <c r="D91" s="219" t="s">
        <v>184</v>
      </c>
      <c r="E91" s="15" t="s">
        <v>132</v>
      </c>
      <c r="F91" s="139" t="s">
        <v>611</v>
      </c>
      <c r="G91" s="14" t="s">
        <v>612</v>
      </c>
      <c r="H91" s="15" t="s">
        <v>613</v>
      </c>
      <c r="I91" s="222" t="s">
        <v>927</v>
      </c>
      <c r="J91" s="198" t="s">
        <v>70</v>
      </c>
      <c r="K91" s="209" t="s">
        <v>7</v>
      </c>
      <c r="L91" s="140" t="s">
        <v>631</v>
      </c>
      <c r="M91" s="15" t="s">
        <v>196</v>
      </c>
      <c r="N91" s="15" t="s">
        <v>632</v>
      </c>
      <c r="O91" s="15" t="s">
        <v>617</v>
      </c>
      <c r="P91" s="138" t="s">
        <v>633</v>
      </c>
      <c r="Q91" s="15" t="s">
        <v>96</v>
      </c>
      <c r="R91" s="138" t="s">
        <v>634</v>
      </c>
      <c r="S91" s="15" t="s">
        <v>272</v>
      </c>
      <c r="T91" s="23">
        <v>25</v>
      </c>
      <c r="U91" s="15" t="s">
        <v>635</v>
      </c>
      <c r="V91" s="15" t="s">
        <v>80</v>
      </c>
      <c r="W91" s="24">
        <v>20</v>
      </c>
      <c r="X91" s="24">
        <v>1000</v>
      </c>
      <c r="Y91" s="15" t="s">
        <v>606</v>
      </c>
      <c r="Z91" s="15">
        <v>0</v>
      </c>
      <c r="AA91" s="15">
        <v>1</v>
      </c>
      <c r="AB91" s="104">
        <f t="shared" si="32"/>
        <v>0</v>
      </c>
      <c r="AC91" s="15">
        <v>826</v>
      </c>
      <c r="AD91" s="15">
        <v>1</v>
      </c>
      <c r="AE91" s="104">
        <f t="shared" si="33"/>
        <v>826</v>
      </c>
      <c r="AF91" s="15">
        <v>987</v>
      </c>
      <c r="AG91" s="15">
        <v>1</v>
      </c>
      <c r="AH91" s="104">
        <f t="shared" si="26"/>
        <v>987</v>
      </c>
      <c r="AI91" s="15">
        <v>351</v>
      </c>
      <c r="AJ91" s="15">
        <v>1</v>
      </c>
      <c r="AK91" s="104">
        <f t="shared" si="34"/>
        <v>351</v>
      </c>
      <c r="AL91" s="15">
        <v>30</v>
      </c>
      <c r="AM91" s="15">
        <v>1</v>
      </c>
      <c r="AN91" s="104">
        <f t="shared" si="35"/>
        <v>30</v>
      </c>
      <c r="AO91" s="15">
        <v>26</v>
      </c>
      <c r="AP91" s="15">
        <v>1</v>
      </c>
      <c r="AQ91" s="104">
        <f t="shared" si="27"/>
        <v>26</v>
      </c>
      <c r="AR91" s="15">
        <v>63</v>
      </c>
      <c r="AS91" s="15">
        <v>1</v>
      </c>
      <c r="AT91" s="104">
        <f t="shared" si="36"/>
        <v>63</v>
      </c>
      <c r="AU91" s="15">
        <v>34</v>
      </c>
      <c r="AV91" s="15">
        <v>1</v>
      </c>
      <c r="AW91" s="104">
        <f t="shared" si="37"/>
        <v>34</v>
      </c>
      <c r="AX91" s="15">
        <v>60</v>
      </c>
      <c r="AY91" s="15">
        <v>1</v>
      </c>
      <c r="AZ91" s="104">
        <f t="shared" si="28"/>
        <v>60</v>
      </c>
      <c r="BA91" s="15">
        <v>37</v>
      </c>
      <c r="BB91" s="15">
        <v>1</v>
      </c>
      <c r="BC91" s="104">
        <f t="shared" si="42"/>
        <v>37</v>
      </c>
      <c r="BD91" s="15">
        <v>31</v>
      </c>
      <c r="BE91" s="15">
        <v>1</v>
      </c>
      <c r="BF91" s="104">
        <f t="shared" si="40"/>
        <v>31</v>
      </c>
      <c r="BG91" s="15">
        <v>36</v>
      </c>
      <c r="BH91" s="15">
        <v>1</v>
      </c>
      <c r="BI91" s="104">
        <f t="shared" ref="BI91" si="44">BG91/BH91</f>
        <v>36</v>
      </c>
      <c r="BJ91" s="130">
        <f t="shared" si="29"/>
        <v>206.75</v>
      </c>
      <c r="BK91" s="26">
        <f>IF(T91&gt;=1,100%,0%)</f>
        <v>1</v>
      </c>
      <c r="BL91" s="26" t="str">
        <f t="shared" si="31"/>
        <v>CUMPLE</v>
      </c>
      <c r="BM91" s="1"/>
    </row>
    <row r="92" spans="1:65" ht="21" customHeight="1" outlineLevel="1" x14ac:dyDescent="0.25">
      <c r="A92" s="133">
        <v>45</v>
      </c>
      <c r="B92" s="15" t="s">
        <v>138</v>
      </c>
      <c r="C92" s="219">
        <v>11</v>
      </c>
      <c r="D92" s="219" t="s">
        <v>137</v>
      </c>
      <c r="E92" s="15" t="s">
        <v>139</v>
      </c>
      <c r="F92" s="14" t="s">
        <v>66</v>
      </c>
      <c r="G92" s="14" t="s">
        <v>636</v>
      </c>
      <c r="H92" s="15" t="s">
        <v>637</v>
      </c>
      <c r="I92" s="222" t="s">
        <v>928</v>
      </c>
      <c r="J92" s="17" t="s">
        <v>114</v>
      </c>
      <c r="K92" s="209" t="s">
        <v>3</v>
      </c>
      <c r="L92" s="15" t="s">
        <v>639</v>
      </c>
      <c r="M92" s="15" t="s">
        <v>194</v>
      </c>
      <c r="N92" s="15" t="s">
        <v>640</v>
      </c>
      <c r="O92" s="15" t="s">
        <v>421</v>
      </c>
      <c r="P92" s="15" t="s">
        <v>641</v>
      </c>
      <c r="Q92" s="15" t="s">
        <v>96</v>
      </c>
      <c r="R92" s="15" t="s">
        <v>642</v>
      </c>
      <c r="S92" s="15" t="s">
        <v>303</v>
      </c>
      <c r="T92" s="28">
        <v>1</v>
      </c>
      <c r="U92" s="15" t="s">
        <v>243</v>
      </c>
      <c r="V92" s="15" t="s">
        <v>122</v>
      </c>
      <c r="W92" s="18">
        <v>1</v>
      </c>
      <c r="X92" s="18">
        <v>1</v>
      </c>
      <c r="Y92" s="15" t="s">
        <v>643</v>
      </c>
      <c r="Z92" s="123"/>
      <c r="AA92" s="123"/>
      <c r="AB92" s="29"/>
      <c r="AC92" s="29"/>
      <c r="AD92" s="29"/>
      <c r="AE92" s="29"/>
      <c r="AF92" s="15">
        <v>317</v>
      </c>
      <c r="AG92" s="15">
        <v>317</v>
      </c>
      <c r="AH92" s="29">
        <f t="shared" ref="AH92" si="45">AF92/AG92</f>
        <v>1</v>
      </c>
      <c r="AI92" s="29"/>
      <c r="AJ92" s="29"/>
      <c r="AK92" s="29"/>
      <c r="AL92" s="29"/>
      <c r="AM92" s="29"/>
      <c r="AN92" s="29"/>
      <c r="AO92" s="15">
        <v>517</v>
      </c>
      <c r="AP92" s="15">
        <v>517</v>
      </c>
      <c r="AQ92" s="29">
        <f t="shared" si="27"/>
        <v>1</v>
      </c>
      <c r="AR92" s="29"/>
      <c r="AS92" s="29"/>
      <c r="AT92" s="29"/>
      <c r="AU92" s="29"/>
      <c r="AV92" s="29"/>
      <c r="AW92" s="29"/>
      <c r="AX92" s="15">
        <v>650</v>
      </c>
      <c r="AY92" s="15">
        <v>650</v>
      </c>
      <c r="AZ92" s="29">
        <f t="shared" si="28"/>
        <v>1</v>
      </c>
      <c r="BA92" s="29"/>
      <c r="BB92" s="29"/>
      <c r="BC92" s="29"/>
      <c r="BD92" s="29"/>
      <c r="BE92" s="29"/>
      <c r="BF92" s="29"/>
      <c r="BG92" s="15">
        <v>44</v>
      </c>
      <c r="BH92" s="15">
        <v>44</v>
      </c>
      <c r="BI92" s="29">
        <f t="shared" ref="BI92" si="46">BG92/BH92</f>
        <v>1</v>
      </c>
      <c r="BJ92" s="26">
        <f>IF(IF(SUM(AB92,AE92,AH92,AK92,AN92,AQ92,AT92,AW92,AZ92,BC92,BF92,BI92)=0,0,AVERAGE(AB92,AE92,AH92,AK92,AN92,AQ92,AT92,AW92,AZ92,BC92,BF92,BI92))=0," ",IF(SUM(AB92,AE92,AH92,AK92,AN92,AQ92,AT92,AW92,AZ92,BC92,BF92,BI92)=0,0,AVERAGE(AB92,AE92,AH92,AK92,AN92,AQ92,AT92,AW92,AZ92,BC92,BF92,BI92)))</f>
        <v>1</v>
      </c>
      <c r="BK92" s="26">
        <f>IFERROR(IF(T92=0,BJ92,BJ92/T92)," ")</f>
        <v>1</v>
      </c>
      <c r="BL92" s="26" t="str">
        <f t="shared" si="31"/>
        <v>CUMPLE</v>
      </c>
      <c r="BM92" s="1"/>
    </row>
    <row r="93" spans="1:65" ht="21" customHeight="1" outlineLevel="1" x14ac:dyDescent="0.25">
      <c r="A93" s="133">
        <v>46</v>
      </c>
      <c r="B93" s="15" t="s">
        <v>138</v>
      </c>
      <c r="C93" s="219">
        <v>11</v>
      </c>
      <c r="D93" s="219" t="s">
        <v>137</v>
      </c>
      <c r="E93" s="15" t="s">
        <v>139</v>
      </c>
      <c r="F93" s="14" t="s">
        <v>644</v>
      </c>
      <c r="G93" s="14" t="s">
        <v>645</v>
      </c>
      <c r="H93" s="15" t="s">
        <v>531</v>
      </c>
      <c r="I93" s="222" t="s">
        <v>929</v>
      </c>
      <c r="J93" s="17" t="s">
        <v>114</v>
      </c>
      <c r="K93" s="209" t="s">
        <v>17</v>
      </c>
      <c r="L93" s="15" t="s">
        <v>647</v>
      </c>
      <c r="M93" s="15" t="s">
        <v>194</v>
      </c>
      <c r="N93" s="15" t="s">
        <v>640</v>
      </c>
      <c r="O93" s="15" t="s">
        <v>421</v>
      </c>
      <c r="P93" s="15" t="s">
        <v>648</v>
      </c>
      <c r="Q93" s="15" t="s">
        <v>96</v>
      </c>
      <c r="R93" s="15" t="s">
        <v>649</v>
      </c>
      <c r="S93" s="15" t="s">
        <v>303</v>
      </c>
      <c r="T93" s="28">
        <v>0.7</v>
      </c>
      <c r="U93" s="15" t="s">
        <v>243</v>
      </c>
      <c r="V93" s="15" t="s">
        <v>122</v>
      </c>
      <c r="W93" s="18">
        <v>0.6</v>
      </c>
      <c r="X93" s="18">
        <v>1</v>
      </c>
      <c r="Y93" s="15" t="s">
        <v>650</v>
      </c>
      <c r="Z93" s="15"/>
      <c r="AA93" s="15"/>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15">
        <v>4.5</v>
      </c>
      <c r="BH93" s="15">
        <v>5</v>
      </c>
      <c r="BI93" s="29">
        <f t="shared" ref="BI93" si="47">BG93/BH93</f>
        <v>0.9</v>
      </c>
      <c r="BJ93" s="26">
        <f>IF(IF(SUM(AB93,AE93,AH93,AK93,AN93,AQ93,AT93,AW93,AZ93,BC93,BF93,BI93)=0,0,AVERAGE(AB93,AE93,AH93,AK93,AN93,AQ93,AT93,AW93,AZ93,BC93,BF93,BI93))=0," ",IF(SUM(AB93,AE93,AH93,AK93,AN93,AQ93,AT93,AW93,AZ93,BC93,BF93,BI93)=0,0,AVERAGE(AB93,AE93,AH93,AK93,AN93,AQ93,AT93,AW93,AZ93,BC93,BF93,BI93)))</f>
        <v>0.9</v>
      </c>
      <c r="BK93" s="26">
        <f>BJ93</f>
        <v>0.9</v>
      </c>
      <c r="BL93" s="26" t="str">
        <f t="shared" si="31"/>
        <v>CUMPLE</v>
      </c>
      <c r="BM93" s="1"/>
    </row>
    <row r="94" spans="1:65" ht="21" customHeight="1" outlineLevel="1" x14ac:dyDescent="0.25">
      <c r="A94" s="133">
        <v>47</v>
      </c>
      <c r="B94" s="15" t="s">
        <v>138</v>
      </c>
      <c r="C94" s="219">
        <v>11</v>
      </c>
      <c r="D94" s="220" t="s">
        <v>137</v>
      </c>
      <c r="E94" s="15" t="s">
        <v>139</v>
      </c>
      <c r="F94" s="14" t="s">
        <v>66</v>
      </c>
      <c r="G94" s="14" t="s">
        <v>651</v>
      </c>
      <c r="H94" s="15" t="s">
        <v>652</v>
      </c>
      <c r="I94" s="222" t="s">
        <v>928</v>
      </c>
      <c r="J94" s="17" t="s">
        <v>114</v>
      </c>
      <c r="K94" s="209" t="s">
        <v>3</v>
      </c>
      <c r="L94" s="181" t="s">
        <v>639</v>
      </c>
      <c r="M94" s="15" t="s">
        <v>194</v>
      </c>
      <c r="N94" s="181" t="s">
        <v>790</v>
      </c>
      <c r="O94" s="15" t="s">
        <v>421</v>
      </c>
      <c r="P94" s="181" t="s">
        <v>641</v>
      </c>
      <c r="Q94" s="15" t="s">
        <v>96</v>
      </c>
      <c r="R94" s="181" t="s">
        <v>791</v>
      </c>
      <c r="S94" s="15" t="s">
        <v>303</v>
      </c>
      <c r="T94" s="28">
        <v>1</v>
      </c>
      <c r="U94" s="15" t="s">
        <v>243</v>
      </c>
      <c r="V94" s="15" t="s">
        <v>122</v>
      </c>
      <c r="W94" s="18">
        <v>1</v>
      </c>
      <c r="X94" s="18">
        <v>1</v>
      </c>
      <c r="Y94" s="15" t="s">
        <v>655</v>
      </c>
      <c r="Z94" s="15"/>
      <c r="AA94" s="15"/>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15">
        <v>26</v>
      </c>
      <c r="BH94" s="15">
        <v>26</v>
      </c>
      <c r="BI94" s="29">
        <f t="shared" ref="BI94" si="48">BG94/BH94</f>
        <v>1</v>
      </c>
      <c r="BJ94" s="26">
        <f>IF(IF(SUM(AB94,AE94,AH94,AK94,AN94,AQ94,AT94,AW94,AZ94,BC94,BF94,BI94)=0,0,AVERAGE(AB94,AE94,AH94,AK94,AN94,AQ94,AT94,AW94,AZ94,BC94,BF94,BI94))=0," ",IF(SUM(AB94,AE94,AH94,AK94,AN94,AQ94,AT94,AW94,AZ94,BC94,BF94,BI94)=0,0,AVERAGE(AB94,AE94,AH94,AK94,AN94,AQ94,AT94,AW94,AZ94,BC94,BF94,BI94)))</f>
        <v>1</v>
      </c>
      <c r="BK94" s="26">
        <f>IFERROR(IF(T94=0,BJ94,BJ94/T94)," ")</f>
        <v>1</v>
      </c>
      <c r="BL94" s="26" t="str">
        <f t="shared" si="31"/>
        <v>CUMPLE</v>
      </c>
      <c r="BM94" s="1"/>
    </row>
    <row r="95" spans="1:65" ht="21" customHeight="1" outlineLevel="1" x14ac:dyDescent="0.25">
      <c r="A95" s="133">
        <v>48</v>
      </c>
      <c r="B95" s="15" t="s">
        <v>138</v>
      </c>
      <c r="C95" s="219">
        <v>11</v>
      </c>
      <c r="D95" s="219" t="s">
        <v>185</v>
      </c>
      <c r="E95" s="15" t="s">
        <v>139</v>
      </c>
      <c r="F95" s="14" t="s">
        <v>66</v>
      </c>
      <c r="G95" s="14" t="s">
        <v>651</v>
      </c>
      <c r="H95" s="15" t="s">
        <v>652</v>
      </c>
      <c r="I95" s="222" t="s">
        <v>930</v>
      </c>
      <c r="J95" s="17" t="s">
        <v>70</v>
      </c>
      <c r="K95" s="209" t="s">
        <v>9</v>
      </c>
      <c r="L95" s="15" t="s">
        <v>9</v>
      </c>
      <c r="M95" s="15" t="s">
        <v>194</v>
      </c>
      <c r="N95" s="15" t="s">
        <v>657</v>
      </c>
      <c r="O95" s="15" t="s">
        <v>421</v>
      </c>
      <c r="P95" s="15" t="s">
        <v>653</v>
      </c>
      <c r="Q95" s="15" t="s">
        <v>96</v>
      </c>
      <c r="R95" s="15" t="s">
        <v>654</v>
      </c>
      <c r="S95" s="15" t="s">
        <v>275</v>
      </c>
      <c r="T95" s="28">
        <v>1</v>
      </c>
      <c r="U95" s="15" t="s">
        <v>243</v>
      </c>
      <c r="V95" s="15" t="s">
        <v>122</v>
      </c>
      <c r="W95" s="18">
        <v>0.8</v>
      </c>
      <c r="X95" s="18">
        <v>1</v>
      </c>
      <c r="Y95" s="15" t="s">
        <v>655</v>
      </c>
      <c r="Z95" s="15"/>
      <c r="AA95" s="15"/>
      <c r="AB95" s="29"/>
      <c r="AC95" s="29"/>
      <c r="AD95" s="29"/>
      <c r="AE95" s="29"/>
      <c r="AF95" s="20">
        <v>2</v>
      </c>
      <c r="AG95" s="20">
        <v>2</v>
      </c>
      <c r="AH95" s="29">
        <f>AF95/AG95</f>
        <v>1</v>
      </c>
      <c r="AI95" s="29"/>
      <c r="AJ95" s="29"/>
      <c r="AK95" s="29"/>
      <c r="AL95" s="29"/>
      <c r="AM95" s="29"/>
      <c r="AN95" s="29"/>
      <c r="AO95" s="20">
        <v>0.01</v>
      </c>
      <c r="AP95" s="20">
        <v>0.01</v>
      </c>
      <c r="AQ95" s="29">
        <f>AO95/AP95</f>
        <v>1</v>
      </c>
      <c r="AR95" s="29"/>
      <c r="AS95" s="29"/>
      <c r="AT95" s="29"/>
      <c r="AU95" s="29"/>
      <c r="AV95" s="29"/>
      <c r="AW95" s="29"/>
      <c r="AX95" s="20">
        <v>2</v>
      </c>
      <c r="AY95" s="20">
        <v>2</v>
      </c>
      <c r="AZ95" s="29">
        <f>AX95/AY95</f>
        <v>1</v>
      </c>
      <c r="BA95" s="29"/>
      <c r="BB95" s="29"/>
      <c r="BC95" s="29"/>
      <c r="BD95" s="29"/>
      <c r="BE95" s="29"/>
      <c r="BF95" s="29"/>
      <c r="BG95" s="20">
        <v>16</v>
      </c>
      <c r="BH95" s="20">
        <v>18</v>
      </c>
      <c r="BI95" s="29">
        <f>BG95/BH95</f>
        <v>0.88888888888888884</v>
      </c>
      <c r="BJ95" s="26">
        <f>IF(SUM(AB95,AE95,AH95,AK95,AN95,AQ95,AT95,AW95,AZ95,BC95,BF95,BI95)=0,0,AVERAGE(AB95,AE95,AH95,AK95,AN95,AQ95,AT95,AW95,AZ95,BC95,BF95,BI95))</f>
        <v>0.97222222222222221</v>
      </c>
      <c r="BK95" s="26">
        <f>IF(T95=0,BJ95,BJ95/T95)</f>
        <v>0.97222222222222221</v>
      </c>
      <c r="BL95" s="26" t="str">
        <f t="shared" si="31"/>
        <v>CUMPLE</v>
      </c>
      <c r="BM95" s="1"/>
    </row>
    <row r="96" spans="1:65" ht="21" customHeight="1" outlineLevel="1" x14ac:dyDescent="0.25">
      <c r="A96" s="133">
        <v>49</v>
      </c>
      <c r="B96" s="15" t="s">
        <v>146</v>
      </c>
      <c r="C96" s="219">
        <v>12</v>
      </c>
      <c r="D96" s="219" t="s">
        <v>145</v>
      </c>
      <c r="E96" s="15" t="s">
        <v>147</v>
      </c>
      <c r="F96" s="14" t="s">
        <v>66</v>
      </c>
      <c r="G96" s="14" t="s">
        <v>658</v>
      </c>
      <c r="H96" s="15" t="s">
        <v>68</v>
      </c>
      <c r="I96" s="222" t="s">
        <v>931</v>
      </c>
      <c r="J96" s="17" t="s">
        <v>114</v>
      </c>
      <c r="K96" s="209" t="s">
        <v>9</v>
      </c>
      <c r="L96" s="15" t="s">
        <v>660</v>
      </c>
      <c r="M96" s="15" t="s">
        <v>196</v>
      </c>
      <c r="N96" s="15" t="s">
        <v>661</v>
      </c>
      <c r="O96" s="15" t="s">
        <v>662</v>
      </c>
      <c r="P96" s="15" t="s">
        <v>663</v>
      </c>
      <c r="Q96" s="15" t="s">
        <v>96</v>
      </c>
      <c r="R96" s="15" t="s">
        <v>664</v>
      </c>
      <c r="S96" s="15" t="s">
        <v>303</v>
      </c>
      <c r="T96" s="28">
        <v>0.85</v>
      </c>
      <c r="U96" s="18">
        <v>0.85</v>
      </c>
      <c r="V96" s="15" t="s">
        <v>122</v>
      </c>
      <c r="W96" s="18">
        <v>0.85</v>
      </c>
      <c r="X96" s="18">
        <v>1</v>
      </c>
      <c r="Y96" s="15" t="s">
        <v>665</v>
      </c>
      <c r="Z96" s="15"/>
      <c r="AA96" s="15"/>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0">
        <v>20624132670</v>
      </c>
      <c r="BH96" s="20">
        <v>24007000000</v>
      </c>
      <c r="BI96" s="29">
        <f>BG96/BH96</f>
        <v>0.85908829383096597</v>
      </c>
      <c r="BJ96" s="26">
        <f>IF(IF(SUM(AB96,AE96,AH96,AK96,AN96,AQ96,AT96,AW96,AZ96,BC96,BF96,BI96)=0,0,AVERAGE(AB96,AE96,AH96,AK96,AN96,AQ96,AT96,AW96,AZ96,BC96,BF96,BI96))=0," ",IF(SUM(AB96,AE96,AH96,AK96,AN96,AQ96,AT96,AW96,AZ96,BC96,BF96,BI96)=0,0,AVERAGE(AB96,AE96,AH96,AK96,AN96,AQ96,AT96,AW96,AZ96,BC96,BF96,BI96)))</f>
        <v>0.85908829383096597</v>
      </c>
      <c r="BK96" s="26">
        <f>BJ96</f>
        <v>0.85908829383096597</v>
      </c>
      <c r="BL96" s="26" t="str">
        <f t="shared" si="31"/>
        <v>CUMPLE</v>
      </c>
      <c r="BM96" s="1"/>
    </row>
    <row r="97" spans="1:65" ht="21" customHeight="1" outlineLevel="1" x14ac:dyDescent="0.25">
      <c r="A97" s="133">
        <v>50</v>
      </c>
      <c r="B97" s="15" t="s">
        <v>146</v>
      </c>
      <c r="C97" s="219">
        <v>12</v>
      </c>
      <c r="D97" s="219" t="s">
        <v>145</v>
      </c>
      <c r="E97" s="15" t="s">
        <v>147</v>
      </c>
      <c r="F97" s="14" t="s">
        <v>66</v>
      </c>
      <c r="G97" s="14" t="s">
        <v>666</v>
      </c>
      <c r="H97" s="15" t="s">
        <v>68</v>
      </c>
      <c r="I97" s="222" t="s">
        <v>932</v>
      </c>
      <c r="J97" s="17" t="s">
        <v>114</v>
      </c>
      <c r="K97" s="209" t="s">
        <v>9</v>
      </c>
      <c r="L97" s="15" t="s">
        <v>668</v>
      </c>
      <c r="M97" s="15" t="s">
        <v>196</v>
      </c>
      <c r="N97" s="15" t="s">
        <v>661</v>
      </c>
      <c r="O97" s="15" t="s">
        <v>662</v>
      </c>
      <c r="P97" s="15" t="s">
        <v>669</v>
      </c>
      <c r="Q97" s="15" t="s">
        <v>96</v>
      </c>
      <c r="R97" s="15" t="s">
        <v>670</v>
      </c>
      <c r="S97" s="15" t="s">
        <v>303</v>
      </c>
      <c r="T97" s="28">
        <v>0.8</v>
      </c>
      <c r="U97" s="18">
        <v>0.8</v>
      </c>
      <c r="V97" s="15" t="s">
        <v>122</v>
      </c>
      <c r="W97" s="18">
        <v>0.8</v>
      </c>
      <c r="X97" s="18">
        <v>1</v>
      </c>
      <c r="Y97" s="15" t="s">
        <v>671</v>
      </c>
      <c r="Z97" s="15"/>
      <c r="AA97" s="15"/>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0">
        <v>23396456580</v>
      </c>
      <c r="BH97" s="20">
        <v>24920453895</v>
      </c>
      <c r="BI97" s="29">
        <f>BG97/BH97</f>
        <v>0.93884552338327298</v>
      </c>
      <c r="BJ97" s="26">
        <f>IF(IF(SUM(AB97,AE97,AH97,AK97,AN97,AQ97,AT97,AW97,AZ97,BC97,BF97,BI97)=0,0,AVERAGE(AB97,AE97,AH97,AK97,AN97,AQ97,AT97,AW97,AZ97,BC97,BF97,BI97))=0," ",IF(SUM(AB97,AE97,AH97,AK97,AN97,AQ97,AT97,AW97,AZ97,BC97,BF97,BI97)=0,0,AVERAGE(AB97,AE97,AH97,AK97,AN97,AQ97,AT97,AW97,AZ97,BC97,BF97,BI97)))</f>
        <v>0.93884552338327298</v>
      </c>
      <c r="BK97" s="26">
        <f>BJ97</f>
        <v>0.93884552338327298</v>
      </c>
      <c r="BL97" s="26" t="str">
        <f t="shared" si="31"/>
        <v>CUMPLE</v>
      </c>
      <c r="BM97" s="1"/>
    </row>
    <row r="98" spans="1:65" ht="21" customHeight="1" x14ac:dyDescent="0.25">
      <c r="A98" s="122"/>
      <c r="B98" s="123"/>
      <c r="C98" s="123"/>
      <c r="D98" s="123"/>
      <c r="E98" s="123"/>
      <c r="F98" s="124"/>
      <c r="G98" s="124"/>
      <c r="H98" s="123"/>
      <c r="I98" s="224"/>
      <c r="J98" s="125"/>
      <c r="K98" s="213"/>
      <c r="L98" s="123"/>
      <c r="M98" s="123"/>
      <c r="N98" s="123"/>
      <c r="O98" s="123"/>
      <c r="P98" s="123"/>
      <c r="Q98" s="123"/>
      <c r="R98" s="123"/>
      <c r="S98" s="123"/>
      <c r="T98" s="126"/>
      <c r="U98" s="127"/>
      <c r="V98" s="123"/>
      <c r="W98" s="127"/>
      <c r="X98" s="127"/>
      <c r="Y98" s="123"/>
      <c r="Z98" s="123"/>
      <c r="AA98" s="123"/>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
      <c r="BM98" s="1"/>
    </row>
    <row r="99" spans="1:65" ht="42" customHeight="1" x14ac:dyDescent="0.25">
      <c r="A99" s="97" t="s">
        <v>207</v>
      </c>
      <c r="B99" s="98"/>
      <c r="C99" s="98"/>
      <c r="D99" s="98"/>
      <c r="E99" s="98"/>
      <c r="F99" s="99"/>
      <c r="G99" s="100"/>
      <c r="H99" s="100"/>
      <c r="I99" s="225"/>
      <c r="J99" s="100"/>
      <c r="K99" s="214"/>
      <c r="L99" s="100"/>
      <c r="M99" s="100"/>
      <c r="N99" s="100"/>
      <c r="O99" s="100"/>
      <c r="P99" s="100"/>
      <c r="Q99" s="100"/>
      <c r="R99" s="100"/>
      <c r="S99" s="100"/>
      <c r="T99" s="100"/>
      <c r="U99" s="100"/>
      <c r="V99" s="100"/>
      <c r="W99" s="100"/>
      <c r="X99" s="100"/>
      <c r="Y99" s="81"/>
      <c r="Z99" s="81"/>
      <c r="AA99" s="8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
      <c r="BM99" s="1"/>
    </row>
    <row r="100" spans="1:65" ht="21" customHeight="1" outlineLevel="1" x14ac:dyDescent="0.25">
      <c r="A100" s="133">
        <v>1</v>
      </c>
      <c r="B100" s="15" t="s">
        <v>154</v>
      </c>
      <c r="C100" s="219">
        <v>13</v>
      </c>
      <c r="D100" s="219" t="s">
        <v>153</v>
      </c>
      <c r="E100" s="15" t="s">
        <v>155</v>
      </c>
      <c r="F100" s="14" t="s">
        <v>245</v>
      </c>
      <c r="G100" s="14" t="s">
        <v>672</v>
      </c>
      <c r="H100" s="15" t="s">
        <v>673</v>
      </c>
      <c r="I100" s="222" t="s">
        <v>933</v>
      </c>
      <c r="J100" s="17" t="s">
        <v>114</v>
      </c>
      <c r="K100" s="209" t="s">
        <v>3</v>
      </c>
      <c r="L100" s="15" t="s">
        <v>675</v>
      </c>
      <c r="M100" s="15" t="s">
        <v>196</v>
      </c>
      <c r="N100" s="15" t="s">
        <v>676</v>
      </c>
      <c r="O100" s="15" t="s">
        <v>421</v>
      </c>
      <c r="P100" s="15" t="s">
        <v>677</v>
      </c>
      <c r="Q100" s="15" t="s">
        <v>96</v>
      </c>
      <c r="R100" s="15" t="s">
        <v>678</v>
      </c>
      <c r="S100" s="15" t="s">
        <v>98</v>
      </c>
      <c r="T100" s="28">
        <v>0.85</v>
      </c>
      <c r="U100" s="15" t="s">
        <v>243</v>
      </c>
      <c r="V100" s="15" t="s">
        <v>679</v>
      </c>
      <c r="W100" s="18">
        <v>0.75</v>
      </c>
      <c r="X100" s="18">
        <v>1</v>
      </c>
      <c r="Y100" s="15" t="s">
        <v>680</v>
      </c>
      <c r="Z100" s="15"/>
      <c r="AA100" s="15"/>
      <c r="AB100" s="29"/>
      <c r="AC100" s="29"/>
      <c r="AD100" s="29"/>
      <c r="AE100" s="29"/>
      <c r="AF100" s="29"/>
      <c r="AG100" s="29"/>
      <c r="AH100" s="29"/>
      <c r="AI100" s="29"/>
      <c r="AJ100" s="29"/>
      <c r="AK100" s="29"/>
      <c r="AL100" s="29"/>
      <c r="AM100" s="29"/>
      <c r="AN100" s="29"/>
      <c r="AO100" s="15">
        <v>17</v>
      </c>
      <c r="AP100" s="15">
        <v>17</v>
      </c>
      <c r="AQ100" s="29">
        <f>AO100/AP100</f>
        <v>1</v>
      </c>
      <c r="AR100" s="29"/>
      <c r="AS100" s="29"/>
      <c r="AT100" s="29"/>
      <c r="AU100" s="29"/>
      <c r="AV100" s="29"/>
      <c r="AW100" s="29"/>
      <c r="AX100" s="29"/>
      <c r="AY100" s="29"/>
      <c r="AZ100" s="29"/>
      <c r="BA100" s="29"/>
      <c r="BB100" s="29"/>
      <c r="BC100" s="29"/>
      <c r="BD100" s="29"/>
      <c r="BE100" s="29"/>
      <c r="BF100" s="29"/>
      <c r="BG100" s="104">
        <v>18</v>
      </c>
      <c r="BH100" s="104">
        <v>18</v>
      </c>
      <c r="BI100" s="29">
        <f>BG100/BH100</f>
        <v>1</v>
      </c>
      <c r="BJ100" s="26">
        <f>IF(SUM(AB100,AE100,AH100,AK100,AN100,AQ100,AT100,AW100,AZ100,BC100,BF100,BI100)=0,0,AVERAGE(AB100,AE100,AH100,AK100,AN100,AQ100,AT100,AW100,AZ100,BC100,BF100,BI100))</f>
        <v>1</v>
      </c>
      <c r="BK100" s="26">
        <f>IF(T100=0,BJ100,BJ100/(T100+15%))</f>
        <v>1</v>
      </c>
      <c r="BL100" s="26" t="str">
        <f t="shared" ref="BL100:BL105" si="49">IF(AND(BJ100&gt;=W100,BJ100&lt;=X100),"CUMPLE","NO CUMPLE")</f>
        <v>CUMPLE</v>
      </c>
      <c r="BM100" s="1"/>
    </row>
    <row r="101" spans="1:65" ht="21" customHeight="1" outlineLevel="1" x14ac:dyDescent="0.25">
      <c r="A101" s="133">
        <v>2</v>
      </c>
      <c r="B101" s="15" t="s">
        <v>159</v>
      </c>
      <c r="C101" s="219">
        <v>14</v>
      </c>
      <c r="D101" s="219" t="s">
        <v>158</v>
      </c>
      <c r="E101" s="15" t="s">
        <v>160</v>
      </c>
      <c r="F101" s="14" t="s">
        <v>681</v>
      </c>
      <c r="G101" s="14" t="s">
        <v>682</v>
      </c>
      <c r="H101" s="15" t="s">
        <v>235</v>
      </c>
      <c r="I101" s="222" t="s">
        <v>934</v>
      </c>
      <c r="J101" s="17" t="s">
        <v>114</v>
      </c>
      <c r="K101" s="209" t="s">
        <v>7</v>
      </c>
      <c r="L101" s="15" t="s">
        <v>684</v>
      </c>
      <c r="M101" s="15" t="s">
        <v>195</v>
      </c>
      <c r="N101" s="15" t="s">
        <v>685</v>
      </c>
      <c r="O101" s="15" t="s">
        <v>686</v>
      </c>
      <c r="P101" s="15" t="s">
        <v>687</v>
      </c>
      <c r="Q101" s="15" t="s">
        <v>96</v>
      </c>
      <c r="R101" s="138" t="s">
        <v>688</v>
      </c>
      <c r="S101" s="15" t="s">
        <v>275</v>
      </c>
      <c r="T101" s="28">
        <v>0.15</v>
      </c>
      <c r="U101" s="18">
        <v>0.9</v>
      </c>
      <c r="V101" s="15" t="s">
        <v>122</v>
      </c>
      <c r="W101" s="18">
        <v>0.15</v>
      </c>
      <c r="X101" s="18">
        <v>1</v>
      </c>
      <c r="Y101" s="15" t="s">
        <v>689</v>
      </c>
      <c r="Z101" s="15"/>
      <c r="AA101" s="15"/>
      <c r="AB101" s="29"/>
      <c r="AC101" s="29"/>
      <c r="AD101" s="29"/>
      <c r="AE101" s="29"/>
      <c r="AF101" s="104">
        <v>14</v>
      </c>
      <c r="AG101" s="104">
        <v>94</v>
      </c>
      <c r="AH101" s="29">
        <f>AF101/AG101</f>
        <v>0.14893617021276595</v>
      </c>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104">
        <v>78</v>
      </c>
      <c r="BH101" s="104">
        <v>78</v>
      </c>
      <c r="BI101" s="29">
        <f>BG101/BH101</f>
        <v>1</v>
      </c>
      <c r="BJ101" s="26">
        <f>IF(MAX(AB101,AE101,AH101,AK101,AN101,AQ101,AT101,AW101,AZ101,BC101,BF101,BI101)=0,0,MAX(AB101,AE101,AH101,AK101,AN101,AQ101,AT101,AW101,AZ101,BC101,BF101,BI101))</f>
        <v>1</v>
      </c>
      <c r="BK101" s="26">
        <f>BJ101</f>
        <v>1</v>
      </c>
      <c r="BL101" s="26" t="str">
        <f>IF(AND(BJ101&gt;=W101,BJ101&lt;=X101),"CUMPLE","NO CUMPLE")</f>
        <v>CUMPLE</v>
      </c>
      <c r="BM101" s="1"/>
    </row>
    <row r="102" spans="1:65" ht="21" customHeight="1" outlineLevel="1" x14ac:dyDescent="0.25">
      <c r="A102" s="133">
        <v>2</v>
      </c>
      <c r="B102" s="15" t="s">
        <v>159</v>
      </c>
      <c r="C102" s="219">
        <v>14</v>
      </c>
      <c r="D102" s="219" t="s">
        <v>158</v>
      </c>
      <c r="E102" s="15" t="s">
        <v>160</v>
      </c>
      <c r="F102" s="14" t="s">
        <v>681</v>
      </c>
      <c r="G102" s="14" t="s">
        <v>682</v>
      </c>
      <c r="H102" s="15" t="s">
        <v>235</v>
      </c>
      <c r="I102" s="222" t="s">
        <v>935</v>
      </c>
      <c r="J102" s="198" t="s">
        <v>114</v>
      </c>
      <c r="K102" s="209" t="s">
        <v>7</v>
      </c>
      <c r="L102" s="15" t="s">
        <v>684</v>
      </c>
      <c r="M102" s="15" t="s">
        <v>195</v>
      </c>
      <c r="N102" s="15" t="s">
        <v>685</v>
      </c>
      <c r="O102" s="15" t="s">
        <v>686</v>
      </c>
      <c r="P102" s="15" t="s">
        <v>687</v>
      </c>
      <c r="Q102" s="15" t="s">
        <v>96</v>
      </c>
      <c r="R102" s="138" t="s">
        <v>688</v>
      </c>
      <c r="S102" s="15" t="s">
        <v>272</v>
      </c>
      <c r="T102" s="28">
        <v>0.15</v>
      </c>
      <c r="U102" s="18">
        <v>0.9</v>
      </c>
      <c r="V102" s="15" t="s">
        <v>122</v>
      </c>
      <c r="W102" s="18">
        <v>0.15</v>
      </c>
      <c r="X102" s="18">
        <v>1</v>
      </c>
      <c r="Y102" s="15" t="s">
        <v>689</v>
      </c>
      <c r="Z102" s="15"/>
      <c r="AA102" s="15"/>
      <c r="AB102" s="29"/>
      <c r="AC102" s="29"/>
      <c r="AD102" s="29"/>
      <c r="AE102" s="29"/>
      <c r="AF102" s="104">
        <v>6</v>
      </c>
      <c r="AG102" s="104">
        <v>6</v>
      </c>
      <c r="AH102" s="29">
        <f>AF102/AG102</f>
        <v>1</v>
      </c>
      <c r="AI102" s="104">
        <v>2</v>
      </c>
      <c r="AJ102" s="104">
        <v>2</v>
      </c>
      <c r="AK102" s="29">
        <f>AI102/AJ102</f>
        <v>1</v>
      </c>
      <c r="AL102" s="104">
        <v>10</v>
      </c>
      <c r="AM102" s="104">
        <v>10</v>
      </c>
      <c r="AN102" s="29">
        <f>AL102/AM102</f>
        <v>1</v>
      </c>
      <c r="AO102" s="104">
        <v>6</v>
      </c>
      <c r="AP102" s="104">
        <v>6</v>
      </c>
      <c r="AQ102" s="29">
        <f>AO102/AP102</f>
        <v>1</v>
      </c>
      <c r="AR102" s="104">
        <v>9</v>
      </c>
      <c r="AS102" s="104">
        <v>9</v>
      </c>
      <c r="AT102" s="29">
        <f>AR102/AS102</f>
        <v>1</v>
      </c>
      <c r="AU102" s="104">
        <v>11</v>
      </c>
      <c r="AV102" s="104">
        <v>11</v>
      </c>
      <c r="AW102" s="29">
        <f>AU102/AV102</f>
        <v>1</v>
      </c>
      <c r="AX102" s="104">
        <v>8</v>
      </c>
      <c r="AY102" s="104">
        <v>8</v>
      </c>
      <c r="AZ102" s="29">
        <f>AX102/AY102</f>
        <v>1</v>
      </c>
      <c r="BA102" s="104">
        <v>2</v>
      </c>
      <c r="BB102" s="104">
        <v>2</v>
      </c>
      <c r="BC102" s="29">
        <f>BA102/BB102</f>
        <v>1</v>
      </c>
      <c r="BD102" s="104">
        <v>5</v>
      </c>
      <c r="BE102" s="104">
        <v>5</v>
      </c>
      <c r="BF102" s="29">
        <f>BD102/BE102</f>
        <v>1</v>
      </c>
      <c r="BG102" s="104">
        <v>78</v>
      </c>
      <c r="BH102" s="104">
        <v>78</v>
      </c>
      <c r="BI102" s="29">
        <f>BG102/BH102</f>
        <v>1</v>
      </c>
      <c r="BJ102" s="26">
        <f>IF(SUM(AB102,AE102,AH102,AK102,AN102,AQ102,AT102,AW102,AZ102,BC102,BF102,BI102)=0,0,AVERAGE(AB102,AE102,AH102,AK102,AN102,AQ102,AT102,AW102,AZ102,BC102,BF102,BI102))</f>
        <v>1</v>
      </c>
      <c r="BK102" s="26">
        <f>BJ102</f>
        <v>1</v>
      </c>
      <c r="BL102" s="26" t="str">
        <f t="shared" si="49"/>
        <v>CUMPLE</v>
      </c>
      <c r="BM102" s="1"/>
    </row>
    <row r="103" spans="1:65" ht="21" customHeight="1" outlineLevel="1" x14ac:dyDescent="0.25">
      <c r="A103" s="133">
        <v>3</v>
      </c>
      <c r="B103" s="15" t="s">
        <v>167</v>
      </c>
      <c r="C103" s="219">
        <v>15</v>
      </c>
      <c r="D103" s="219" t="s">
        <v>166</v>
      </c>
      <c r="E103" s="15" t="s">
        <v>168</v>
      </c>
      <c r="F103" s="14" t="s">
        <v>66</v>
      </c>
      <c r="G103" s="14" t="s">
        <v>690</v>
      </c>
      <c r="H103" s="15" t="s">
        <v>92</v>
      </c>
      <c r="I103" s="222" t="s">
        <v>936</v>
      </c>
      <c r="J103" s="179" t="s">
        <v>114</v>
      </c>
      <c r="K103" s="209" t="s">
        <v>7</v>
      </c>
      <c r="L103" s="137" t="s">
        <v>692</v>
      </c>
      <c r="M103" s="15" t="s">
        <v>72</v>
      </c>
      <c r="N103" s="15" t="s">
        <v>801</v>
      </c>
      <c r="O103" s="15" t="s">
        <v>250</v>
      </c>
      <c r="P103" s="15" t="s">
        <v>693</v>
      </c>
      <c r="Q103" s="15" t="s">
        <v>96</v>
      </c>
      <c r="R103" s="15" t="s">
        <v>939</v>
      </c>
      <c r="S103" s="15" t="s">
        <v>275</v>
      </c>
      <c r="T103" s="28">
        <v>0.9</v>
      </c>
      <c r="U103" s="15" t="s">
        <v>243</v>
      </c>
      <c r="V103" s="15" t="s">
        <v>122</v>
      </c>
      <c r="W103" s="18">
        <v>0.8</v>
      </c>
      <c r="X103" s="18">
        <v>1</v>
      </c>
      <c r="Y103" s="15" t="s">
        <v>694</v>
      </c>
      <c r="Z103" s="15"/>
      <c r="AA103" s="15"/>
      <c r="AB103" s="29"/>
      <c r="AC103" s="29"/>
      <c r="AD103" s="29"/>
      <c r="AE103" s="29"/>
      <c r="AF103" s="15">
        <v>1</v>
      </c>
      <c r="AG103" s="15">
        <v>1</v>
      </c>
      <c r="AH103" s="29">
        <f>AF103/AG103</f>
        <v>1</v>
      </c>
      <c r="AI103" s="29"/>
      <c r="AJ103" s="29"/>
      <c r="AK103" s="29"/>
      <c r="AL103" s="29"/>
      <c r="AM103" s="29"/>
      <c r="AN103" s="29"/>
      <c r="AO103" s="15">
        <v>1</v>
      </c>
      <c r="AP103" s="15">
        <v>1</v>
      </c>
      <c r="AQ103" s="29">
        <f>AO103/AP103</f>
        <v>1</v>
      </c>
      <c r="AR103" s="29"/>
      <c r="AS103" s="29"/>
      <c r="AT103" s="29"/>
      <c r="AU103" s="29"/>
      <c r="AV103" s="29"/>
      <c r="AW103" s="29"/>
      <c r="AX103" s="29"/>
      <c r="AY103" s="29"/>
      <c r="AZ103" s="29"/>
      <c r="BA103" s="15">
        <v>6</v>
      </c>
      <c r="BB103" s="15">
        <v>7</v>
      </c>
      <c r="BC103" s="29">
        <f>BA103/BB103</f>
        <v>0.8571428571428571</v>
      </c>
      <c r="BD103" s="29"/>
      <c r="BE103" s="29"/>
      <c r="BF103" s="29"/>
      <c r="BG103" s="104">
        <v>20</v>
      </c>
      <c r="BH103" s="104">
        <v>32</v>
      </c>
      <c r="BI103" s="29">
        <f>BG103/BH103</f>
        <v>0.625</v>
      </c>
      <c r="BJ103" s="26">
        <f>IF(SUM(AB103,AE103,AH103,AK103,AN103,AQ103,AT103,AW103,AZ103,BC103,BF103,BI103)=0,0,AVERAGE(AB103,AE103,AH103,AK103,AN103,AQ103,AT103,AW103,AZ103,BC103,BF103,BI103))</f>
        <v>0.8705357142857143</v>
      </c>
      <c r="BK103" s="26">
        <f>BJ103</f>
        <v>0.8705357142857143</v>
      </c>
      <c r="BL103" s="26" t="str">
        <f t="shared" si="49"/>
        <v>CUMPLE</v>
      </c>
      <c r="BM103" s="1"/>
    </row>
    <row r="104" spans="1:65" ht="21" customHeight="1" outlineLevel="1" x14ac:dyDescent="0.25">
      <c r="A104" s="133">
        <v>4</v>
      </c>
      <c r="B104" s="15" t="s">
        <v>167</v>
      </c>
      <c r="C104" s="219">
        <v>15</v>
      </c>
      <c r="D104" s="219" t="s">
        <v>166</v>
      </c>
      <c r="E104" s="15" t="s">
        <v>168</v>
      </c>
      <c r="F104" s="14" t="s">
        <v>66</v>
      </c>
      <c r="G104" s="14" t="s">
        <v>695</v>
      </c>
      <c r="H104" s="15" t="s">
        <v>92</v>
      </c>
      <c r="I104" s="222" t="s">
        <v>937</v>
      </c>
      <c r="J104" s="17" t="s">
        <v>114</v>
      </c>
      <c r="K104" s="209" t="s">
        <v>7</v>
      </c>
      <c r="L104" s="15" t="s">
        <v>697</v>
      </c>
      <c r="M104" s="15" t="s">
        <v>72</v>
      </c>
      <c r="N104" s="138" t="s">
        <v>800</v>
      </c>
      <c r="O104" s="15" t="s">
        <v>250</v>
      </c>
      <c r="P104" s="15" t="s">
        <v>698</v>
      </c>
      <c r="Q104" s="15" t="s">
        <v>96</v>
      </c>
      <c r="R104" s="15" t="s">
        <v>699</v>
      </c>
      <c r="S104" s="15" t="s">
        <v>275</v>
      </c>
      <c r="T104" s="28">
        <v>0.9</v>
      </c>
      <c r="U104" s="18">
        <v>0.8</v>
      </c>
      <c r="V104" s="15" t="s">
        <v>122</v>
      </c>
      <c r="W104" s="18">
        <v>0.8</v>
      </c>
      <c r="X104" s="18">
        <v>1</v>
      </c>
      <c r="Y104" s="15" t="s">
        <v>700</v>
      </c>
      <c r="Z104" s="15"/>
      <c r="AA104" s="15"/>
      <c r="AB104" s="29"/>
      <c r="AC104" s="29"/>
      <c r="AD104" s="29"/>
      <c r="AE104" s="29"/>
      <c r="AF104" s="104">
        <v>30</v>
      </c>
      <c r="AG104" s="104">
        <v>35</v>
      </c>
      <c r="AH104" s="29">
        <f>AF104/AG104</f>
        <v>0.8571428571428571</v>
      </c>
      <c r="AI104" s="29"/>
      <c r="AJ104" s="29"/>
      <c r="AK104" s="29"/>
      <c r="AL104" s="29"/>
      <c r="AM104" s="29"/>
      <c r="AN104" s="29"/>
      <c r="AO104" s="15">
        <v>55</v>
      </c>
      <c r="AP104" s="15">
        <v>61</v>
      </c>
      <c r="AQ104" s="29">
        <f>AO104/AP104</f>
        <v>0.90163934426229508</v>
      </c>
      <c r="AR104" s="29"/>
      <c r="AS104" s="29"/>
      <c r="AT104" s="29"/>
      <c r="AU104" s="29"/>
      <c r="AV104" s="29"/>
      <c r="AW104" s="29"/>
      <c r="AX104" s="29"/>
      <c r="AY104" s="29"/>
      <c r="AZ104" s="29"/>
      <c r="BA104" s="104">
        <v>26</v>
      </c>
      <c r="BB104" s="104">
        <v>45</v>
      </c>
      <c r="BC104" s="29">
        <f>BA104/BB104</f>
        <v>0.57777777777777772</v>
      </c>
      <c r="BD104" s="29"/>
      <c r="BE104" s="29"/>
      <c r="BF104" s="29"/>
      <c r="BG104" s="104">
        <v>76</v>
      </c>
      <c r="BH104" s="104">
        <v>91</v>
      </c>
      <c r="BI104" s="29">
        <f>BG104/BH104</f>
        <v>0.8351648351648352</v>
      </c>
      <c r="BJ104" s="26">
        <f>IF(SUM(AB104,AE104,AH104,AK104,AN104,AQ104,AT104,AW104,AZ104,BC104,BF104,BI104)=0,0,AVERAGE(AB104,AE104,AH104,AK104,AN104,AQ104,AT104,AW104,AZ104,BC104,BF104,BI104))</f>
        <v>0.79293120358694125</v>
      </c>
      <c r="BK104" s="26">
        <f>IF(T104=0,BJ104,BJ104/(T104+10%))</f>
        <v>0.79293120358694125</v>
      </c>
      <c r="BL104" s="26" t="str">
        <f t="shared" si="49"/>
        <v>NO CUMPLE</v>
      </c>
      <c r="BM104" s="1"/>
    </row>
    <row r="105" spans="1:65" ht="21" customHeight="1" outlineLevel="1" x14ac:dyDescent="0.25">
      <c r="A105" s="133">
        <v>5</v>
      </c>
      <c r="B105" s="15" t="s">
        <v>167</v>
      </c>
      <c r="C105" s="219">
        <v>15</v>
      </c>
      <c r="D105" s="219" t="s">
        <v>186</v>
      </c>
      <c r="E105" s="15" t="s">
        <v>168</v>
      </c>
      <c r="F105" s="14" t="s">
        <v>66</v>
      </c>
      <c r="G105" s="14" t="s">
        <v>701</v>
      </c>
      <c r="H105" s="15" t="s">
        <v>92</v>
      </c>
      <c r="I105" s="222" t="s">
        <v>938</v>
      </c>
      <c r="J105" s="17" t="s">
        <v>70</v>
      </c>
      <c r="K105" s="209" t="s">
        <v>7</v>
      </c>
      <c r="L105" s="15" t="s">
        <v>703</v>
      </c>
      <c r="M105" s="15" t="s">
        <v>72</v>
      </c>
      <c r="N105" s="15" t="s">
        <v>801</v>
      </c>
      <c r="O105" s="15" t="s">
        <v>704</v>
      </c>
      <c r="P105" s="15" t="s">
        <v>705</v>
      </c>
      <c r="Q105" s="15" t="s">
        <v>96</v>
      </c>
      <c r="R105" s="15" t="s">
        <v>706</v>
      </c>
      <c r="S105" s="15" t="s">
        <v>303</v>
      </c>
      <c r="T105" s="28">
        <v>1</v>
      </c>
      <c r="U105" s="18">
        <v>0.9</v>
      </c>
      <c r="V105" s="15" t="s">
        <v>122</v>
      </c>
      <c r="W105" s="18">
        <v>0.9</v>
      </c>
      <c r="X105" s="18">
        <v>1</v>
      </c>
      <c r="Y105" s="15" t="s">
        <v>707</v>
      </c>
      <c r="Z105" s="15"/>
      <c r="AA105" s="15"/>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v>0</v>
      </c>
      <c r="BJ105" s="26">
        <v>0</v>
      </c>
      <c r="BK105" s="26">
        <f>IFERROR(IF(T105=0,BJ105,BJ105/T105)," ")</f>
        <v>0</v>
      </c>
      <c r="BL105" s="26" t="str">
        <f t="shared" si="49"/>
        <v>NO CUMPLE</v>
      </c>
      <c r="BM105" s="1"/>
    </row>
    <row r="106" spans="1:65" ht="15" customHeight="1" x14ac:dyDescent="0.25">
      <c r="A106" s="1"/>
      <c r="B106" s="83"/>
      <c r="C106" s="83"/>
      <c r="D106" s="83"/>
      <c r="E106" s="1"/>
      <c r="F106" s="1"/>
      <c r="G106" s="1"/>
      <c r="H106" s="1"/>
      <c r="I106" s="215"/>
      <c r="J106" s="1"/>
      <c r="K106" s="215"/>
      <c r="L106" s="1"/>
      <c r="M106" s="1"/>
      <c r="N106" s="1"/>
      <c r="O106" s="1"/>
      <c r="P106" s="1"/>
      <c r="Q106" s="1"/>
      <c r="R106" s="1"/>
      <c r="S106" s="1"/>
      <c r="T106" s="1"/>
      <c r="U106" s="1"/>
      <c r="V106" s="1"/>
      <c r="W106" s="1"/>
      <c r="X106" s="1"/>
      <c r="Y106" s="1"/>
      <c r="Z106" s="1"/>
      <c r="AA106" s="1"/>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96"/>
      <c r="BK106" s="96"/>
      <c r="BL106" s="1"/>
      <c r="BM106" s="1"/>
    </row>
    <row r="107" spans="1:65" ht="15.75" customHeight="1" x14ac:dyDescent="0.25">
      <c r="A107" s="1"/>
      <c r="B107" s="83"/>
      <c r="C107" s="83"/>
      <c r="D107" s="83"/>
      <c r="E107" s="1"/>
      <c r="F107" s="1"/>
      <c r="G107" s="1"/>
      <c r="H107" s="1"/>
      <c r="I107" s="215"/>
      <c r="J107" s="1"/>
      <c r="K107" s="215"/>
      <c r="L107" s="1"/>
      <c r="M107" s="1"/>
      <c r="N107" s="1"/>
      <c r="O107" s="1"/>
      <c r="P107" s="1"/>
      <c r="Q107" s="1"/>
      <c r="R107" s="1"/>
      <c r="S107" s="1"/>
      <c r="T107" s="1"/>
      <c r="U107" s="1"/>
      <c r="V107" s="1"/>
      <c r="W107" s="1"/>
      <c r="X107" s="1"/>
      <c r="Y107" s="1"/>
      <c r="Z107" s="1"/>
      <c r="AA107" s="1"/>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96"/>
      <c r="BK107" s="96"/>
      <c r="BL107" s="1"/>
      <c r="BM107" s="1"/>
    </row>
    <row r="108" spans="1:65" ht="15" customHeight="1" x14ac:dyDescent="0.25">
      <c r="A108" s="1"/>
      <c r="B108" s="83"/>
      <c r="C108" s="83"/>
      <c r="D108" s="83"/>
      <c r="E108" s="1"/>
      <c r="F108" s="1"/>
      <c r="G108" s="1"/>
      <c r="H108" s="1"/>
      <c r="I108" s="227"/>
      <c r="J108" s="141" t="s">
        <v>708</v>
      </c>
      <c r="K108" s="215"/>
      <c r="L108" s="1"/>
      <c r="M108" s="1"/>
      <c r="N108" s="1"/>
      <c r="O108" s="1"/>
      <c r="P108" s="1"/>
      <c r="Q108" s="1"/>
      <c r="R108" s="1"/>
      <c r="S108" s="1"/>
      <c r="T108" s="1"/>
      <c r="U108" s="1"/>
      <c r="V108" s="1"/>
      <c r="W108" s="1"/>
      <c r="X108" s="1"/>
      <c r="Y108" s="1"/>
      <c r="Z108" s="1"/>
      <c r="AA108" s="1"/>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96"/>
      <c r="BK108" s="96"/>
      <c r="BL108" s="1"/>
      <c r="BM108" s="1"/>
    </row>
    <row r="109" spans="1:65" ht="15" customHeight="1" x14ac:dyDescent="0.25">
      <c r="A109" s="1"/>
      <c r="B109" s="32" t="s">
        <v>63</v>
      </c>
      <c r="C109" s="13">
        <f t="shared" ref="C109:C122" si="50">COUNTIF(B9:B105,B109)</f>
        <v>11</v>
      </c>
      <c r="D109" s="83"/>
      <c r="E109" s="1"/>
      <c r="F109" s="1"/>
      <c r="G109" s="1"/>
      <c r="H109" s="1"/>
      <c r="I109" s="227"/>
      <c r="J109" s="1" t="s">
        <v>809</v>
      </c>
      <c r="K109" s="215"/>
      <c r="L109" s="1"/>
      <c r="M109" s="1"/>
      <c r="N109" s="1"/>
      <c r="O109" s="1"/>
      <c r="P109" s="1"/>
      <c r="Q109" s="1"/>
      <c r="R109" s="1"/>
      <c r="S109" s="1"/>
      <c r="T109" s="1"/>
      <c r="U109" s="1"/>
      <c r="V109" s="1"/>
      <c r="W109" s="1"/>
      <c r="X109" s="1"/>
      <c r="Y109" s="1"/>
      <c r="Z109" s="1"/>
      <c r="AA109" s="1"/>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96"/>
      <c r="BK109" s="96"/>
      <c r="BL109" s="1"/>
      <c r="BM109" s="1"/>
    </row>
    <row r="110" spans="1:65" ht="15" customHeight="1" x14ac:dyDescent="0.25">
      <c r="A110" s="1"/>
      <c r="B110" s="32" t="s">
        <v>133</v>
      </c>
      <c r="C110" s="13">
        <f t="shared" si="50"/>
        <v>5</v>
      </c>
      <c r="D110" s="83"/>
      <c r="E110" s="1"/>
      <c r="F110" s="1"/>
      <c r="G110" s="1"/>
      <c r="H110" s="1"/>
      <c r="I110" s="228"/>
      <c r="J110" s="186">
        <f>I108-I109</f>
        <v>0</v>
      </c>
      <c r="K110" s="1"/>
      <c r="L110" s="1"/>
      <c r="M110" s="1"/>
      <c r="N110" s="1"/>
      <c r="O110" s="1"/>
      <c r="P110" s="1"/>
      <c r="Q110" s="1"/>
      <c r="R110" s="1"/>
      <c r="S110" s="1"/>
      <c r="T110" s="1"/>
      <c r="U110" s="1"/>
      <c r="V110" s="1"/>
      <c r="W110" s="1"/>
      <c r="X110" s="1"/>
      <c r="Y110" s="1"/>
      <c r="Z110" s="1"/>
      <c r="AA110" s="1"/>
      <c r="AB110" s="83"/>
      <c r="AC110" s="83"/>
      <c r="AD110" s="83"/>
      <c r="AE110" s="83"/>
      <c r="AF110" s="83"/>
      <c r="AG110" s="202" t="s">
        <v>853</v>
      </c>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96"/>
      <c r="BK110" s="96"/>
      <c r="BL110" s="1"/>
      <c r="BM110" s="1"/>
    </row>
    <row r="111" spans="1:65" ht="15" customHeight="1" x14ac:dyDescent="0.25">
      <c r="A111" s="1"/>
      <c r="B111" s="32" t="s">
        <v>140</v>
      </c>
      <c r="C111" s="13">
        <f t="shared" si="50"/>
        <v>1</v>
      </c>
      <c r="D111" s="83"/>
      <c r="E111" s="1"/>
      <c r="F111" s="1"/>
      <c r="G111" s="1"/>
      <c r="H111" s="1"/>
      <c r="I111" s="215"/>
      <c r="J111" s="1"/>
      <c r="K111" s="1"/>
      <c r="L111" s="1"/>
      <c r="M111" s="1"/>
      <c r="N111" s="1"/>
      <c r="O111" s="1"/>
      <c r="P111" s="1"/>
      <c r="Q111" s="1"/>
      <c r="R111" s="1"/>
      <c r="S111" s="1"/>
      <c r="T111" s="1"/>
      <c r="U111" s="1"/>
      <c r="V111" s="1"/>
      <c r="W111" s="1"/>
      <c r="X111" s="1"/>
      <c r="Y111" s="1"/>
      <c r="Z111" s="1"/>
      <c r="AA111" s="1"/>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96"/>
      <c r="BK111" s="96"/>
      <c r="BL111" s="1"/>
      <c r="BM111" s="1"/>
    </row>
    <row r="112" spans="1:65" ht="15" customHeight="1" x14ac:dyDescent="0.25">
      <c r="A112" s="1"/>
      <c r="B112" s="32" t="s">
        <v>148</v>
      </c>
      <c r="C112" s="13">
        <f t="shared" si="50"/>
        <v>2</v>
      </c>
      <c r="D112" s="83"/>
      <c r="E112" s="1"/>
      <c r="F112" s="1"/>
      <c r="G112" s="1"/>
      <c r="H112" s="1"/>
      <c r="I112" s="215"/>
      <c r="J112" s="1"/>
      <c r="K112" s="1"/>
      <c r="L112" s="1"/>
      <c r="M112" s="1"/>
      <c r="N112" s="1"/>
      <c r="O112" s="1"/>
      <c r="P112" s="1"/>
      <c r="Q112" s="1"/>
      <c r="R112" s="1"/>
      <c r="S112" s="1"/>
      <c r="T112" s="1"/>
      <c r="U112" s="1"/>
      <c r="V112" s="1"/>
      <c r="W112" s="1"/>
      <c r="X112" s="1"/>
      <c r="Y112" s="1"/>
      <c r="Z112" s="1"/>
      <c r="AA112" s="1"/>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96"/>
      <c r="BK112" s="96"/>
      <c r="BL112" s="1"/>
      <c r="BM112" s="1"/>
    </row>
    <row r="113" spans="1:65" ht="15" customHeight="1" x14ac:dyDescent="0.25">
      <c r="A113" s="1"/>
      <c r="B113" s="32" t="s">
        <v>108</v>
      </c>
      <c r="C113" s="13">
        <f t="shared" si="50"/>
        <v>16</v>
      </c>
      <c r="D113" s="83"/>
      <c r="E113" s="1"/>
      <c r="F113" s="1"/>
      <c r="G113" s="1"/>
      <c r="H113" s="1"/>
      <c r="I113" s="215"/>
      <c r="J113" s="1"/>
      <c r="K113" s="1"/>
      <c r="L113" s="1"/>
      <c r="M113" s="1"/>
      <c r="N113" s="1"/>
      <c r="O113" s="1"/>
      <c r="P113" s="1"/>
      <c r="Q113" s="1"/>
      <c r="R113" s="1"/>
      <c r="S113" s="1"/>
      <c r="T113" s="1"/>
      <c r="U113" s="1"/>
      <c r="V113" s="1"/>
      <c r="W113" s="1"/>
      <c r="X113" s="1"/>
      <c r="Y113" s="1"/>
      <c r="Z113" s="1"/>
      <c r="AA113" s="1"/>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96"/>
      <c r="BK113" s="96"/>
      <c r="BL113" s="1"/>
      <c r="BM113" s="1"/>
    </row>
    <row r="114" spans="1:65" ht="15" customHeight="1" x14ac:dyDescent="0.25">
      <c r="A114" s="1"/>
      <c r="B114" s="42" t="s">
        <v>161</v>
      </c>
      <c r="C114" s="13">
        <f t="shared" si="50"/>
        <v>5</v>
      </c>
      <c r="D114" s="83"/>
      <c r="E114" s="1"/>
      <c r="F114" s="1"/>
      <c r="G114" s="1"/>
      <c r="H114" s="1"/>
      <c r="I114" s="215"/>
      <c r="J114" s="1"/>
      <c r="K114" s="1"/>
      <c r="L114" s="1"/>
      <c r="M114" s="1"/>
      <c r="N114" s="1"/>
      <c r="O114" s="1"/>
      <c r="P114" s="1"/>
      <c r="Q114" s="1"/>
      <c r="R114" s="1"/>
      <c r="S114" s="1"/>
      <c r="T114" s="1"/>
      <c r="U114" s="1"/>
      <c r="V114" s="1"/>
      <c r="W114" s="1"/>
      <c r="X114" s="1"/>
      <c r="Y114" s="1"/>
      <c r="Z114" s="1"/>
      <c r="AA114" s="1"/>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96"/>
      <c r="BK114" s="96"/>
      <c r="BL114" s="1"/>
      <c r="BM114" s="1"/>
    </row>
    <row r="115" spans="1:65" ht="15" customHeight="1" x14ac:dyDescent="0.25">
      <c r="A115" s="1"/>
      <c r="B115" s="42" t="s">
        <v>169</v>
      </c>
      <c r="C115" s="13">
        <f t="shared" si="50"/>
        <v>4</v>
      </c>
      <c r="D115" s="83"/>
      <c r="E115" s="1"/>
      <c r="F115" s="1"/>
      <c r="G115" s="1"/>
      <c r="H115" s="1"/>
      <c r="I115" s="215"/>
      <c r="J115" s="1"/>
      <c r="K115" s="1"/>
      <c r="L115" s="1"/>
      <c r="M115" s="1"/>
      <c r="N115" s="1"/>
      <c r="O115" s="1"/>
      <c r="P115" s="1"/>
      <c r="Q115" s="1"/>
      <c r="R115" s="1"/>
      <c r="S115" s="1"/>
      <c r="T115" s="1"/>
      <c r="U115" s="1"/>
      <c r="V115" s="1"/>
      <c r="W115" s="1"/>
      <c r="X115" s="1"/>
      <c r="Y115" s="1"/>
      <c r="Z115" s="1"/>
      <c r="AA115" s="1"/>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96"/>
      <c r="BK115" s="96"/>
      <c r="BL115" s="1"/>
      <c r="BM115" s="1"/>
    </row>
    <row r="116" spans="1:65" ht="15" customHeight="1" x14ac:dyDescent="0.25">
      <c r="A116" s="1"/>
      <c r="B116" s="42" t="s">
        <v>173</v>
      </c>
      <c r="C116" s="13">
        <f t="shared" si="50"/>
        <v>4</v>
      </c>
      <c r="D116" s="83"/>
      <c r="E116" s="1"/>
      <c r="F116" s="1"/>
      <c r="G116" s="1"/>
      <c r="H116" s="1"/>
      <c r="I116" s="229"/>
      <c r="J116" s="1"/>
      <c r="K116" s="1"/>
      <c r="L116" s="1"/>
      <c r="M116" s="1"/>
      <c r="N116" s="1"/>
      <c r="O116" s="1"/>
      <c r="P116" s="1"/>
      <c r="Q116" s="1"/>
      <c r="R116" s="1"/>
      <c r="S116" s="1"/>
      <c r="T116" s="1"/>
      <c r="U116" s="1"/>
      <c r="V116" s="1"/>
      <c r="W116" s="1"/>
      <c r="X116" s="1"/>
      <c r="Y116" s="1"/>
      <c r="Z116" s="1"/>
      <c r="AA116" s="1"/>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96"/>
      <c r="BK116" s="96"/>
      <c r="BL116" s="1"/>
      <c r="BM116" s="1"/>
    </row>
    <row r="117" spans="1:65" ht="15" customHeight="1" x14ac:dyDescent="0.25">
      <c r="A117" s="1"/>
      <c r="B117" s="42" t="s">
        <v>177</v>
      </c>
      <c r="C117" s="13">
        <f t="shared" si="50"/>
        <v>23</v>
      </c>
      <c r="D117" s="83"/>
      <c r="E117" s="1"/>
      <c r="F117" s="1"/>
      <c r="G117" s="1"/>
      <c r="H117" s="1"/>
      <c r="I117" s="215"/>
      <c r="J117" s="1"/>
      <c r="K117" s="1"/>
      <c r="L117" s="1"/>
      <c r="M117" s="1"/>
      <c r="N117" s="1"/>
      <c r="O117" s="1"/>
      <c r="P117" s="1"/>
      <c r="Q117" s="1"/>
      <c r="R117" s="1"/>
      <c r="S117" s="1"/>
      <c r="T117" s="1"/>
      <c r="U117" s="1"/>
      <c r="V117" s="1"/>
      <c r="W117" s="1"/>
      <c r="X117" s="1"/>
      <c r="Y117" s="1"/>
      <c r="Z117" s="1"/>
      <c r="AA117" s="1"/>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96"/>
      <c r="BK117" s="96"/>
      <c r="BL117" s="1"/>
      <c r="BM117" s="1"/>
    </row>
    <row r="118" spans="1:65" ht="15" customHeight="1" x14ac:dyDescent="0.25">
      <c r="A118" s="1"/>
      <c r="B118" s="42" t="s">
        <v>131</v>
      </c>
      <c r="C118" s="13">
        <f t="shared" si="50"/>
        <v>8</v>
      </c>
      <c r="D118" s="83"/>
      <c r="E118" s="1"/>
      <c r="F118" s="1"/>
      <c r="G118" s="1"/>
      <c r="H118" s="1"/>
      <c r="I118" s="215"/>
      <c r="J118" s="1"/>
      <c r="K118" s="1"/>
      <c r="L118" s="1"/>
      <c r="M118" s="1"/>
      <c r="N118" s="1"/>
      <c r="O118" s="1"/>
      <c r="P118" s="1"/>
      <c r="Q118" s="1"/>
      <c r="R118" s="1"/>
      <c r="S118" s="1"/>
      <c r="T118" s="1"/>
      <c r="U118" s="1"/>
      <c r="V118" s="1"/>
      <c r="W118" s="1"/>
      <c r="X118" s="1"/>
      <c r="Y118" s="1"/>
      <c r="Z118" s="1"/>
      <c r="AA118" s="1"/>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96"/>
      <c r="BK118" s="96"/>
      <c r="BL118" s="1"/>
      <c r="BM118" s="1"/>
    </row>
    <row r="119" spans="1:65" ht="15" customHeight="1" x14ac:dyDescent="0.25">
      <c r="A119" s="1"/>
      <c r="B119" s="42" t="s">
        <v>138</v>
      </c>
      <c r="C119" s="13">
        <f t="shared" si="50"/>
        <v>4</v>
      </c>
      <c r="D119" s="83"/>
      <c r="E119" s="1"/>
      <c r="F119" s="1"/>
      <c r="G119" s="1"/>
      <c r="H119" s="1"/>
      <c r="I119" s="215"/>
      <c r="J119" s="1"/>
      <c r="K119" s="1"/>
      <c r="L119" s="1"/>
      <c r="M119" s="1"/>
      <c r="N119" s="1"/>
      <c r="O119" s="1"/>
      <c r="P119" s="1"/>
      <c r="Q119" s="1"/>
      <c r="R119" s="1"/>
      <c r="S119" s="1"/>
      <c r="T119" s="1"/>
      <c r="U119" s="1"/>
      <c r="V119" s="1"/>
      <c r="W119" s="1"/>
      <c r="X119" s="1"/>
      <c r="Y119" s="1"/>
      <c r="Z119" s="1"/>
      <c r="AA119" s="1"/>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96"/>
      <c r="BK119" s="96"/>
      <c r="BL119" s="1"/>
      <c r="BM119" s="1"/>
    </row>
    <row r="120" spans="1:65" ht="15" customHeight="1" x14ac:dyDescent="0.25">
      <c r="A120" s="1"/>
      <c r="B120" s="40" t="s">
        <v>146</v>
      </c>
      <c r="C120" s="13">
        <f t="shared" si="50"/>
        <v>2</v>
      </c>
      <c r="D120" s="83"/>
      <c r="E120" s="1"/>
      <c r="F120" s="1"/>
      <c r="G120" s="1"/>
      <c r="H120" s="1"/>
      <c r="I120" s="215"/>
      <c r="J120" s="1"/>
      <c r="K120" s="1"/>
      <c r="L120" s="1"/>
      <c r="M120" s="1"/>
      <c r="N120" s="1"/>
      <c r="O120" s="1"/>
      <c r="P120" s="1"/>
      <c r="Q120" s="1"/>
      <c r="R120" s="1"/>
      <c r="S120" s="1"/>
      <c r="T120" s="1"/>
      <c r="U120" s="1"/>
      <c r="V120" s="1"/>
      <c r="W120" s="1"/>
      <c r="X120" s="1"/>
      <c r="Y120" s="1"/>
      <c r="Z120" s="1"/>
      <c r="AA120" s="1"/>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96"/>
      <c r="BK120" s="96"/>
      <c r="BL120" s="1"/>
      <c r="BM120" s="1"/>
    </row>
    <row r="121" spans="1:65" ht="15" customHeight="1" x14ac:dyDescent="0.25">
      <c r="A121" s="1"/>
      <c r="B121" s="42" t="s">
        <v>154</v>
      </c>
      <c r="C121" s="13">
        <f t="shared" si="50"/>
        <v>1</v>
      </c>
      <c r="D121" s="83"/>
      <c r="E121" s="1"/>
      <c r="F121" s="1"/>
      <c r="G121" s="1"/>
      <c r="H121" s="1"/>
      <c r="I121" s="215"/>
      <c r="J121" s="1"/>
      <c r="K121" s="1"/>
      <c r="L121" s="1"/>
      <c r="M121" s="1"/>
      <c r="N121" s="1"/>
      <c r="O121" s="1"/>
      <c r="P121" s="1"/>
      <c r="Q121" s="1"/>
      <c r="R121" s="1"/>
      <c r="S121" s="1"/>
      <c r="T121" s="1"/>
      <c r="U121" s="1"/>
      <c r="V121" s="1"/>
      <c r="W121" s="1"/>
      <c r="X121" s="1"/>
      <c r="Y121" s="1"/>
      <c r="Z121" s="1"/>
      <c r="AA121" s="1"/>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96"/>
      <c r="BK121" s="96"/>
      <c r="BL121" s="1"/>
      <c r="BM121" s="1"/>
    </row>
    <row r="122" spans="1:65" ht="15" customHeight="1" x14ac:dyDescent="0.25">
      <c r="A122" s="1"/>
      <c r="B122" s="42" t="s">
        <v>159</v>
      </c>
      <c r="C122" s="13">
        <f t="shared" si="50"/>
        <v>2</v>
      </c>
      <c r="D122" s="83"/>
      <c r="E122" s="1"/>
      <c r="F122" s="1"/>
      <c r="G122" s="1"/>
      <c r="H122" s="1"/>
      <c r="I122" s="215"/>
      <c r="J122" s="1"/>
      <c r="K122" s="1"/>
      <c r="L122" s="1"/>
      <c r="M122" s="1"/>
      <c r="N122" s="1"/>
      <c r="O122" s="1"/>
      <c r="P122" s="1"/>
      <c r="Q122" s="1"/>
      <c r="R122" s="1"/>
      <c r="S122" s="1"/>
      <c r="T122" s="1"/>
      <c r="U122" s="1"/>
      <c r="V122" s="1"/>
      <c r="W122" s="1"/>
      <c r="X122" s="1"/>
      <c r="Y122" s="1"/>
      <c r="Z122" s="1"/>
      <c r="AA122" s="1"/>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96"/>
      <c r="BK122" s="96"/>
      <c r="BL122" s="1"/>
      <c r="BM122" s="1"/>
    </row>
    <row r="123" spans="1:65" ht="15" customHeight="1" x14ac:dyDescent="0.25">
      <c r="A123" s="1"/>
      <c r="B123" s="42" t="s">
        <v>167</v>
      </c>
      <c r="C123" s="13">
        <f>COUNTIF(B22:B119,B123)</f>
        <v>3</v>
      </c>
      <c r="D123" s="83"/>
      <c r="E123" s="1"/>
      <c r="F123" s="1"/>
      <c r="G123" s="1"/>
      <c r="H123" s="1"/>
      <c r="I123" s="215"/>
      <c r="J123" s="1"/>
      <c r="K123" s="1"/>
      <c r="L123" s="1"/>
      <c r="M123" s="1"/>
      <c r="N123" s="1"/>
      <c r="O123" s="1"/>
      <c r="P123" s="1"/>
      <c r="Q123" s="1"/>
      <c r="R123" s="1"/>
      <c r="S123" s="1"/>
      <c r="T123" s="1"/>
      <c r="U123" s="1"/>
      <c r="V123" s="1"/>
      <c r="W123" s="1"/>
      <c r="X123" s="1"/>
      <c r="Y123" s="1"/>
      <c r="Z123" s="1"/>
      <c r="AA123" s="1"/>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96"/>
      <c r="BK123" s="96"/>
      <c r="BL123" s="1"/>
      <c r="BM123" s="1"/>
    </row>
    <row r="124" spans="1:65" ht="15" customHeight="1" x14ac:dyDescent="0.25">
      <c r="A124" s="1"/>
      <c r="B124" s="17" t="s">
        <v>709</v>
      </c>
      <c r="C124" s="34">
        <f>SUM(C109:C123)</f>
        <v>91</v>
      </c>
      <c r="D124" s="83"/>
      <c r="E124" s="1"/>
      <c r="F124" s="1"/>
      <c r="G124" s="1"/>
      <c r="H124" s="1"/>
      <c r="I124" s="215"/>
      <c r="J124" s="1"/>
      <c r="K124" s="1"/>
      <c r="L124" s="1"/>
      <c r="M124" s="1"/>
      <c r="N124" s="1"/>
      <c r="O124" s="1"/>
      <c r="P124" s="1"/>
      <c r="Q124" s="1"/>
      <c r="R124" s="1"/>
      <c r="S124" s="1"/>
      <c r="T124" s="1"/>
      <c r="U124" s="1"/>
      <c r="V124" s="1"/>
      <c r="W124" s="1"/>
      <c r="X124" s="1"/>
      <c r="Y124" s="1"/>
      <c r="Z124" s="1"/>
      <c r="AA124" s="1"/>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96"/>
      <c r="BK124" s="96"/>
      <c r="BL124" s="1"/>
      <c r="BM124" s="1"/>
    </row>
    <row r="125" spans="1:65" ht="15" customHeight="1" x14ac:dyDescent="0.25">
      <c r="A125" s="1"/>
      <c r="C125" s="83"/>
      <c r="D125" s="83"/>
      <c r="E125" s="1"/>
      <c r="F125" s="1"/>
      <c r="G125" s="1"/>
      <c r="H125" s="1"/>
      <c r="I125" s="215"/>
      <c r="J125" s="1"/>
      <c r="K125" s="1"/>
      <c r="L125" s="1"/>
      <c r="M125" s="1"/>
      <c r="N125" s="1"/>
      <c r="O125" s="1"/>
      <c r="P125" s="1"/>
      <c r="Q125" s="1"/>
      <c r="R125" s="1"/>
      <c r="S125" s="1"/>
      <c r="T125" s="1"/>
      <c r="U125" s="1"/>
      <c r="V125" s="1"/>
      <c r="W125" s="1"/>
      <c r="X125" s="1"/>
      <c r="Y125" s="1"/>
      <c r="Z125" s="1"/>
      <c r="AA125" s="1"/>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96"/>
      <c r="BK125" s="96"/>
      <c r="BL125" s="1"/>
      <c r="BM125" s="1"/>
    </row>
    <row r="126" spans="1:65" ht="15" customHeight="1" x14ac:dyDescent="0.25">
      <c r="A126" s="1"/>
      <c r="C126" s="83"/>
      <c r="D126" s="83"/>
      <c r="E126" s="1"/>
      <c r="F126" s="1"/>
      <c r="G126" s="1"/>
      <c r="H126" s="1"/>
      <c r="I126" s="215"/>
      <c r="J126" s="1"/>
      <c r="K126" s="1"/>
      <c r="L126" s="1"/>
      <c r="M126" s="1"/>
      <c r="N126" s="1"/>
      <c r="O126" s="1"/>
      <c r="P126" s="1"/>
      <c r="Q126" s="1"/>
      <c r="R126" s="1"/>
      <c r="S126" s="1"/>
      <c r="T126" s="1"/>
      <c r="U126" s="1"/>
      <c r="V126" s="1"/>
      <c r="W126" s="1"/>
      <c r="X126" s="1"/>
      <c r="Y126" s="1"/>
      <c r="Z126" s="1"/>
      <c r="AA126" s="1"/>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96"/>
      <c r="BK126" s="96"/>
      <c r="BL126" s="1"/>
      <c r="BM126" s="1"/>
    </row>
    <row r="127" spans="1:65" ht="15" customHeight="1" x14ac:dyDescent="0.25">
      <c r="A127" s="1"/>
      <c r="C127" s="83"/>
      <c r="D127" s="83"/>
      <c r="E127" s="1"/>
      <c r="F127" s="1"/>
      <c r="G127" s="1"/>
      <c r="H127" s="1"/>
      <c r="I127" s="215"/>
      <c r="J127" s="1"/>
      <c r="K127" s="1"/>
      <c r="L127" s="1"/>
      <c r="M127" s="1"/>
      <c r="N127" s="1"/>
      <c r="O127" s="1"/>
      <c r="P127" s="1"/>
      <c r="Q127" s="1"/>
      <c r="R127" s="1"/>
      <c r="S127" s="1"/>
      <c r="T127" s="1"/>
      <c r="U127" s="1"/>
      <c r="V127" s="1"/>
      <c r="W127" s="1"/>
      <c r="X127" s="1"/>
      <c r="Y127" s="1"/>
      <c r="Z127" s="1"/>
      <c r="AA127" s="1"/>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96"/>
      <c r="BK127" s="96"/>
      <c r="BL127" s="1"/>
      <c r="BM127" s="1"/>
    </row>
    <row r="128" spans="1:65" ht="15" customHeight="1" x14ac:dyDescent="0.25">
      <c r="A128" s="1"/>
      <c r="C128" s="83"/>
      <c r="D128" s="83"/>
      <c r="E128" s="1"/>
      <c r="F128" s="1"/>
      <c r="G128" s="1"/>
      <c r="H128" s="1"/>
      <c r="I128" s="215"/>
      <c r="J128" s="1"/>
      <c r="K128" s="1"/>
      <c r="L128" s="1"/>
      <c r="M128" s="1"/>
      <c r="N128" s="1"/>
      <c r="O128" s="1"/>
      <c r="P128" s="1"/>
      <c r="Q128" s="1"/>
      <c r="R128" s="1"/>
      <c r="S128" s="1"/>
      <c r="T128" s="1"/>
      <c r="U128" s="1"/>
      <c r="V128" s="1"/>
      <c r="W128" s="1"/>
      <c r="X128" s="1"/>
      <c r="Y128" s="1"/>
      <c r="Z128" s="1"/>
      <c r="AA128" s="1"/>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96"/>
      <c r="BK128" s="96"/>
      <c r="BL128" s="1"/>
      <c r="BM128" s="1"/>
    </row>
    <row r="129" spans="1:65" ht="15" customHeight="1" x14ac:dyDescent="0.25">
      <c r="A129" s="1"/>
      <c r="C129" s="83"/>
      <c r="D129" s="83"/>
      <c r="E129" s="1"/>
      <c r="F129" s="1"/>
      <c r="G129" s="1"/>
      <c r="H129" s="1"/>
      <c r="I129" s="215"/>
      <c r="J129" s="1"/>
      <c r="K129" s="1"/>
      <c r="L129" s="1"/>
      <c r="M129" s="1"/>
      <c r="N129" s="1"/>
      <c r="O129" s="1"/>
      <c r="P129" s="1"/>
      <c r="Q129" s="1"/>
      <c r="R129" s="1"/>
      <c r="S129" s="1"/>
      <c r="T129" s="1"/>
      <c r="U129" s="1"/>
      <c r="V129" s="1"/>
      <c r="W129" s="1"/>
      <c r="X129" s="1"/>
      <c r="Y129" s="1"/>
      <c r="Z129" s="1"/>
      <c r="AA129" s="1"/>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96"/>
      <c r="BK129" s="96"/>
      <c r="BL129" s="1"/>
      <c r="BM129" s="1"/>
    </row>
    <row r="130" spans="1:65" ht="15" customHeight="1" x14ac:dyDescent="0.25">
      <c r="A130" s="1"/>
      <c r="C130" s="83"/>
      <c r="D130" s="83"/>
      <c r="E130" s="1"/>
      <c r="F130" s="1"/>
      <c r="G130" s="1"/>
      <c r="H130" s="1"/>
      <c r="I130" s="215"/>
      <c r="J130" s="1"/>
      <c r="K130" s="1"/>
      <c r="L130" s="1"/>
      <c r="M130" s="1"/>
      <c r="N130" s="1"/>
      <c r="O130" s="1"/>
      <c r="P130" s="1"/>
      <c r="Q130" s="1"/>
      <c r="R130" s="1"/>
      <c r="S130" s="1"/>
      <c r="T130" s="1"/>
      <c r="U130" s="1"/>
      <c r="V130" s="1"/>
      <c r="W130" s="1"/>
      <c r="X130" s="1"/>
      <c r="Y130" s="1"/>
      <c r="Z130" s="1"/>
      <c r="AA130" s="1"/>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96"/>
      <c r="BK130" s="96"/>
      <c r="BL130" s="1"/>
      <c r="BM130" s="1"/>
    </row>
    <row r="131" spans="1:65" ht="15" customHeight="1" x14ac:dyDescent="0.25">
      <c r="A131" s="1"/>
      <c r="C131" s="83"/>
      <c r="D131" s="83"/>
      <c r="E131" s="1"/>
      <c r="F131" s="1"/>
      <c r="G131" s="1"/>
      <c r="H131" s="1"/>
      <c r="I131" s="215"/>
      <c r="J131" s="1"/>
      <c r="K131" s="1"/>
      <c r="L131" s="1"/>
      <c r="M131" s="1"/>
      <c r="N131" s="1"/>
      <c r="O131" s="1"/>
      <c r="P131" s="1"/>
      <c r="Q131" s="1"/>
      <c r="R131" s="1"/>
      <c r="S131" s="1"/>
      <c r="T131" s="1"/>
      <c r="U131" s="1"/>
      <c r="V131" s="1"/>
      <c r="W131" s="1"/>
      <c r="X131" s="1"/>
      <c r="Y131" s="1"/>
      <c r="Z131" s="1"/>
      <c r="AA131" s="1"/>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96"/>
      <c r="BK131" s="96"/>
      <c r="BL131" s="1"/>
      <c r="BM131" s="1"/>
    </row>
    <row r="132" spans="1:65" ht="15" customHeight="1" x14ac:dyDescent="0.25">
      <c r="A132" s="1"/>
      <c r="C132" s="83"/>
      <c r="D132" s="83"/>
      <c r="E132" s="1"/>
      <c r="F132" s="1"/>
      <c r="G132" s="1"/>
      <c r="H132" s="1"/>
      <c r="I132" s="215"/>
      <c r="J132" s="1"/>
      <c r="K132" s="1"/>
      <c r="L132" s="1"/>
      <c r="M132" s="1"/>
      <c r="N132" s="1"/>
      <c r="O132" s="1"/>
      <c r="P132" s="1"/>
      <c r="Q132" s="1"/>
      <c r="R132" s="1"/>
      <c r="S132" s="1"/>
      <c r="T132" s="1"/>
      <c r="U132" s="1"/>
      <c r="V132" s="1"/>
      <c r="W132" s="1"/>
      <c r="X132" s="1"/>
      <c r="Y132" s="1"/>
      <c r="Z132" s="1"/>
      <c r="AA132" s="1"/>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96"/>
      <c r="BK132" s="96"/>
      <c r="BL132" s="1"/>
      <c r="BM132" s="1"/>
    </row>
    <row r="133" spans="1:65" ht="15" customHeight="1" x14ac:dyDescent="0.25">
      <c r="A133" s="1"/>
      <c r="C133" s="83"/>
      <c r="D133" s="83"/>
      <c r="E133" s="1"/>
      <c r="F133" s="1"/>
      <c r="G133" s="1"/>
      <c r="H133" s="1"/>
      <c r="I133" s="215"/>
      <c r="J133" s="1"/>
      <c r="K133" s="1"/>
      <c r="L133" s="1"/>
      <c r="M133" s="1"/>
      <c r="N133" s="1"/>
      <c r="O133" s="1"/>
      <c r="P133" s="1"/>
      <c r="Q133" s="1"/>
      <c r="R133" s="1"/>
      <c r="S133" s="1"/>
      <c r="T133" s="1"/>
      <c r="U133" s="1"/>
      <c r="V133" s="1"/>
      <c r="W133" s="1"/>
      <c r="X133" s="1"/>
      <c r="Y133" s="1"/>
      <c r="Z133" s="1"/>
      <c r="AA133" s="1"/>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96"/>
      <c r="BK133" s="96"/>
      <c r="BL133" s="1"/>
      <c r="BM133" s="1"/>
    </row>
    <row r="134" spans="1:65" ht="15" customHeight="1" x14ac:dyDescent="0.25">
      <c r="A134" s="1"/>
      <c r="C134" s="83"/>
      <c r="D134" s="83"/>
      <c r="E134" s="1"/>
      <c r="F134" s="1"/>
      <c r="G134" s="1"/>
      <c r="H134" s="1"/>
      <c r="I134" s="215"/>
      <c r="J134" s="1"/>
      <c r="K134" s="1"/>
      <c r="L134" s="1"/>
      <c r="M134" s="1"/>
      <c r="N134" s="1"/>
      <c r="O134" s="1"/>
      <c r="P134" s="1"/>
      <c r="Q134" s="1"/>
      <c r="R134" s="1"/>
      <c r="S134" s="1"/>
      <c r="T134" s="1"/>
      <c r="U134" s="1"/>
      <c r="V134" s="1"/>
      <c r="W134" s="1"/>
      <c r="X134" s="1"/>
      <c r="Y134" s="1"/>
      <c r="Z134" s="1"/>
      <c r="AA134" s="1"/>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96"/>
      <c r="BK134" s="96"/>
      <c r="BL134" s="1"/>
      <c r="BM134" s="1"/>
    </row>
    <row r="135" spans="1:65" ht="15" customHeight="1" x14ac:dyDescent="0.25">
      <c r="A135" s="1"/>
      <c r="C135" s="83"/>
      <c r="D135" s="83"/>
      <c r="E135" s="1"/>
      <c r="F135" s="1"/>
      <c r="G135" s="1"/>
      <c r="H135" s="1"/>
      <c r="I135" s="215"/>
      <c r="J135" s="1"/>
      <c r="K135" s="1"/>
      <c r="L135" s="1"/>
      <c r="M135" s="1"/>
      <c r="N135" s="1"/>
      <c r="O135" s="1"/>
      <c r="P135" s="1"/>
      <c r="Q135" s="1"/>
      <c r="R135" s="1"/>
      <c r="S135" s="1"/>
      <c r="T135" s="1"/>
      <c r="U135" s="1"/>
      <c r="V135" s="1"/>
      <c r="W135" s="1"/>
      <c r="X135" s="1"/>
      <c r="Y135" s="1"/>
      <c r="Z135" s="1"/>
      <c r="AA135" s="1"/>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96"/>
      <c r="BK135" s="96"/>
      <c r="BL135" s="1"/>
      <c r="BM135" s="1"/>
    </row>
    <row r="136" spans="1:65" ht="15" customHeight="1" x14ac:dyDescent="0.25">
      <c r="A136" s="1"/>
      <c r="C136" s="83"/>
      <c r="D136" s="83"/>
      <c r="E136" s="1"/>
      <c r="F136" s="1"/>
      <c r="G136" s="1"/>
      <c r="H136" s="1"/>
      <c r="I136" s="215"/>
      <c r="J136" s="1"/>
      <c r="K136" s="1"/>
      <c r="L136" s="1"/>
      <c r="M136" s="1"/>
      <c r="N136" s="1"/>
      <c r="O136" s="1"/>
      <c r="P136" s="1"/>
      <c r="Q136" s="1"/>
      <c r="R136" s="1"/>
      <c r="S136" s="1"/>
      <c r="T136" s="1"/>
      <c r="U136" s="1"/>
      <c r="V136" s="1"/>
      <c r="W136" s="1"/>
      <c r="X136" s="1"/>
      <c r="Y136" s="1"/>
      <c r="Z136" s="1"/>
      <c r="AA136" s="1"/>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96"/>
      <c r="BK136" s="96"/>
      <c r="BL136" s="1"/>
      <c r="BM136" s="1"/>
    </row>
    <row r="137" spans="1:65" ht="15" customHeight="1" x14ac:dyDescent="0.25">
      <c r="A137" s="1"/>
      <c r="C137" s="83"/>
      <c r="D137" s="83"/>
      <c r="E137" s="1"/>
      <c r="F137" s="1"/>
      <c r="G137" s="1"/>
      <c r="H137" s="1"/>
      <c r="I137" s="215"/>
      <c r="J137" s="1"/>
      <c r="K137" s="1"/>
      <c r="L137" s="1"/>
      <c r="M137" s="1"/>
      <c r="N137" s="1"/>
      <c r="O137" s="1"/>
      <c r="P137" s="1"/>
      <c r="Q137" s="1"/>
      <c r="R137" s="1"/>
      <c r="S137" s="1"/>
      <c r="T137" s="1"/>
      <c r="U137" s="1"/>
      <c r="V137" s="1"/>
      <c r="W137" s="1"/>
      <c r="X137" s="1"/>
      <c r="Y137" s="1"/>
      <c r="Z137" s="1"/>
      <c r="AA137" s="1"/>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96"/>
      <c r="BK137" s="96"/>
      <c r="BL137" s="1"/>
      <c r="BM137" s="1"/>
    </row>
    <row r="138" spans="1:65" ht="15" customHeight="1" x14ac:dyDescent="0.25">
      <c r="A138" s="1"/>
      <c r="C138" s="83"/>
      <c r="D138" s="83"/>
      <c r="E138" s="1"/>
      <c r="F138" s="1"/>
      <c r="G138" s="1"/>
      <c r="H138" s="1"/>
      <c r="I138" s="215"/>
      <c r="J138" s="1"/>
      <c r="K138" s="1"/>
      <c r="L138" s="1"/>
      <c r="M138" s="1"/>
      <c r="N138" s="1"/>
      <c r="O138" s="1"/>
      <c r="P138" s="1"/>
      <c r="Q138" s="1"/>
      <c r="R138" s="1"/>
      <c r="S138" s="1"/>
      <c r="T138" s="1"/>
      <c r="U138" s="1"/>
      <c r="V138" s="1"/>
      <c r="W138" s="1"/>
      <c r="X138" s="1"/>
      <c r="Y138" s="1"/>
      <c r="Z138" s="1"/>
      <c r="AA138" s="1"/>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96"/>
      <c r="BK138" s="96"/>
      <c r="BL138" s="1"/>
      <c r="BM138" s="1"/>
    </row>
    <row r="139" spans="1:65" ht="15" customHeight="1" x14ac:dyDescent="0.25">
      <c r="A139" s="1"/>
      <c r="C139" s="83"/>
      <c r="D139" s="83"/>
      <c r="E139" s="1"/>
      <c r="F139" s="1"/>
      <c r="G139" s="1"/>
      <c r="H139" s="1"/>
      <c r="I139" s="215"/>
      <c r="J139" s="1"/>
      <c r="K139" s="1"/>
      <c r="L139" s="1"/>
      <c r="M139" s="1"/>
      <c r="N139" s="1"/>
      <c r="O139" s="1"/>
      <c r="P139" s="1"/>
      <c r="Q139" s="1"/>
      <c r="R139" s="1"/>
      <c r="S139" s="1"/>
      <c r="T139" s="1"/>
      <c r="U139" s="1"/>
      <c r="V139" s="1"/>
      <c r="W139" s="1"/>
      <c r="X139" s="1"/>
      <c r="Y139" s="1"/>
      <c r="Z139" s="1"/>
      <c r="AA139" s="1"/>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96"/>
      <c r="BK139" s="96"/>
      <c r="BL139" s="1"/>
      <c r="BM139" s="1"/>
    </row>
    <row r="140" spans="1:65" ht="15" customHeight="1" x14ac:dyDescent="0.25">
      <c r="A140" s="1"/>
      <c r="C140" s="83"/>
      <c r="D140" s="83"/>
      <c r="E140" s="1"/>
      <c r="F140" s="1"/>
      <c r="G140" s="1"/>
      <c r="H140" s="1"/>
      <c r="I140" s="215"/>
      <c r="J140" s="1"/>
      <c r="K140" s="1"/>
      <c r="L140" s="1"/>
      <c r="M140" s="1"/>
      <c r="N140" s="1"/>
      <c r="O140" s="1"/>
      <c r="P140" s="1"/>
      <c r="Q140" s="1"/>
      <c r="R140" s="1"/>
      <c r="S140" s="1"/>
      <c r="T140" s="1"/>
      <c r="U140" s="1"/>
      <c r="V140" s="1"/>
      <c r="W140" s="1"/>
      <c r="X140" s="1"/>
      <c r="Y140" s="1"/>
      <c r="Z140" s="1"/>
      <c r="AA140" s="1"/>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96"/>
      <c r="BK140" s="96"/>
      <c r="BL140" s="1"/>
      <c r="BM140" s="1"/>
    </row>
    <row r="141" spans="1:65" ht="15" customHeight="1" x14ac:dyDescent="0.25">
      <c r="A141" s="1"/>
      <c r="C141" s="83"/>
      <c r="D141" s="83"/>
      <c r="E141" s="1"/>
      <c r="F141" s="1"/>
      <c r="G141" s="1"/>
      <c r="H141" s="1"/>
      <c r="I141" s="215"/>
      <c r="J141" s="1"/>
      <c r="K141" s="1"/>
      <c r="L141" s="1"/>
      <c r="M141" s="1"/>
      <c r="N141" s="1"/>
      <c r="O141" s="1"/>
      <c r="P141" s="1"/>
      <c r="Q141" s="1"/>
      <c r="R141" s="1"/>
      <c r="S141" s="1"/>
      <c r="T141" s="1"/>
      <c r="U141" s="1"/>
      <c r="V141" s="1"/>
      <c r="W141" s="1"/>
      <c r="X141" s="1"/>
      <c r="Y141" s="1"/>
      <c r="Z141" s="1"/>
      <c r="AA141" s="1"/>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96"/>
      <c r="BK141" s="96"/>
      <c r="BL141" s="1"/>
      <c r="BM141" s="1"/>
    </row>
    <row r="142" spans="1:65" ht="15" customHeight="1" x14ac:dyDescent="0.25">
      <c r="A142" s="1"/>
      <c r="C142" s="83"/>
      <c r="D142" s="83"/>
      <c r="E142" s="1"/>
      <c r="F142" s="1"/>
      <c r="G142" s="1"/>
      <c r="H142" s="1"/>
      <c r="I142" s="215"/>
      <c r="J142" s="1"/>
      <c r="K142" s="1"/>
      <c r="L142" s="1"/>
      <c r="M142" s="1"/>
      <c r="N142" s="1"/>
      <c r="O142" s="1"/>
      <c r="P142" s="1"/>
      <c r="Q142" s="1"/>
      <c r="R142" s="1"/>
      <c r="S142" s="1"/>
      <c r="T142" s="1"/>
      <c r="U142" s="1"/>
      <c r="V142" s="1"/>
      <c r="W142" s="1"/>
      <c r="X142" s="1"/>
      <c r="Y142" s="1"/>
      <c r="Z142" s="1"/>
      <c r="AA142" s="1"/>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96"/>
      <c r="BK142" s="96"/>
      <c r="BL142" s="1"/>
      <c r="BM142" s="1"/>
    </row>
    <row r="143" spans="1:65" ht="15" customHeight="1" x14ac:dyDescent="0.25">
      <c r="A143" s="1"/>
      <c r="C143" s="83"/>
      <c r="D143" s="83"/>
      <c r="E143" s="1"/>
      <c r="F143" s="1"/>
      <c r="G143" s="1"/>
      <c r="H143" s="1"/>
      <c r="I143" s="215"/>
      <c r="J143" s="1"/>
      <c r="K143" s="1"/>
      <c r="L143" s="1"/>
      <c r="M143" s="1"/>
      <c r="N143" s="1"/>
      <c r="O143" s="1"/>
      <c r="P143" s="1"/>
      <c r="Q143" s="1"/>
      <c r="R143" s="1"/>
      <c r="S143" s="1"/>
      <c r="T143" s="1"/>
      <c r="U143" s="1"/>
      <c r="V143" s="1"/>
      <c r="W143" s="1"/>
      <c r="X143" s="1"/>
      <c r="Y143" s="1"/>
      <c r="Z143" s="1"/>
      <c r="AA143" s="1"/>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96"/>
      <c r="BK143" s="96"/>
      <c r="BL143" s="1"/>
      <c r="BM143" s="1"/>
    </row>
    <row r="144" spans="1:65" ht="15" customHeight="1" x14ac:dyDescent="0.25">
      <c r="A144" s="1"/>
      <c r="C144" s="83"/>
      <c r="D144" s="83"/>
      <c r="E144" s="1"/>
      <c r="F144" s="1"/>
      <c r="G144" s="1"/>
      <c r="H144" s="1"/>
      <c r="I144" s="215"/>
      <c r="J144" s="1"/>
      <c r="K144" s="1"/>
      <c r="L144" s="1"/>
      <c r="M144" s="1"/>
      <c r="N144" s="1"/>
      <c r="O144" s="1"/>
      <c r="P144" s="1"/>
      <c r="Q144" s="1"/>
      <c r="R144" s="1"/>
      <c r="S144" s="1"/>
      <c r="T144" s="1"/>
      <c r="U144" s="1"/>
      <c r="V144" s="1"/>
      <c r="W144" s="1"/>
      <c r="X144" s="1"/>
      <c r="Y144" s="1"/>
      <c r="Z144" s="1"/>
      <c r="AA144" s="1"/>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96"/>
      <c r="BK144" s="96"/>
      <c r="BL144" s="1"/>
      <c r="BM144" s="1"/>
    </row>
    <row r="145" spans="1:65" ht="15" customHeight="1" x14ac:dyDescent="0.25">
      <c r="A145" s="1"/>
      <c r="C145" s="83"/>
      <c r="D145" s="83"/>
      <c r="E145" s="1"/>
      <c r="F145" s="1"/>
      <c r="G145" s="1"/>
      <c r="H145" s="1"/>
      <c r="I145" s="215"/>
      <c r="J145" s="1"/>
      <c r="K145" s="1"/>
      <c r="L145" s="1"/>
      <c r="M145" s="1"/>
      <c r="N145" s="1"/>
      <c r="O145" s="1"/>
      <c r="P145" s="1"/>
      <c r="Q145" s="1"/>
      <c r="R145" s="1"/>
      <c r="S145" s="1"/>
      <c r="T145" s="1"/>
      <c r="U145" s="1"/>
      <c r="V145" s="1"/>
      <c r="W145" s="1"/>
      <c r="X145" s="1"/>
      <c r="Y145" s="1"/>
      <c r="Z145" s="1"/>
      <c r="AA145" s="1"/>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96"/>
      <c r="BK145" s="96"/>
      <c r="BL145" s="1"/>
      <c r="BM145" s="1"/>
    </row>
    <row r="146" spans="1:65" ht="15" customHeight="1" x14ac:dyDescent="0.25">
      <c r="A146" s="1"/>
      <c r="C146" s="83"/>
      <c r="D146" s="83"/>
      <c r="E146" s="1"/>
      <c r="F146" s="1"/>
      <c r="G146" s="1"/>
      <c r="H146" s="1"/>
      <c r="I146" s="215"/>
      <c r="J146" s="1"/>
      <c r="K146" s="1"/>
      <c r="L146" s="1"/>
      <c r="M146" s="1"/>
      <c r="N146" s="1"/>
      <c r="O146" s="1"/>
      <c r="P146" s="1"/>
      <c r="Q146" s="1"/>
      <c r="R146" s="1"/>
      <c r="S146" s="1"/>
      <c r="T146" s="1"/>
      <c r="U146" s="1"/>
      <c r="V146" s="1"/>
      <c r="W146" s="1"/>
      <c r="X146" s="1"/>
      <c r="Y146" s="1"/>
      <c r="Z146" s="1"/>
      <c r="AA146" s="1"/>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96"/>
      <c r="BK146" s="96"/>
      <c r="BL146" s="1"/>
      <c r="BM146" s="1"/>
    </row>
    <row r="147" spans="1:65" ht="15" customHeight="1" x14ac:dyDescent="0.25">
      <c r="A147" s="1"/>
      <c r="C147" s="83"/>
      <c r="D147" s="83"/>
      <c r="E147" s="1"/>
      <c r="F147" s="1"/>
      <c r="G147" s="1"/>
      <c r="H147" s="1"/>
      <c r="I147" s="215"/>
      <c r="J147" s="1"/>
      <c r="K147" s="1"/>
      <c r="L147" s="1"/>
      <c r="M147" s="1"/>
      <c r="N147" s="1"/>
      <c r="O147" s="1"/>
      <c r="P147" s="1"/>
      <c r="Q147" s="1"/>
      <c r="R147" s="1"/>
      <c r="S147" s="1"/>
      <c r="T147" s="1"/>
      <c r="U147" s="1"/>
      <c r="V147" s="1"/>
      <c r="W147" s="1"/>
      <c r="X147" s="1"/>
      <c r="Y147" s="1"/>
      <c r="Z147" s="1"/>
      <c r="AA147" s="1"/>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96"/>
      <c r="BK147" s="96"/>
      <c r="BL147" s="1"/>
      <c r="BM147" s="1"/>
    </row>
    <row r="148" spans="1:65" ht="15" customHeight="1" x14ac:dyDescent="0.25">
      <c r="A148" s="1"/>
      <c r="C148" s="83"/>
      <c r="D148" s="83"/>
      <c r="E148" s="1"/>
      <c r="F148" s="1"/>
      <c r="G148" s="1"/>
      <c r="H148" s="1"/>
      <c r="I148" s="215"/>
      <c r="J148" s="1"/>
      <c r="K148" s="1"/>
      <c r="L148" s="1"/>
      <c r="M148" s="1"/>
      <c r="N148" s="1"/>
      <c r="O148" s="1"/>
      <c r="P148" s="1"/>
      <c r="Q148" s="1"/>
      <c r="R148" s="1"/>
      <c r="S148" s="1"/>
      <c r="T148" s="1"/>
      <c r="U148" s="1"/>
      <c r="V148" s="1"/>
      <c r="W148" s="1"/>
      <c r="X148" s="1"/>
      <c r="Y148" s="1"/>
      <c r="Z148" s="1"/>
      <c r="AA148" s="1"/>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96"/>
      <c r="BK148" s="96"/>
      <c r="BL148" s="1"/>
      <c r="BM148" s="1"/>
    </row>
    <row r="149" spans="1:65" ht="15" customHeight="1" x14ac:dyDescent="0.25">
      <c r="A149" s="1"/>
      <c r="C149" s="83"/>
      <c r="D149" s="83"/>
      <c r="E149" s="1"/>
      <c r="F149" s="1"/>
      <c r="G149" s="1"/>
      <c r="H149" s="1"/>
      <c r="I149" s="215"/>
      <c r="J149" s="1"/>
      <c r="K149" s="1"/>
      <c r="L149" s="1"/>
      <c r="M149" s="1"/>
      <c r="N149" s="1"/>
      <c r="O149" s="1"/>
      <c r="P149" s="1"/>
      <c r="Q149" s="1"/>
      <c r="R149" s="1"/>
      <c r="S149" s="1"/>
      <c r="T149" s="1"/>
      <c r="U149" s="1"/>
      <c r="V149" s="1"/>
      <c r="W149" s="1"/>
      <c r="X149" s="1"/>
      <c r="Y149" s="1"/>
      <c r="Z149" s="1"/>
      <c r="AA149" s="1"/>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96"/>
      <c r="BK149" s="96"/>
      <c r="BL149" s="1"/>
      <c r="BM149" s="1"/>
    </row>
    <row r="150" spans="1:65" ht="15" customHeight="1" x14ac:dyDescent="0.25">
      <c r="A150" s="1"/>
      <c r="C150" s="83"/>
      <c r="D150" s="83"/>
      <c r="E150" s="1"/>
      <c r="F150" s="1"/>
      <c r="G150" s="1"/>
      <c r="H150" s="1"/>
      <c r="I150" s="215"/>
      <c r="J150" s="1"/>
      <c r="K150" s="1"/>
      <c r="L150" s="1"/>
      <c r="M150" s="1"/>
      <c r="N150" s="1"/>
      <c r="O150" s="1"/>
      <c r="P150" s="1"/>
      <c r="Q150" s="1"/>
      <c r="R150" s="1"/>
      <c r="S150" s="1"/>
      <c r="T150" s="1"/>
      <c r="U150" s="1"/>
      <c r="V150" s="1"/>
      <c r="W150" s="1"/>
      <c r="X150" s="1"/>
      <c r="Y150" s="1"/>
      <c r="Z150" s="1"/>
      <c r="AA150" s="1"/>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96"/>
      <c r="BK150" s="96"/>
      <c r="BL150" s="1"/>
      <c r="BM150" s="1"/>
    </row>
    <row r="151" spans="1:65" ht="15" customHeight="1" x14ac:dyDescent="0.25">
      <c r="A151" s="1"/>
      <c r="C151" s="83"/>
      <c r="D151" s="83"/>
      <c r="E151" s="1"/>
      <c r="F151" s="1"/>
      <c r="G151" s="1"/>
      <c r="H151" s="1"/>
      <c r="I151" s="215"/>
      <c r="J151" s="1"/>
      <c r="K151" s="1"/>
      <c r="L151" s="1"/>
      <c r="M151" s="1"/>
      <c r="N151" s="1"/>
      <c r="O151" s="1"/>
      <c r="P151" s="1"/>
      <c r="Q151" s="1"/>
      <c r="R151" s="1"/>
      <c r="S151" s="1"/>
      <c r="T151" s="1"/>
      <c r="U151" s="1"/>
      <c r="V151" s="1"/>
      <c r="W151" s="1"/>
      <c r="X151" s="1"/>
      <c r="Y151" s="1"/>
      <c r="Z151" s="1"/>
      <c r="AA151" s="1"/>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96"/>
      <c r="BK151" s="96"/>
      <c r="BL151" s="1"/>
      <c r="BM151" s="1"/>
    </row>
    <row r="152" spans="1:65" ht="15" customHeight="1" x14ac:dyDescent="0.25">
      <c r="A152" s="1"/>
      <c r="C152" s="83"/>
      <c r="D152" s="83"/>
      <c r="E152" s="1"/>
      <c r="F152" s="1"/>
      <c r="G152" s="1"/>
      <c r="H152" s="1"/>
      <c r="I152" s="215"/>
      <c r="J152" s="1"/>
      <c r="K152" s="1"/>
      <c r="L152" s="1"/>
      <c r="M152" s="1"/>
      <c r="N152" s="1"/>
      <c r="O152" s="1"/>
      <c r="P152" s="1"/>
      <c r="Q152" s="1"/>
      <c r="R152" s="1"/>
      <c r="S152" s="1"/>
      <c r="T152" s="1"/>
      <c r="U152" s="1"/>
      <c r="V152" s="1"/>
      <c r="W152" s="1"/>
      <c r="X152" s="1"/>
      <c r="Y152" s="1"/>
      <c r="Z152" s="1"/>
      <c r="AA152" s="1"/>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96"/>
      <c r="BK152" s="96"/>
      <c r="BL152" s="1"/>
      <c r="BM152" s="1"/>
    </row>
    <row r="153" spans="1:65" ht="15" customHeight="1" x14ac:dyDescent="0.25">
      <c r="A153" s="1"/>
      <c r="C153" s="83"/>
      <c r="D153" s="83"/>
      <c r="E153" s="1"/>
      <c r="F153" s="1"/>
      <c r="G153" s="1"/>
      <c r="H153" s="1"/>
      <c r="I153" s="215"/>
      <c r="J153" s="1"/>
      <c r="K153" s="1"/>
      <c r="L153" s="1"/>
      <c r="M153" s="1"/>
      <c r="N153" s="1"/>
      <c r="O153" s="1"/>
      <c r="P153" s="1"/>
      <c r="Q153" s="1"/>
      <c r="R153" s="1"/>
      <c r="S153" s="1"/>
      <c r="T153" s="1"/>
      <c r="U153" s="1"/>
      <c r="V153" s="1"/>
      <c r="W153" s="1"/>
      <c r="X153" s="1"/>
      <c r="Y153" s="1"/>
      <c r="Z153" s="1"/>
      <c r="AA153" s="1"/>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96"/>
      <c r="BK153" s="96"/>
      <c r="BL153" s="1"/>
      <c r="BM153" s="1"/>
    </row>
    <row r="154" spans="1:65" ht="15" customHeight="1" x14ac:dyDescent="0.25">
      <c r="A154" s="1"/>
      <c r="C154" s="83"/>
      <c r="D154" s="83"/>
      <c r="E154" s="1"/>
      <c r="F154" s="1"/>
      <c r="G154" s="1"/>
      <c r="H154" s="1"/>
      <c r="I154" s="215"/>
      <c r="J154" s="1"/>
      <c r="K154" s="1"/>
      <c r="L154" s="1"/>
      <c r="M154" s="1"/>
      <c r="N154" s="1"/>
      <c r="O154" s="1"/>
      <c r="P154" s="1"/>
      <c r="Q154" s="1"/>
      <c r="R154" s="1"/>
      <c r="S154" s="1"/>
      <c r="T154" s="1"/>
      <c r="U154" s="1"/>
      <c r="V154" s="1"/>
      <c r="W154" s="1"/>
      <c r="X154" s="1"/>
      <c r="Y154" s="1"/>
      <c r="Z154" s="1"/>
      <c r="AA154" s="1"/>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96"/>
      <c r="BK154" s="96"/>
      <c r="BL154" s="1"/>
      <c r="BM154" s="1"/>
    </row>
    <row r="155" spans="1:65" ht="15" customHeight="1" x14ac:dyDescent="0.25">
      <c r="A155" s="1"/>
      <c r="C155" s="83"/>
      <c r="D155" s="83"/>
      <c r="E155" s="1"/>
      <c r="F155" s="1"/>
      <c r="G155" s="1"/>
      <c r="H155" s="1"/>
      <c r="I155" s="215"/>
      <c r="J155" s="1"/>
      <c r="K155" s="1"/>
      <c r="L155" s="1"/>
      <c r="M155" s="1"/>
      <c r="N155" s="1"/>
      <c r="O155" s="1"/>
      <c r="P155" s="1"/>
      <c r="Q155" s="1"/>
      <c r="R155" s="1"/>
      <c r="S155" s="1"/>
      <c r="T155" s="1"/>
      <c r="U155" s="1"/>
      <c r="V155" s="1"/>
      <c r="W155" s="1"/>
      <c r="X155" s="1"/>
      <c r="Y155" s="1"/>
      <c r="Z155" s="1"/>
      <c r="AA155" s="1"/>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96"/>
      <c r="BK155" s="96"/>
      <c r="BL155" s="1"/>
      <c r="BM155" s="1"/>
    </row>
    <row r="156" spans="1:65" ht="15" customHeight="1" x14ac:dyDescent="0.25">
      <c r="A156" s="1"/>
      <c r="C156" s="83"/>
      <c r="D156" s="83"/>
      <c r="E156" s="1"/>
      <c r="F156" s="1"/>
      <c r="G156" s="1"/>
      <c r="H156" s="1"/>
      <c r="I156" s="215"/>
      <c r="J156" s="1"/>
      <c r="K156" s="1"/>
      <c r="L156" s="1"/>
      <c r="M156" s="1"/>
      <c r="N156" s="1"/>
      <c r="O156" s="1"/>
      <c r="P156" s="1"/>
      <c r="Q156" s="1"/>
      <c r="R156" s="1"/>
      <c r="S156" s="1"/>
      <c r="T156" s="1"/>
      <c r="U156" s="1"/>
      <c r="V156" s="1"/>
      <c r="W156" s="1"/>
      <c r="X156" s="1"/>
      <c r="Y156" s="1"/>
      <c r="Z156" s="1"/>
      <c r="AA156" s="1"/>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96"/>
      <c r="BK156" s="96"/>
      <c r="BL156" s="1"/>
      <c r="BM156" s="1"/>
    </row>
    <row r="157" spans="1:65" ht="15" customHeight="1" x14ac:dyDescent="0.25">
      <c r="A157" s="1"/>
      <c r="C157" s="83"/>
      <c r="D157" s="83"/>
      <c r="E157" s="1"/>
      <c r="F157" s="1"/>
      <c r="G157" s="1"/>
      <c r="H157" s="1"/>
      <c r="I157" s="215"/>
      <c r="J157" s="1"/>
      <c r="K157" s="1"/>
      <c r="L157" s="1"/>
      <c r="M157" s="1"/>
      <c r="N157" s="1"/>
      <c r="O157" s="1"/>
      <c r="P157" s="1"/>
      <c r="Q157" s="1"/>
      <c r="R157" s="1"/>
      <c r="S157" s="1"/>
      <c r="T157" s="1"/>
      <c r="U157" s="1"/>
      <c r="V157" s="1"/>
      <c r="W157" s="1"/>
      <c r="X157" s="1"/>
      <c r="Y157" s="1"/>
      <c r="Z157" s="1"/>
      <c r="AA157" s="1"/>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96"/>
      <c r="BK157" s="96"/>
      <c r="BL157" s="1"/>
      <c r="BM157" s="1"/>
    </row>
    <row r="158" spans="1:65" ht="15" customHeight="1" x14ac:dyDescent="0.25">
      <c r="A158" s="1"/>
      <c r="C158" s="83"/>
      <c r="D158" s="83"/>
      <c r="E158" s="1"/>
      <c r="F158" s="1"/>
      <c r="G158" s="1"/>
      <c r="H158" s="1"/>
      <c r="I158" s="215"/>
      <c r="J158" s="1"/>
      <c r="K158" s="1"/>
      <c r="L158" s="1"/>
      <c r="M158" s="1"/>
      <c r="N158" s="1"/>
      <c r="O158" s="1"/>
      <c r="P158" s="1"/>
      <c r="Q158" s="1"/>
      <c r="R158" s="1"/>
      <c r="S158" s="1"/>
      <c r="T158" s="1"/>
      <c r="U158" s="1"/>
      <c r="V158" s="1"/>
      <c r="W158" s="1"/>
      <c r="X158" s="1"/>
      <c r="Y158" s="1"/>
      <c r="Z158" s="1"/>
      <c r="AA158" s="1"/>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96"/>
      <c r="BK158" s="96"/>
      <c r="BL158" s="1"/>
      <c r="BM158" s="1"/>
    </row>
    <row r="159" spans="1:65" ht="15" customHeight="1" x14ac:dyDescent="0.25">
      <c r="A159" s="1"/>
      <c r="C159" s="83"/>
      <c r="D159" s="83"/>
      <c r="E159" s="1"/>
      <c r="F159" s="1"/>
      <c r="G159" s="1"/>
      <c r="H159" s="1"/>
      <c r="I159" s="215"/>
      <c r="J159" s="1"/>
      <c r="K159" s="1"/>
      <c r="L159" s="1"/>
      <c r="M159" s="1"/>
      <c r="N159" s="1"/>
      <c r="O159" s="1"/>
      <c r="P159" s="1"/>
      <c r="Q159" s="1"/>
      <c r="R159" s="1"/>
      <c r="S159" s="1"/>
      <c r="T159" s="1"/>
      <c r="U159" s="1"/>
      <c r="V159" s="1"/>
      <c r="W159" s="1"/>
      <c r="X159" s="1"/>
      <c r="Y159" s="1"/>
      <c r="Z159" s="1"/>
      <c r="AA159" s="1"/>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96"/>
      <c r="BK159" s="96"/>
      <c r="BL159" s="1"/>
      <c r="BM159" s="1"/>
    </row>
    <row r="160" spans="1:65" ht="15" customHeight="1" x14ac:dyDescent="0.25">
      <c r="A160" s="1"/>
      <c r="C160" s="83"/>
      <c r="D160" s="83"/>
      <c r="E160" s="1"/>
      <c r="F160" s="1"/>
      <c r="G160" s="1"/>
      <c r="H160" s="1"/>
      <c r="I160" s="215"/>
      <c r="J160" s="1"/>
      <c r="K160" s="1"/>
      <c r="L160" s="1"/>
      <c r="M160" s="1"/>
      <c r="N160" s="1"/>
      <c r="O160" s="1"/>
      <c r="P160" s="1"/>
      <c r="Q160" s="1"/>
      <c r="R160" s="1"/>
      <c r="S160" s="1"/>
      <c r="T160" s="1"/>
      <c r="U160" s="1"/>
      <c r="V160" s="1"/>
      <c r="W160" s="1"/>
      <c r="X160" s="1"/>
      <c r="Y160" s="1"/>
      <c r="Z160" s="1"/>
      <c r="AA160" s="1"/>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96"/>
      <c r="BK160" s="96"/>
      <c r="BL160" s="1"/>
      <c r="BM160" s="1"/>
    </row>
    <row r="161" spans="1:65" ht="15" customHeight="1" x14ac:dyDescent="0.25">
      <c r="A161" s="1"/>
      <c r="C161" s="83"/>
      <c r="D161" s="83"/>
      <c r="E161" s="1"/>
      <c r="F161" s="1"/>
      <c r="G161" s="1"/>
      <c r="H161" s="1"/>
      <c r="I161" s="215"/>
      <c r="J161" s="1"/>
      <c r="K161" s="1"/>
      <c r="L161" s="1"/>
      <c r="M161" s="1"/>
      <c r="N161" s="1"/>
      <c r="O161" s="1"/>
      <c r="P161" s="1"/>
      <c r="Q161" s="1"/>
      <c r="R161" s="1"/>
      <c r="S161" s="1"/>
      <c r="T161" s="1"/>
      <c r="U161" s="1"/>
      <c r="V161" s="1"/>
      <c r="W161" s="1"/>
      <c r="X161" s="1"/>
      <c r="Y161" s="1"/>
      <c r="Z161" s="1"/>
      <c r="AA161" s="1"/>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c r="BI161" s="83"/>
      <c r="BJ161" s="96"/>
      <c r="BK161" s="96"/>
      <c r="BL161" s="1"/>
      <c r="BM161" s="1"/>
    </row>
    <row r="162" spans="1:65" ht="15" customHeight="1" x14ac:dyDescent="0.25">
      <c r="A162" s="1"/>
      <c r="C162" s="83"/>
      <c r="D162" s="83"/>
      <c r="E162" s="1"/>
      <c r="F162" s="1"/>
      <c r="G162" s="1"/>
      <c r="H162" s="1"/>
      <c r="I162" s="215"/>
      <c r="J162" s="1"/>
      <c r="K162" s="1"/>
      <c r="L162" s="1"/>
      <c r="M162" s="1"/>
      <c r="N162" s="1"/>
      <c r="O162" s="1"/>
      <c r="P162" s="1"/>
      <c r="Q162" s="1"/>
      <c r="R162" s="1"/>
      <c r="S162" s="1"/>
      <c r="T162" s="1"/>
      <c r="U162" s="1"/>
      <c r="V162" s="1"/>
      <c r="W162" s="1"/>
      <c r="X162" s="1"/>
      <c r="Y162" s="1"/>
      <c r="Z162" s="1"/>
      <c r="AA162" s="1"/>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c r="BI162" s="83"/>
      <c r="BJ162" s="96"/>
      <c r="BK162" s="96"/>
      <c r="BL162" s="1"/>
      <c r="BM162" s="1"/>
    </row>
    <row r="163" spans="1:65" ht="15" customHeight="1" x14ac:dyDescent="0.25">
      <c r="A163" s="1"/>
      <c r="C163" s="83"/>
      <c r="D163" s="83"/>
      <c r="E163" s="1"/>
      <c r="F163" s="1"/>
      <c r="G163" s="1"/>
      <c r="H163" s="1"/>
      <c r="I163" s="215"/>
      <c r="J163" s="1"/>
      <c r="K163" s="1"/>
      <c r="L163" s="1"/>
      <c r="M163" s="1"/>
      <c r="N163" s="1"/>
      <c r="O163" s="1"/>
      <c r="P163" s="1"/>
      <c r="Q163" s="1"/>
      <c r="R163" s="1"/>
      <c r="S163" s="1"/>
      <c r="T163" s="1"/>
      <c r="U163" s="1"/>
      <c r="V163" s="1"/>
      <c r="W163" s="1"/>
      <c r="X163" s="1"/>
      <c r="Y163" s="1"/>
      <c r="Z163" s="1"/>
      <c r="AA163" s="1"/>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96"/>
      <c r="BK163" s="96"/>
      <c r="BL163" s="1"/>
      <c r="BM163" s="1"/>
    </row>
    <row r="164" spans="1:65" ht="15" customHeight="1" x14ac:dyDescent="0.25">
      <c r="A164" s="1"/>
      <c r="C164" s="83"/>
      <c r="D164" s="83"/>
      <c r="E164" s="1"/>
      <c r="F164" s="1"/>
      <c r="G164" s="1"/>
      <c r="H164" s="1"/>
      <c r="I164" s="215"/>
      <c r="J164" s="1"/>
      <c r="K164" s="1"/>
      <c r="L164" s="1"/>
      <c r="M164" s="1"/>
      <c r="N164" s="1"/>
      <c r="O164" s="1"/>
      <c r="P164" s="1"/>
      <c r="Q164" s="1"/>
      <c r="R164" s="1"/>
      <c r="S164" s="1"/>
      <c r="T164" s="1"/>
      <c r="U164" s="1"/>
      <c r="V164" s="1"/>
      <c r="W164" s="1"/>
      <c r="X164" s="1"/>
      <c r="Y164" s="1"/>
      <c r="Z164" s="1"/>
      <c r="AA164" s="1"/>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96"/>
      <c r="BK164" s="96"/>
      <c r="BL164" s="1"/>
      <c r="BM164" s="1"/>
    </row>
    <row r="165" spans="1:65" ht="15" customHeight="1" x14ac:dyDescent="0.25">
      <c r="A165" s="1"/>
      <c r="C165" s="83"/>
      <c r="D165" s="83"/>
      <c r="E165" s="1"/>
      <c r="F165" s="1"/>
      <c r="G165" s="1"/>
      <c r="H165" s="1"/>
      <c r="I165" s="215"/>
      <c r="J165" s="1"/>
      <c r="K165" s="1"/>
      <c r="L165" s="1"/>
      <c r="M165" s="1"/>
      <c r="N165" s="1"/>
      <c r="O165" s="1"/>
      <c r="P165" s="1"/>
      <c r="Q165" s="1"/>
      <c r="R165" s="1"/>
      <c r="S165" s="1"/>
      <c r="T165" s="1"/>
      <c r="U165" s="1"/>
      <c r="V165" s="1"/>
      <c r="W165" s="1"/>
      <c r="X165" s="1"/>
      <c r="Y165" s="1"/>
      <c r="Z165" s="1"/>
      <c r="AA165" s="1"/>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96"/>
      <c r="BK165" s="96"/>
      <c r="BL165" s="1"/>
      <c r="BM165" s="1"/>
    </row>
    <row r="166" spans="1:65" ht="15" customHeight="1" x14ac:dyDescent="0.25">
      <c r="A166" s="1"/>
      <c r="C166" s="83"/>
      <c r="D166" s="83"/>
      <c r="E166" s="1"/>
      <c r="F166" s="1"/>
      <c r="G166" s="1"/>
      <c r="H166" s="1"/>
      <c r="I166" s="215"/>
      <c r="J166" s="1"/>
      <c r="K166" s="1"/>
      <c r="L166" s="1"/>
      <c r="M166" s="1"/>
      <c r="N166" s="1"/>
      <c r="O166" s="1"/>
      <c r="P166" s="1"/>
      <c r="Q166" s="1"/>
      <c r="R166" s="1"/>
      <c r="S166" s="1"/>
      <c r="T166" s="1"/>
      <c r="U166" s="1"/>
      <c r="V166" s="1"/>
      <c r="W166" s="1"/>
      <c r="X166" s="1"/>
      <c r="Y166" s="1"/>
      <c r="Z166" s="1"/>
      <c r="AA166" s="1"/>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96"/>
      <c r="BK166" s="96"/>
      <c r="BL166" s="1"/>
      <c r="BM166" s="1"/>
    </row>
    <row r="167" spans="1:65" ht="15" customHeight="1" x14ac:dyDescent="0.25">
      <c r="A167" s="1"/>
      <c r="C167" s="83"/>
      <c r="D167" s="83"/>
      <c r="E167" s="1"/>
      <c r="F167" s="1"/>
      <c r="G167" s="1"/>
      <c r="H167" s="1"/>
      <c r="I167" s="215"/>
      <c r="J167" s="1"/>
      <c r="K167" s="1"/>
      <c r="L167" s="1"/>
      <c r="M167" s="1"/>
      <c r="N167" s="1"/>
      <c r="O167" s="1"/>
      <c r="P167" s="1"/>
      <c r="Q167" s="1"/>
      <c r="R167" s="1"/>
      <c r="S167" s="1"/>
      <c r="T167" s="1"/>
      <c r="U167" s="1"/>
      <c r="V167" s="1"/>
      <c r="W167" s="1"/>
      <c r="X167" s="1"/>
      <c r="Y167" s="1"/>
      <c r="Z167" s="1"/>
      <c r="AA167" s="1"/>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96"/>
      <c r="BK167" s="96"/>
      <c r="BL167" s="1"/>
      <c r="BM167" s="1"/>
    </row>
    <row r="168" spans="1:65" ht="15" customHeight="1" x14ac:dyDescent="0.25">
      <c r="A168" s="1"/>
      <c r="C168" s="83"/>
      <c r="D168" s="83"/>
      <c r="E168" s="1"/>
      <c r="F168" s="1"/>
      <c r="G168" s="1"/>
      <c r="H168" s="1"/>
      <c r="I168" s="215"/>
      <c r="J168" s="1"/>
      <c r="K168" s="1"/>
      <c r="L168" s="1"/>
      <c r="M168" s="1"/>
      <c r="N168" s="1"/>
      <c r="O168" s="1"/>
      <c r="P168" s="1"/>
      <c r="Q168" s="1"/>
      <c r="R168" s="1"/>
      <c r="S168" s="1"/>
      <c r="T168" s="1"/>
      <c r="U168" s="1"/>
      <c r="V168" s="1"/>
      <c r="W168" s="1"/>
      <c r="X168" s="1"/>
      <c r="Y168" s="1"/>
      <c r="Z168" s="1"/>
      <c r="AA168" s="1"/>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96"/>
      <c r="BK168" s="96"/>
      <c r="BL168" s="1"/>
      <c r="BM168" s="1"/>
    </row>
    <row r="169" spans="1:65" ht="15" customHeight="1" x14ac:dyDescent="0.25">
      <c r="A169" s="1"/>
      <c r="C169" s="83"/>
      <c r="D169" s="83"/>
      <c r="E169" s="1"/>
      <c r="F169" s="1"/>
      <c r="G169" s="1"/>
      <c r="H169" s="1"/>
      <c r="I169" s="215"/>
      <c r="J169" s="1"/>
      <c r="K169" s="1"/>
      <c r="L169" s="1"/>
      <c r="M169" s="1"/>
      <c r="N169" s="1"/>
      <c r="O169" s="1"/>
      <c r="P169" s="1"/>
      <c r="Q169" s="1"/>
      <c r="R169" s="1"/>
      <c r="S169" s="1"/>
      <c r="T169" s="1"/>
      <c r="U169" s="1"/>
      <c r="V169" s="1"/>
      <c r="W169" s="1"/>
      <c r="X169" s="1"/>
      <c r="Y169" s="1"/>
      <c r="Z169" s="1"/>
      <c r="AA169" s="1"/>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96"/>
      <c r="BK169" s="96"/>
      <c r="BL169" s="1"/>
      <c r="BM169" s="1"/>
    </row>
    <row r="170" spans="1:65" ht="15" customHeight="1" x14ac:dyDescent="0.25">
      <c r="A170" s="1"/>
      <c r="C170" s="83"/>
      <c r="D170" s="83"/>
      <c r="E170" s="1"/>
      <c r="F170" s="1"/>
      <c r="G170" s="1"/>
      <c r="H170" s="1"/>
      <c r="I170" s="215"/>
      <c r="J170" s="1"/>
      <c r="K170" s="1"/>
      <c r="L170" s="1"/>
      <c r="M170" s="1"/>
      <c r="N170" s="1"/>
      <c r="O170" s="1"/>
      <c r="P170" s="1"/>
      <c r="Q170" s="1"/>
      <c r="R170" s="1"/>
      <c r="S170" s="1"/>
      <c r="T170" s="1"/>
      <c r="U170" s="1"/>
      <c r="V170" s="1"/>
      <c r="W170" s="1"/>
      <c r="X170" s="1"/>
      <c r="Y170" s="1"/>
      <c r="Z170" s="1"/>
      <c r="AA170" s="1"/>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96"/>
      <c r="BK170" s="96"/>
      <c r="BL170" s="1"/>
      <c r="BM170" s="1"/>
    </row>
    <row r="171" spans="1:65" ht="15" customHeight="1" x14ac:dyDescent="0.25">
      <c r="A171" s="1"/>
      <c r="C171" s="83"/>
      <c r="D171" s="83"/>
      <c r="E171" s="1"/>
      <c r="F171" s="1"/>
      <c r="G171" s="1"/>
      <c r="H171" s="1"/>
      <c r="I171" s="215"/>
      <c r="J171" s="1"/>
      <c r="K171" s="1"/>
      <c r="L171" s="1"/>
      <c r="M171" s="1"/>
      <c r="N171" s="1"/>
      <c r="O171" s="1"/>
      <c r="P171" s="1"/>
      <c r="Q171" s="1"/>
      <c r="R171" s="1"/>
      <c r="S171" s="1"/>
      <c r="T171" s="1"/>
      <c r="U171" s="1"/>
      <c r="V171" s="1"/>
      <c r="W171" s="1"/>
      <c r="X171" s="1"/>
      <c r="Y171" s="1"/>
      <c r="Z171" s="1"/>
      <c r="AA171" s="1"/>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96"/>
      <c r="BK171" s="96"/>
      <c r="BL171" s="1"/>
      <c r="BM171" s="1"/>
    </row>
    <row r="172" spans="1:65" ht="15" customHeight="1" x14ac:dyDescent="0.25">
      <c r="A172" s="1"/>
      <c r="C172" s="83"/>
      <c r="D172" s="83"/>
      <c r="E172" s="1"/>
      <c r="F172" s="1"/>
      <c r="G172" s="1"/>
      <c r="H172" s="1"/>
      <c r="I172" s="215"/>
      <c r="J172" s="1"/>
      <c r="K172" s="1"/>
      <c r="L172" s="1"/>
      <c r="M172" s="1"/>
      <c r="N172" s="1"/>
      <c r="O172" s="1"/>
      <c r="P172" s="1"/>
      <c r="Q172" s="1"/>
      <c r="R172" s="1"/>
      <c r="S172" s="1"/>
      <c r="T172" s="1"/>
      <c r="U172" s="1"/>
      <c r="V172" s="1"/>
      <c r="W172" s="1"/>
      <c r="X172" s="1"/>
      <c r="Y172" s="1"/>
      <c r="Z172" s="1"/>
      <c r="AA172" s="1"/>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96"/>
      <c r="BK172" s="96"/>
      <c r="BL172" s="1"/>
      <c r="BM172" s="1"/>
    </row>
    <row r="173" spans="1:65" ht="15" customHeight="1" x14ac:dyDescent="0.25">
      <c r="A173" s="1"/>
      <c r="C173" s="83"/>
      <c r="D173" s="83"/>
      <c r="E173" s="1"/>
      <c r="F173" s="1"/>
      <c r="G173" s="1"/>
      <c r="H173" s="1"/>
      <c r="I173" s="215"/>
      <c r="J173" s="1"/>
      <c r="K173" s="1"/>
      <c r="L173" s="1"/>
      <c r="M173" s="1"/>
      <c r="N173" s="1"/>
      <c r="O173" s="1"/>
      <c r="P173" s="1"/>
      <c r="Q173" s="1"/>
      <c r="R173" s="1"/>
      <c r="S173" s="1"/>
      <c r="T173" s="1"/>
      <c r="U173" s="1"/>
      <c r="V173" s="1"/>
      <c r="W173" s="1"/>
      <c r="X173" s="1"/>
      <c r="Y173" s="1"/>
      <c r="Z173" s="1"/>
      <c r="AA173" s="1"/>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96"/>
      <c r="BK173" s="96"/>
      <c r="BL173" s="1"/>
      <c r="BM173" s="1"/>
    </row>
    <row r="174" spans="1:65" ht="15" customHeight="1" x14ac:dyDescent="0.25">
      <c r="A174" s="1"/>
      <c r="C174" s="83"/>
      <c r="D174" s="83"/>
      <c r="E174" s="1"/>
      <c r="F174" s="1"/>
      <c r="G174" s="1"/>
      <c r="H174" s="1"/>
      <c r="I174" s="215"/>
      <c r="J174" s="1"/>
      <c r="K174" s="1"/>
      <c r="L174" s="1"/>
      <c r="M174" s="1"/>
      <c r="N174" s="1"/>
      <c r="O174" s="1"/>
      <c r="P174" s="1"/>
      <c r="Q174" s="1"/>
      <c r="R174" s="1"/>
      <c r="S174" s="1"/>
      <c r="T174" s="1"/>
      <c r="U174" s="1"/>
      <c r="V174" s="1"/>
      <c r="W174" s="1"/>
      <c r="X174" s="1"/>
      <c r="Y174" s="1"/>
      <c r="Z174" s="1"/>
      <c r="AA174" s="1"/>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96"/>
      <c r="BK174" s="96"/>
      <c r="BL174" s="1"/>
      <c r="BM174" s="1"/>
    </row>
    <row r="175" spans="1:65" ht="15" customHeight="1" x14ac:dyDescent="0.25">
      <c r="A175" s="1"/>
      <c r="C175" s="83"/>
      <c r="D175" s="83"/>
      <c r="E175" s="1"/>
      <c r="F175" s="1"/>
      <c r="G175" s="1"/>
      <c r="H175" s="1"/>
      <c r="I175" s="215"/>
      <c r="J175" s="1"/>
      <c r="K175" s="1"/>
      <c r="L175" s="1"/>
      <c r="M175" s="1"/>
      <c r="N175" s="1"/>
      <c r="O175" s="1"/>
      <c r="P175" s="1"/>
      <c r="Q175" s="1"/>
      <c r="R175" s="1"/>
      <c r="S175" s="1"/>
      <c r="T175" s="1"/>
      <c r="U175" s="1"/>
      <c r="V175" s="1"/>
      <c r="W175" s="1"/>
      <c r="X175" s="1"/>
      <c r="Y175" s="1"/>
      <c r="Z175" s="1"/>
      <c r="AA175" s="1"/>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96"/>
      <c r="BK175" s="96"/>
      <c r="BL175" s="1"/>
      <c r="BM175" s="1"/>
    </row>
    <row r="176" spans="1:65" ht="15" customHeight="1" x14ac:dyDescent="0.25">
      <c r="A176" s="1"/>
      <c r="C176" s="83"/>
      <c r="D176" s="83"/>
      <c r="E176" s="1"/>
      <c r="F176" s="1"/>
      <c r="G176" s="1"/>
      <c r="H176" s="1"/>
      <c r="I176" s="215"/>
      <c r="J176" s="1"/>
      <c r="K176" s="1"/>
      <c r="L176" s="1"/>
      <c r="M176" s="1"/>
      <c r="N176" s="1"/>
      <c r="O176" s="1"/>
      <c r="P176" s="1"/>
      <c r="Q176" s="1"/>
      <c r="R176" s="1"/>
      <c r="S176" s="1"/>
      <c r="T176" s="1"/>
      <c r="U176" s="1"/>
      <c r="V176" s="1"/>
      <c r="W176" s="1"/>
      <c r="X176" s="1"/>
      <c r="Y176" s="1"/>
      <c r="Z176" s="1"/>
      <c r="AA176" s="1"/>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96"/>
      <c r="BK176" s="96"/>
      <c r="BL176" s="1"/>
      <c r="BM176" s="1"/>
    </row>
    <row r="177" spans="1:65" ht="15" customHeight="1" x14ac:dyDescent="0.25">
      <c r="A177" s="1"/>
      <c r="C177" s="83"/>
      <c r="D177" s="83"/>
      <c r="E177" s="1"/>
      <c r="F177" s="1"/>
      <c r="G177" s="1"/>
      <c r="H177" s="1"/>
      <c r="I177" s="215"/>
      <c r="J177" s="1"/>
      <c r="K177" s="1"/>
      <c r="L177" s="1"/>
      <c r="M177" s="1"/>
      <c r="N177" s="1"/>
      <c r="O177" s="1"/>
      <c r="P177" s="1"/>
      <c r="Q177" s="1"/>
      <c r="R177" s="1"/>
      <c r="S177" s="1"/>
      <c r="T177" s="1"/>
      <c r="U177" s="1"/>
      <c r="V177" s="1"/>
      <c r="W177" s="1"/>
      <c r="X177" s="1"/>
      <c r="Y177" s="1"/>
      <c r="Z177" s="1"/>
      <c r="AA177" s="1"/>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96"/>
      <c r="BK177" s="96"/>
      <c r="BL177" s="1"/>
      <c r="BM177" s="1"/>
    </row>
    <row r="178" spans="1:65" ht="15" customHeight="1" x14ac:dyDescent="0.25">
      <c r="A178" s="1"/>
      <c r="C178" s="83"/>
      <c r="D178" s="83"/>
      <c r="E178" s="1"/>
      <c r="F178" s="1"/>
      <c r="G178" s="1"/>
      <c r="H178" s="1"/>
      <c r="I178" s="215"/>
      <c r="J178" s="1"/>
      <c r="K178" s="1"/>
      <c r="L178" s="1"/>
      <c r="M178" s="1"/>
      <c r="N178" s="1"/>
      <c r="O178" s="1"/>
      <c r="P178" s="1"/>
      <c r="Q178" s="1"/>
      <c r="R178" s="1"/>
      <c r="S178" s="1"/>
      <c r="T178" s="1"/>
      <c r="U178" s="1"/>
      <c r="V178" s="1"/>
      <c r="W178" s="1"/>
      <c r="X178" s="1"/>
      <c r="Y178" s="1"/>
      <c r="Z178" s="1"/>
      <c r="AA178" s="1"/>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96"/>
      <c r="BK178" s="96"/>
      <c r="BL178" s="1"/>
      <c r="BM178" s="1"/>
    </row>
    <row r="179" spans="1:65" ht="15" customHeight="1" x14ac:dyDescent="0.25">
      <c r="A179" s="1"/>
      <c r="C179" s="83"/>
      <c r="D179" s="83"/>
      <c r="E179" s="1"/>
      <c r="F179" s="1"/>
      <c r="G179" s="1"/>
      <c r="H179" s="1"/>
      <c r="I179" s="215"/>
      <c r="J179" s="1"/>
      <c r="K179" s="1"/>
      <c r="L179" s="1"/>
      <c r="M179" s="1"/>
      <c r="N179" s="1"/>
      <c r="O179" s="1"/>
      <c r="P179" s="1"/>
      <c r="Q179" s="1"/>
      <c r="R179" s="1"/>
      <c r="S179" s="1"/>
      <c r="T179" s="1"/>
      <c r="U179" s="1"/>
      <c r="V179" s="1"/>
      <c r="W179" s="1"/>
      <c r="X179" s="1"/>
      <c r="Y179" s="1"/>
      <c r="Z179" s="1"/>
      <c r="AA179" s="1"/>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96"/>
      <c r="BK179" s="96"/>
      <c r="BL179" s="1"/>
      <c r="BM179" s="1"/>
    </row>
    <row r="180" spans="1:65" ht="15" customHeight="1" x14ac:dyDescent="0.25">
      <c r="A180" s="1"/>
      <c r="C180" s="83"/>
      <c r="D180" s="83"/>
      <c r="E180" s="1"/>
      <c r="F180" s="1"/>
      <c r="G180" s="1"/>
      <c r="H180" s="1"/>
      <c r="I180" s="1"/>
      <c r="J180" s="1"/>
      <c r="K180" s="1"/>
      <c r="L180" s="1"/>
      <c r="M180" s="1"/>
      <c r="N180" s="1"/>
      <c r="O180" s="1"/>
      <c r="P180" s="1"/>
      <c r="Q180" s="1"/>
      <c r="R180" s="1"/>
      <c r="S180" s="1"/>
      <c r="T180" s="1"/>
      <c r="U180" s="1"/>
      <c r="V180" s="1"/>
      <c r="W180" s="1"/>
      <c r="X180" s="1"/>
      <c r="Y180" s="1"/>
      <c r="Z180" s="1"/>
      <c r="AA180" s="1"/>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96"/>
      <c r="BK180" s="96"/>
      <c r="BL180" s="1"/>
      <c r="BM180" s="1"/>
    </row>
    <row r="181" spans="1:65" ht="15" customHeight="1" x14ac:dyDescent="0.25">
      <c r="A181" s="1"/>
      <c r="C181" s="83"/>
      <c r="D181" s="83"/>
      <c r="E181" s="1"/>
      <c r="F181" s="1"/>
      <c r="G181" s="1"/>
      <c r="H181" s="1"/>
      <c r="I181" s="1"/>
      <c r="J181" s="1"/>
      <c r="K181" s="1"/>
      <c r="L181" s="1"/>
      <c r="M181" s="1"/>
      <c r="N181" s="1"/>
      <c r="O181" s="1"/>
      <c r="P181" s="1"/>
      <c r="Q181" s="1"/>
      <c r="R181" s="1"/>
      <c r="S181" s="1"/>
      <c r="T181" s="1"/>
      <c r="U181" s="1"/>
      <c r="V181" s="1"/>
      <c r="W181" s="1"/>
      <c r="X181" s="1"/>
      <c r="Y181" s="1"/>
      <c r="Z181" s="1"/>
      <c r="AA181" s="1"/>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96"/>
      <c r="BK181" s="96"/>
      <c r="BL181" s="1"/>
      <c r="BM181" s="1"/>
    </row>
    <row r="182" spans="1:65" ht="15" customHeight="1" x14ac:dyDescent="0.25">
      <c r="A182" s="1"/>
      <c r="C182" s="83"/>
      <c r="D182" s="83"/>
      <c r="E182" s="1"/>
      <c r="F182" s="1"/>
      <c r="G182" s="1"/>
      <c r="H182" s="1"/>
      <c r="I182" s="1"/>
      <c r="J182" s="1"/>
      <c r="K182" s="1"/>
      <c r="L182" s="1"/>
      <c r="M182" s="1"/>
      <c r="N182" s="1"/>
      <c r="O182" s="1"/>
      <c r="P182" s="1"/>
      <c r="Q182" s="1"/>
      <c r="R182" s="1"/>
      <c r="S182" s="1"/>
      <c r="T182" s="1"/>
      <c r="U182" s="1"/>
      <c r="V182" s="1"/>
      <c r="W182" s="1"/>
      <c r="X182" s="1"/>
      <c r="Y182" s="1"/>
      <c r="Z182" s="1"/>
      <c r="AA182" s="1"/>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96"/>
      <c r="BK182" s="96"/>
      <c r="BL182" s="1"/>
      <c r="BM182" s="1"/>
    </row>
    <row r="183" spans="1:65" ht="15" customHeight="1" x14ac:dyDescent="0.25">
      <c r="A183" s="1"/>
      <c r="C183" s="83"/>
      <c r="D183" s="83"/>
      <c r="E183" s="1"/>
      <c r="F183" s="1"/>
      <c r="G183" s="1"/>
      <c r="H183" s="1"/>
      <c r="I183" s="1"/>
      <c r="J183" s="1"/>
      <c r="K183" s="1"/>
      <c r="L183" s="1"/>
      <c r="M183" s="1"/>
      <c r="N183" s="1"/>
      <c r="O183" s="1"/>
      <c r="P183" s="1"/>
      <c r="Q183" s="1"/>
      <c r="R183" s="1"/>
      <c r="S183" s="1"/>
      <c r="T183" s="1"/>
      <c r="U183" s="1"/>
      <c r="V183" s="1"/>
      <c r="W183" s="1"/>
      <c r="X183" s="1"/>
      <c r="Y183" s="1"/>
      <c r="Z183" s="1"/>
      <c r="AA183" s="1"/>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96"/>
      <c r="BK183" s="96"/>
      <c r="BL183" s="1"/>
      <c r="BM183" s="1"/>
    </row>
    <row r="184" spans="1:65" ht="15" customHeight="1" x14ac:dyDescent="0.25">
      <c r="A184" s="1"/>
      <c r="C184" s="83"/>
      <c r="D184" s="83"/>
      <c r="E184" s="1"/>
      <c r="F184" s="1"/>
      <c r="G184" s="1"/>
      <c r="H184" s="1"/>
      <c r="I184" s="1"/>
      <c r="J184" s="1"/>
      <c r="K184" s="1"/>
      <c r="L184" s="1"/>
      <c r="M184" s="1"/>
      <c r="N184" s="1"/>
      <c r="O184" s="1"/>
      <c r="P184" s="1"/>
      <c r="Q184" s="1"/>
      <c r="R184" s="1"/>
      <c r="S184" s="1"/>
      <c r="T184" s="1"/>
      <c r="U184" s="1"/>
      <c r="V184" s="1"/>
      <c r="W184" s="1"/>
      <c r="X184" s="1"/>
      <c r="Y184" s="1"/>
      <c r="Z184" s="1"/>
      <c r="AA184" s="1"/>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96"/>
      <c r="BK184" s="96"/>
      <c r="BL184" s="1"/>
      <c r="BM184" s="1"/>
    </row>
    <row r="185" spans="1:65" ht="15" customHeight="1" x14ac:dyDescent="0.25">
      <c r="A185" s="1"/>
      <c r="C185" s="83"/>
      <c r="D185" s="83"/>
      <c r="E185" s="1"/>
      <c r="F185" s="1"/>
      <c r="G185" s="1"/>
      <c r="H185" s="1"/>
      <c r="I185" s="1"/>
      <c r="J185" s="1"/>
      <c r="K185" s="1"/>
      <c r="L185" s="1"/>
      <c r="M185" s="1"/>
      <c r="N185" s="1"/>
      <c r="O185" s="1"/>
      <c r="P185" s="1"/>
      <c r="Q185" s="1"/>
      <c r="R185" s="1"/>
      <c r="S185" s="1"/>
      <c r="T185" s="1"/>
      <c r="U185" s="1"/>
      <c r="V185" s="1"/>
      <c r="W185" s="1"/>
      <c r="X185" s="1"/>
      <c r="Y185" s="1"/>
      <c r="Z185" s="1"/>
      <c r="AA185" s="1"/>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96"/>
      <c r="BK185" s="96"/>
      <c r="BL185" s="1"/>
      <c r="BM185" s="1"/>
    </row>
    <row r="186" spans="1:65" ht="15" customHeight="1" x14ac:dyDescent="0.25">
      <c r="A186" s="1"/>
      <c r="C186" s="83"/>
      <c r="D186" s="83"/>
      <c r="E186" s="1"/>
      <c r="F186" s="1"/>
      <c r="G186" s="1"/>
      <c r="H186" s="1"/>
      <c r="I186" s="1"/>
      <c r="J186" s="1"/>
      <c r="K186" s="1"/>
      <c r="L186" s="1"/>
      <c r="M186" s="1"/>
      <c r="N186" s="1"/>
      <c r="O186" s="1"/>
      <c r="P186" s="1"/>
      <c r="Q186" s="1"/>
      <c r="R186" s="1"/>
      <c r="S186" s="1"/>
      <c r="T186" s="1"/>
      <c r="U186" s="1"/>
      <c r="V186" s="1"/>
      <c r="W186" s="1"/>
      <c r="X186" s="1"/>
      <c r="Y186" s="1"/>
      <c r="Z186" s="1"/>
      <c r="AA186" s="1"/>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96"/>
      <c r="BK186" s="96"/>
      <c r="BL186" s="1"/>
      <c r="BM186" s="1"/>
    </row>
    <row r="187" spans="1:65" ht="15" customHeight="1" x14ac:dyDescent="0.25">
      <c r="A187" s="1"/>
      <c r="C187" s="83"/>
      <c r="D187" s="83"/>
      <c r="E187" s="1"/>
      <c r="F187" s="1"/>
      <c r="G187" s="1"/>
      <c r="H187" s="1"/>
      <c r="I187" s="1"/>
      <c r="J187" s="1"/>
      <c r="K187" s="1"/>
      <c r="L187" s="1"/>
      <c r="M187" s="1"/>
      <c r="N187" s="1"/>
      <c r="O187" s="1"/>
      <c r="P187" s="1"/>
      <c r="Q187" s="1"/>
      <c r="R187" s="1"/>
      <c r="S187" s="1"/>
      <c r="T187" s="1"/>
      <c r="U187" s="1"/>
      <c r="V187" s="1"/>
      <c r="W187" s="1"/>
      <c r="X187" s="1"/>
      <c r="Y187" s="1"/>
      <c r="Z187" s="1"/>
      <c r="AA187" s="1"/>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96"/>
      <c r="BK187" s="96"/>
      <c r="BL187" s="1"/>
      <c r="BM187" s="1"/>
    </row>
    <row r="188" spans="1:65" ht="15" customHeight="1" x14ac:dyDescent="0.25">
      <c r="A188" s="1"/>
      <c r="C188" s="83"/>
      <c r="D188" s="83"/>
      <c r="E188" s="1"/>
      <c r="F188" s="1"/>
      <c r="G188" s="1"/>
      <c r="H188" s="1"/>
      <c r="I188" s="1"/>
      <c r="J188" s="1"/>
      <c r="K188" s="1"/>
      <c r="L188" s="1"/>
      <c r="M188" s="1"/>
      <c r="N188" s="1"/>
      <c r="O188" s="1"/>
      <c r="P188" s="1"/>
      <c r="Q188" s="1"/>
      <c r="R188" s="1"/>
      <c r="S188" s="1"/>
      <c r="T188" s="1"/>
      <c r="U188" s="1"/>
      <c r="V188" s="1"/>
      <c r="W188" s="1"/>
      <c r="X188" s="1"/>
      <c r="Y188" s="1"/>
      <c r="Z188" s="1"/>
      <c r="AA188" s="1"/>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96"/>
      <c r="BK188" s="96"/>
      <c r="BL188" s="1"/>
      <c r="BM188" s="1"/>
    </row>
    <row r="189" spans="1:65" ht="15" customHeight="1" x14ac:dyDescent="0.25">
      <c r="A189" s="1"/>
      <c r="C189" s="83"/>
      <c r="D189" s="83"/>
      <c r="E189" s="1"/>
      <c r="F189" s="1"/>
      <c r="G189" s="1"/>
      <c r="H189" s="1"/>
      <c r="I189" s="1"/>
      <c r="J189" s="1"/>
      <c r="K189" s="1"/>
      <c r="L189" s="1"/>
      <c r="M189" s="1"/>
      <c r="N189" s="1"/>
      <c r="O189" s="1"/>
      <c r="P189" s="1"/>
      <c r="Q189" s="1"/>
      <c r="R189" s="1"/>
      <c r="S189" s="1"/>
      <c r="T189" s="1"/>
      <c r="U189" s="1"/>
      <c r="V189" s="1"/>
      <c r="W189" s="1"/>
      <c r="X189" s="1"/>
      <c r="Y189" s="1"/>
      <c r="Z189" s="1"/>
      <c r="AA189" s="1"/>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96"/>
      <c r="BK189" s="96"/>
      <c r="BL189" s="1"/>
      <c r="BM189" s="1"/>
    </row>
    <row r="190" spans="1:65" ht="15" customHeight="1" x14ac:dyDescent="0.25">
      <c r="A190" s="1"/>
      <c r="C190" s="83"/>
      <c r="D190" s="83"/>
      <c r="E190" s="1"/>
      <c r="F190" s="1"/>
      <c r="G190" s="1"/>
      <c r="H190" s="1"/>
      <c r="I190" s="1"/>
      <c r="J190" s="1"/>
      <c r="K190" s="1"/>
      <c r="L190" s="1"/>
      <c r="M190" s="1"/>
      <c r="N190" s="1"/>
      <c r="O190" s="1"/>
      <c r="P190" s="1"/>
      <c r="Q190" s="1"/>
      <c r="R190" s="1"/>
      <c r="S190" s="1"/>
      <c r="T190" s="1"/>
      <c r="U190" s="1"/>
      <c r="V190" s="1"/>
      <c r="W190" s="1"/>
      <c r="X190" s="1"/>
      <c r="Y190" s="1"/>
      <c r="Z190" s="1"/>
      <c r="AA190" s="1"/>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96"/>
      <c r="BK190" s="96"/>
      <c r="BL190" s="1"/>
      <c r="BM190" s="1"/>
    </row>
    <row r="191" spans="1:65" ht="15" customHeight="1" x14ac:dyDescent="0.25">
      <c r="A191" s="1"/>
      <c r="C191" s="83"/>
      <c r="D191" s="83"/>
      <c r="E191" s="1"/>
      <c r="F191" s="1"/>
      <c r="G191" s="1"/>
      <c r="H191" s="1"/>
      <c r="I191" s="1"/>
      <c r="J191" s="1"/>
      <c r="K191" s="1"/>
      <c r="L191" s="1"/>
      <c r="M191" s="1"/>
      <c r="N191" s="1"/>
      <c r="O191" s="1"/>
      <c r="P191" s="1"/>
      <c r="Q191" s="1"/>
      <c r="R191" s="1"/>
      <c r="S191" s="1"/>
      <c r="T191" s="1"/>
      <c r="U191" s="1"/>
      <c r="V191" s="1"/>
      <c r="W191" s="1"/>
      <c r="X191" s="1"/>
      <c r="Y191" s="1"/>
      <c r="Z191" s="1"/>
      <c r="AA191" s="1"/>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96"/>
      <c r="BK191" s="96"/>
      <c r="BL191" s="1"/>
      <c r="BM191" s="1"/>
    </row>
    <row r="192" spans="1:65" ht="15" customHeight="1" x14ac:dyDescent="0.25">
      <c r="A192" s="1"/>
      <c r="C192" s="83"/>
      <c r="D192" s="83"/>
      <c r="E192" s="1"/>
      <c r="F192" s="1"/>
      <c r="G192" s="1"/>
      <c r="H192" s="1"/>
      <c r="I192" s="1"/>
      <c r="J192" s="1"/>
      <c r="K192" s="1"/>
      <c r="L192" s="1"/>
      <c r="M192" s="1"/>
      <c r="N192" s="1"/>
      <c r="O192" s="1"/>
      <c r="P192" s="1"/>
      <c r="Q192" s="1"/>
      <c r="R192" s="1"/>
      <c r="S192" s="1"/>
      <c r="T192" s="1"/>
      <c r="U192" s="1"/>
      <c r="V192" s="1"/>
      <c r="W192" s="1"/>
      <c r="X192" s="1"/>
      <c r="Y192" s="1"/>
      <c r="Z192" s="1"/>
      <c r="AA192" s="1"/>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96"/>
      <c r="BK192" s="96"/>
      <c r="BL192" s="1"/>
      <c r="BM192" s="1"/>
    </row>
    <row r="193" spans="1:65" ht="15" customHeight="1" x14ac:dyDescent="0.25">
      <c r="A193" s="1"/>
      <c r="C193" s="83"/>
      <c r="D193" s="83"/>
      <c r="E193" s="1"/>
      <c r="F193" s="1"/>
      <c r="G193" s="1"/>
      <c r="H193" s="1"/>
      <c r="I193" s="1"/>
      <c r="J193" s="1"/>
      <c r="K193" s="1"/>
      <c r="L193" s="1"/>
      <c r="M193" s="1"/>
      <c r="N193" s="1"/>
      <c r="O193" s="1"/>
      <c r="P193" s="1"/>
      <c r="Q193" s="1"/>
      <c r="R193" s="1"/>
      <c r="S193" s="1"/>
      <c r="T193" s="1"/>
      <c r="U193" s="1"/>
      <c r="V193" s="1"/>
      <c r="W193" s="1"/>
      <c r="X193" s="1"/>
      <c r="Y193" s="1"/>
      <c r="Z193" s="1"/>
      <c r="AA193" s="1"/>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96"/>
      <c r="BK193" s="96"/>
      <c r="BL193" s="1"/>
      <c r="BM193" s="1"/>
    </row>
    <row r="194" spans="1:65" ht="15" customHeight="1" x14ac:dyDescent="0.25">
      <c r="A194" s="1"/>
      <c r="C194" s="83"/>
      <c r="D194" s="83"/>
      <c r="E194" s="1"/>
      <c r="F194" s="1"/>
      <c r="G194" s="1"/>
      <c r="H194" s="1"/>
      <c r="I194" s="1"/>
      <c r="J194" s="1"/>
      <c r="K194" s="1"/>
      <c r="L194" s="1"/>
      <c r="M194" s="1"/>
      <c r="N194" s="1"/>
      <c r="O194" s="1"/>
      <c r="P194" s="1"/>
      <c r="Q194" s="1"/>
      <c r="R194" s="1"/>
      <c r="S194" s="1"/>
      <c r="T194" s="1"/>
      <c r="U194" s="1"/>
      <c r="V194" s="1"/>
      <c r="W194" s="1"/>
      <c r="X194" s="1"/>
      <c r="Y194" s="1"/>
      <c r="Z194" s="1"/>
      <c r="AA194" s="1"/>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96"/>
      <c r="BK194" s="96"/>
      <c r="BL194" s="1"/>
      <c r="BM194" s="1"/>
    </row>
    <row r="195" spans="1:65" ht="15" customHeight="1" x14ac:dyDescent="0.25">
      <c r="A195" s="1"/>
      <c r="C195" s="83"/>
      <c r="D195" s="83"/>
      <c r="E195" s="1"/>
      <c r="F195" s="1"/>
      <c r="G195" s="1"/>
      <c r="H195" s="1"/>
      <c r="I195" s="1"/>
      <c r="J195" s="1"/>
      <c r="K195" s="1"/>
      <c r="L195" s="1"/>
      <c r="M195" s="1"/>
      <c r="N195" s="1"/>
      <c r="O195" s="1"/>
      <c r="P195" s="1"/>
      <c r="Q195" s="1"/>
      <c r="R195" s="1"/>
      <c r="S195" s="1"/>
      <c r="T195" s="1"/>
      <c r="U195" s="1"/>
      <c r="V195" s="1"/>
      <c r="W195" s="1"/>
      <c r="X195" s="1"/>
      <c r="Y195" s="1"/>
      <c r="Z195" s="1"/>
      <c r="AA195" s="1"/>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96"/>
      <c r="BK195" s="96"/>
      <c r="BL195" s="1"/>
      <c r="BM195" s="1"/>
    </row>
    <row r="196" spans="1:65" ht="15" customHeight="1" x14ac:dyDescent="0.25">
      <c r="A196" s="1"/>
      <c r="C196" s="83"/>
      <c r="D196" s="83"/>
      <c r="E196" s="1"/>
      <c r="F196" s="1"/>
      <c r="G196" s="1"/>
      <c r="H196" s="1"/>
      <c r="I196" s="1"/>
      <c r="J196" s="1"/>
      <c r="K196" s="1"/>
      <c r="L196" s="1"/>
      <c r="M196" s="1"/>
      <c r="N196" s="1"/>
      <c r="O196" s="1"/>
      <c r="P196" s="1"/>
      <c r="Q196" s="1"/>
      <c r="R196" s="1"/>
      <c r="S196" s="1"/>
      <c r="T196" s="1"/>
      <c r="U196" s="1"/>
      <c r="V196" s="1"/>
      <c r="W196" s="1"/>
      <c r="X196" s="1"/>
      <c r="Y196" s="1"/>
      <c r="Z196" s="1"/>
      <c r="AA196" s="1"/>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96"/>
      <c r="BK196" s="96"/>
      <c r="BL196" s="1"/>
      <c r="BM196" s="1"/>
    </row>
    <row r="197" spans="1:65" ht="15" customHeight="1" x14ac:dyDescent="0.25">
      <c r="A197" s="1"/>
      <c r="C197" s="83"/>
      <c r="D197" s="83"/>
      <c r="E197" s="1"/>
      <c r="F197" s="1"/>
      <c r="G197" s="1"/>
      <c r="H197" s="1"/>
      <c r="I197" s="1"/>
      <c r="J197" s="1"/>
      <c r="K197" s="1"/>
      <c r="L197" s="1"/>
      <c r="M197" s="1"/>
      <c r="N197" s="1"/>
      <c r="O197" s="1"/>
      <c r="P197" s="1"/>
      <c r="Q197" s="1"/>
      <c r="R197" s="1"/>
      <c r="S197" s="1"/>
      <c r="T197" s="1"/>
      <c r="U197" s="1"/>
      <c r="V197" s="1"/>
      <c r="W197" s="1"/>
      <c r="X197" s="1"/>
      <c r="Y197" s="1"/>
      <c r="Z197" s="1"/>
      <c r="AA197" s="1"/>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96"/>
      <c r="BK197" s="96"/>
      <c r="BL197" s="1"/>
      <c r="BM197" s="1"/>
    </row>
    <row r="198" spans="1:65" ht="15" customHeight="1" x14ac:dyDescent="0.25">
      <c r="A198" s="1"/>
      <c r="C198" s="83"/>
      <c r="D198" s="83"/>
      <c r="E198" s="1"/>
      <c r="F198" s="1"/>
      <c r="G198" s="1"/>
      <c r="H198" s="1"/>
      <c r="I198" s="1"/>
      <c r="J198" s="1"/>
      <c r="K198" s="1"/>
      <c r="L198" s="1"/>
      <c r="M198" s="1"/>
      <c r="N198" s="1"/>
      <c r="O198" s="1"/>
      <c r="P198" s="1"/>
      <c r="Q198" s="1"/>
      <c r="R198" s="1"/>
      <c r="S198" s="1"/>
      <c r="T198" s="1"/>
      <c r="U198" s="1"/>
      <c r="V198" s="1"/>
      <c r="W198" s="1"/>
      <c r="X198" s="1"/>
      <c r="Y198" s="1"/>
      <c r="Z198" s="1"/>
      <c r="AA198" s="1"/>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96"/>
      <c r="BK198" s="96"/>
      <c r="BL198" s="1"/>
      <c r="BM198" s="1"/>
    </row>
    <row r="199" spans="1:65" ht="15" customHeight="1" x14ac:dyDescent="0.25">
      <c r="A199" s="1"/>
      <c r="C199" s="83"/>
      <c r="D199" s="83"/>
      <c r="E199" s="1"/>
      <c r="F199" s="1"/>
      <c r="G199" s="1"/>
      <c r="H199" s="1"/>
      <c r="I199" s="1"/>
      <c r="J199" s="1"/>
      <c r="K199" s="1"/>
      <c r="L199" s="1"/>
      <c r="M199" s="1"/>
      <c r="N199" s="1"/>
      <c r="O199" s="1"/>
      <c r="P199" s="1"/>
      <c r="Q199" s="1"/>
      <c r="R199" s="1"/>
      <c r="S199" s="1"/>
      <c r="T199" s="1"/>
      <c r="U199" s="1"/>
      <c r="V199" s="1"/>
      <c r="W199" s="1"/>
      <c r="X199" s="1"/>
      <c r="Y199" s="1"/>
      <c r="Z199" s="1"/>
      <c r="AA199" s="1"/>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96"/>
      <c r="BK199" s="96"/>
      <c r="BL199" s="1"/>
      <c r="BM199" s="1"/>
    </row>
    <row r="200" spans="1:65" ht="15" customHeight="1" x14ac:dyDescent="0.25">
      <c r="A200" s="1"/>
      <c r="C200" s="83"/>
      <c r="D200" s="83"/>
      <c r="E200" s="1"/>
      <c r="F200" s="1"/>
      <c r="G200" s="1"/>
      <c r="H200" s="1"/>
      <c r="I200" s="1"/>
      <c r="J200" s="1"/>
      <c r="K200" s="1"/>
      <c r="L200" s="1"/>
      <c r="M200" s="1"/>
      <c r="N200" s="1"/>
      <c r="O200" s="1"/>
      <c r="P200" s="1"/>
      <c r="Q200" s="1"/>
      <c r="R200" s="1"/>
      <c r="S200" s="1"/>
      <c r="T200" s="1"/>
      <c r="U200" s="1"/>
      <c r="V200" s="1"/>
      <c r="W200" s="1"/>
      <c r="X200" s="1"/>
      <c r="Y200" s="1"/>
      <c r="Z200" s="1"/>
      <c r="AA200" s="1"/>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96"/>
      <c r="BK200" s="96"/>
      <c r="BL200" s="1"/>
      <c r="BM200" s="1"/>
    </row>
    <row r="201" spans="1:65" ht="15.75" customHeight="1" x14ac:dyDescent="0.25">
      <c r="A201" s="1"/>
      <c r="B201" s="83"/>
      <c r="C201" s="83"/>
      <c r="D201" s="83"/>
      <c r="E201" s="1"/>
      <c r="F201" s="1"/>
      <c r="G201" s="1"/>
      <c r="H201" s="1"/>
      <c r="I201" s="1"/>
      <c r="J201" s="1"/>
      <c r="K201" s="1"/>
      <c r="L201" s="1"/>
      <c r="M201" s="1"/>
      <c r="N201" s="1"/>
      <c r="O201" s="1"/>
      <c r="P201" s="1"/>
      <c r="Q201" s="1"/>
      <c r="R201" s="1"/>
      <c r="S201" s="1"/>
      <c r="T201" s="1"/>
      <c r="U201" s="1"/>
      <c r="V201" s="1"/>
      <c r="W201" s="1"/>
      <c r="X201" s="1"/>
      <c r="Y201" s="1"/>
      <c r="Z201" s="1"/>
      <c r="AA201" s="1"/>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96"/>
      <c r="BK201" s="96"/>
      <c r="BL201" s="1"/>
      <c r="BM201" s="1"/>
    </row>
    <row r="202" spans="1:65" ht="15.75" customHeight="1" x14ac:dyDescent="0.25">
      <c r="A202" s="1"/>
      <c r="B202" s="83"/>
      <c r="C202" s="83"/>
      <c r="D202" s="83"/>
      <c r="E202" s="1"/>
      <c r="F202" s="1"/>
      <c r="G202" s="1"/>
      <c r="H202" s="1"/>
      <c r="I202" s="1"/>
      <c r="J202" s="1"/>
      <c r="K202" s="1"/>
      <c r="L202" s="1"/>
      <c r="M202" s="1"/>
      <c r="N202" s="1"/>
      <c r="O202" s="1"/>
      <c r="P202" s="1"/>
      <c r="Q202" s="1"/>
      <c r="R202" s="1"/>
      <c r="S202" s="1"/>
      <c r="T202" s="1"/>
      <c r="U202" s="1"/>
      <c r="V202" s="1"/>
      <c r="W202" s="1"/>
      <c r="X202" s="1"/>
      <c r="Y202" s="1"/>
      <c r="Z202" s="1"/>
      <c r="AA202" s="1"/>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96"/>
      <c r="BK202" s="96"/>
      <c r="BL202" s="1"/>
      <c r="BM202" s="1"/>
    </row>
    <row r="203" spans="1:65" ht="15.75" customHeight="1" x14ac:dyDescent="0.25">
      <c r="A203" s="1"/>
      <c r="B203" s="83"/>
      <c r="C203" s="83"/>
      <c r="D203" s="83"/>
      <c r="E203" s="1"/>
      <c r="F203" s="1"/>
      <c r="G203" s="1"/>
      <c r="H203" s="1"/>
      <c r="I203" s="1"/>
      <c r="J203" s="1"/>
      <c r="K203" s="1"/>
      <c r="L203" s="1"/>
      <c r="M203" s="1"/>
      <c r="N203" s="1"/>
      <c r="O203" s="1"/>
      <c r="P203" s="1"/>
      <c r="Q203" s="1"/>
      <c r="R203" s="1"/>
      <c r="S203" s="1"/>
      <c r="T203" s="1"/>
      <c r="U203" s="1"/>
      <c r="V203" s="1"/>
      <c r="W203" s="1"/>
      <c r="X203" s="1"/>
      <c r="Y203" s="1"/>
      <c r="Z203" s="1"/>
      <c r="AA203" s="1"/>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96"/>
      <c r="BK203" s="96"/>
      <c r="BL203" s="1"/>
      <c r="BM203" s="1"/>
    </row>
    <row r="204" spans="1:65" ht="15.75" customHeight="1" x14ac:dyDescent="0.25">
      <c r="A204" s="1"/>
      <c r="B204" s="83"/>
      <c r="C204" s="83"/>
      <c r="D204" s="83"/>
      <c r="E204" s="1"/>
      <c r="F204" s="1"/>
      <c r="G204" s="1"/>
      <c r="H204" s="1"/>
      <c r="I204" s="1"/>
      <c r="J204" s="1"/>
      <c r="K204" s="1"/>
      <c r="L204" s="1"/>
      <c r="M204" s="1"/>
      <c r="N204" s="1"/>
      <c r="O204" s="1"/>
      <c r="P204" s="1"/>
      <c r="Q204" s="1"/>
      <c r="R204" s="1"/>
      <c r="S204" s="1"/>
      <c r="T204" s="1"/>
      <c r="U204" s="1"/>
      <c r="V204" s="1"/>
      <c r="W204" s="1"/>
      <c r="X204" s="1"/>
      <c r="Y204" s="1"/>
      <c r="Z204" s="1"/>
      <c r="AA204" s="1"/>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96"/>
      <c r="BK204" s="96"/>
      <c r="BL204" s="1"/>
      <c r="BM204" s="1"/>
    </row>
    <row r="205" spans="1:65" ht="15.75" customHeight="1" x14ac:dyDescent="0.25">
      <c r="A205" s="1"/>
      <c r="B205" s="83"/>
      <c r="C205" s="83"/>
      <c r="D205" s="83"/>
      <c r="E205" s="1"/>
      <c r="F205" s="1"/>
      <c r="G205" s="1"/>
      <c r="H205" s="1"/>
      <c r="I205" s="1"/>
      <c r="J205" s="1"/>
      <c r="K205" s="1"/>
      <c r="L205" s="1"/>
      <c r="M205" s="1"/>
      <c r="N205" s="1"/>
      <c r="O205" s="1"/>
      <c r="P205" s="1"/>
      <c r="Q205" s="1"/>
      <c r="R205" s="1"/>
      <c r="S205" s="1"/>
      <c r="T205" s="1"/>
      <c r="U205" s="1"/>
      <c r="V205" s="1"/>
      <c r="W205" s="1"/>
      <c r="X205" s="1"/>
      <c r="Y205" s="1"/>
      <c r="Z205" s="1"/>
      <c r="AA205" s="1"/>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96"/>
      <c r="BK205" s="96"/>
      <c r="BL205" s="1"/>
      <c r="BM205" s="1"/>
    </row>
    <row r="206" spans="1:65" ht="15.75" customHeight="1" x14ac:dyDescent="0.25">
      <c r="A206" s="1"/>
      <c r="B206" s="83"/>
      <c r="C206" s="83"/>
      <c r="D206" s="83"/>
      <c r="E206" s="1"/>
      <c r="F206" s="1"/>
      <c r="G206" s="1"/>
      <c r="H206" s="1"/>
      <c r="I206" s="1"/>
      <c r="J206" s="1"/>
      <c r="K206" s="1"/>
      <c r="L206" s="1"/>
      <c r="M206" s="1"/>
      <c r="N206" s="1"/>
      <c r="O206" s="1"/>
      <c r="P206" s="1"/>
      <c r="Q206" s="1"/>
      <c r="R206" s="1"/>
      <c r="S206" s="1"/>
      <c r="T206" s="1"/>
      <c r="U206" s="1"/>
      <c r="V206" s="1"/>
      <c r="W206" s="1"/>
      <c r="X206" s="1"/>
      <c r="Y206" s="1"/>
      <c r="Z206" s="1"/>
      <c r="AA206" s="1"/>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96"/>
      <c r="BK206" s="96"/>
      <c r="BL206" s="1"/>
      <c r="BM206" s="1"/>
    </row>
    <row r="207" spans="1:65" ht="15.75" customHeight="1" x14ac:dyDescent="0.25">
      <c r="A207" s="1"/>
      <c r="B207" s="83"/>
      <c r="C207" s="83"/>
      <c r="D207" s="83"/>
      <c r="E207" s="1"/>
      <c r="F207" s="1"/>
      <c r="G207" s="1"/>
      <c r="H207" s="1"/>
      <c r="I207" s="1"/>
      <c r="J207" s="1"/>
      <c r="K207" s="1"/>
      <c r="L207" s="1"/>
      <c r="M207" s="1"/>
      <c r="N207" s="1"/>
      <c r="O207" s="1"/>
      <c r="P207" s="1"/>
      <c r="Q207" s="1"/>
      <c r="R207" s="1"/>
      <c r="S207" s="1"/>
      <c r="T207" s="1"/>
      <c r="U207" s="1"/>
      <c r="V207" s="1"/>
      <c r="W207" s="1"/>
      <c r="X207" s="1"/>
      <c r="Y207" s="1"/>
      <c r="Z207" s="1"/>
      <c r="AA207" s="1"/>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96"/>
      <c r="BK207" s="96"/>
      <c r="BL207" s="1"/>
      <c r="BM207" s="1"/>
    </row>
    <row r="208" spans="1:65" ht="15.75" customHeight="1" x14ac:dyDescent="0.25">
      <c r="A208" s="1"/>
      <c r="B208" s="83"/>
      <c r="C208" s="83"/>
      <c r="D208" s="83"/>
      <c r="E208" s="1"/>
      <c r="F208" s="1"/>
      <c r="G208" s="1"/>
      <c r="H208" s="1"/>
      <c r="I208" s="1"/>
      <c r="J208" s="1"/>
      <c r="K208" s="1"/>
      <c r="L208" s="1"/>
      <c r="M208" s="1"/>
      <c r="N208" s="1"/>
      <c r="O208" s="1"/>
      <c r="P208" s="1"/>
      <c r="Q208" s="1"/>
      <c r="R208" s="1"/>
      <c r="S208" s="1"/>
      <c r="T208" s="1"/>
      <c r="U208" s="1"/>
      <c r="V208" s="1"/>
      <c r="W208" s="1"/>
      <c r="X208" s="1"/>
      <c r="Y208" s="1"/>
      <c r="Z208" s="1"/>
      <c r="AA208" s="1"/>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96"/>
      <c r="BK208" s="96"/>
      <c r="BL208" s="1"/>
      <c r="BM208" s="1"/>
    </row>
    <row r="209" spans="1:65" ht="15.75" customHeight="1" x14ac:dyDescent="0.25">
      <c r="A209" s="1"/>
      <c r="B209" s="83"/>
      <c r="C209" s="83"/>
      <c r="D209" s="83"/>
      <c r="E209" s="1"/>
      <c r="F209" s="1"/>
      <c r="G209" s="1"/>
      <c r="H209" s="1"/>
      <c r="I209" s="1"/>
      <c r="J209" s="1"/>
      <c r="K209" s="1"/>
      <c r="L209" s="1"/>
      <c r="M209" s="1"/>
      <c r="N209" s="1"/>
      <c r="O209" s="1"/>
      <c r="P209" s="1"/>
      <c r="Q209" s="1"/>
      <c r="R209" s="1"/>
      <c r="S209" s="1"/>
      <c r="T209" s="1"/>
      <c r="U209" s="1"/>
      <c r="V209" s="1"/>
      <c r="W209" s="1"/>
      <c r="X209" s="1"/>
      <c r="Y209" s="1"/>
      <c r="Z209" s="1"/>
      <c r="AA209" s="1"/>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96"/>
      <c r="BK209" s="96"/>
      <c r="BL209" s="1"/>
      <c r="BM209" s="1"/>
    </row>
    <row r="210" spans="1:65" ht="15.75" customHeight="1" x14ac:dyDescent="0.25">
      <c r="A210" s="1"/>
      <c r="B210" s="83"/>
      <c r="C210" s="83"/>
      <c r="D210" s="83"/>
      <c r="E210" s="1"/>
      <c r="F210" s="1"/>
      <c r="G210" s="1"/>
      <c r="H210" s="1"/>
      <c r="I210" s="1"/>
      <c r="J210" s="1"/>
      <c r="K210" s="1"/>
      <c r="L210" s="1"/>
      <c r="M210" s="1"/>
      <c r="N210" s="1"/>
      <c r="O210" s="1"/>
      <c r="P210" s="1"/>
      <c r="Q210" s="1"/>
      <c r="R210" s="1"/>
      <c r="S210" s="1"/>
      <c r="T210" s="1"/>
      <c r="U210" s="1"/>
      <c r="V210" s="1"/>
      <c r="W210" s="1"/>
      <c r="X210" s="1"/>
      <c r="Y210" s="1"/>
      <c r="Z210" s="1"/>
      <c r="AA210" s="1"/>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96"/>
      <c r="BK210" s="96"/>
      <c r="BL210" s="1"/>
      <c r="BM210" s="1"/>
    </row>
    <row r="211" spans="1:65" ht="15.75" customHeight="1" x14ac:dyDescent="0.25">
      <c r="A211" s="1"/>
      <c r="B211" s="83"/>
      <c r="C211" s="83"/>
      <c r="D211" s="83"/>
      <c r="E211" s="1"/>
      <c r="F211" s="1"/>
      <c r="G211" s="1"/>
      <c r="H211" s="1"/>
      <c r="I211" s="1"/>
      <c r="J211" s="1"/>
      <c r="K211" s="1"/>
      <c r="L211" s="1"/>
      <c r="M211" s="1"/>
      <c r="N211" s="1"/>
      <c r="O211" s="1"/>
      <c r="P211" s="1"/>
      <c r="Q211" s="1"/>
      <c r="R211" s="1"/>
      <c r="S211" s="1"/>
      <c r="T211" s="1"/>
      <c r="U211" s="1"/>
      <c r="V211" s="1"/>
      <c r="W211" s="1"/>
      <c r="X211" s="1"/>
      <c r="Y211" s="1"/>
      <c r="Z211" s="1"/>
      <c r="AA211" s="1"/>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96"/>
      <c r="BK211" s="96"/>
      <c r="BL211" s="1"/>
      <c r="BM211" s="1"/>
    </row>
    <row r="212" spans="1:65" ht="15.75" customHeight="1" x14ac:dyDescent="0.25">
      <c r="A212" s="1"/>
      <c r="B212" s="83"/>
      <c r="C212" s="83"/>
      <c r="D212" s="83"/>
      <c r="E212" s="1"/>
      <c r="F212" s="1"/>
      <c r="G212" s="1"/>
      <c r="H212" s="1"/>
      <c r="I212" s="1"/>
      <c r="J212" s="1"/>
      <c r="K212" s="1"/>
      <c r="L212" s="1"/>
      <c r="M212" s="1"/>
      <c r="N212" s="1"/>
      <c r="O212" s="1"/>
      <c r="P212" s="1"/>
      <c r="Q212" s="1"/>
      <c r="R212" s="1"/>
      <c r="S212" s="1"/>
      <c r="T212" s="1"/>
      <c r="U212" s="1"/>
      <c r="V212" s="1"/>
      <c r="W212" s="1"/>
      <c r="X212" s="1"/>
      <c r="Y212" s="1"/>
      <c r="Z212" s="1"/>
      <c r="AA212" s="1"/>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c r="BI212" s="83"/>
      <c r="BJ212" s="96"/>
      <c r="BK212" s="96"/>
      <c r="BL212" s="1"/>
      <c r="BM212" s="1"/>
    </row>
    <row r="213" spans="1:65" ht="15.75" customHeight="1" x14ac:dyDescent="0.25">
      <c r="A213" s="1"/>
      <c r="B213" s="83"/>
      <c r="C213" s="83"/>
      <c r="D213" s="83"/>
      <c r="E213" s="1"/>
      <c r="F213" s="1"/>
      <c r="G213" s="1"/>
      <c r="H213" s="1"/>
      <c r="I213" s="1"/>
      <c r="J213" s="1"/>
      <c r="K213" s="1"/>
      <c r="L213" s="1"/>
      <c r="M213" s="1"/>
      <c r="N213" s="1"/>
      <c r="O213" s="1"/>
      <c r="P213" s="1"/>
      <c r="Q213" s="1"/>
      <c r="R213" s="1"/>
      <c r="S213" s="1"/>
      <c r="T213" s="1"/>
      <c r="U213" s="1"/>
      <c r="V213" s="1"/>
      <c r="W213" s="1"/>
      <c r="X213" s="1"/>
      <c r="Y213" s="1"/>
      <c r="Z213" s="1"/>
      <c r="AA213" s="1"/>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96"/>
      <c r="BK213" s="96"/>
      <c r="BL213" s="1"/>
      <c r="BM213" s="1"/>
    </row>
    <row r="214" spans="1:65" ht="15.75" customHeight="1" x14ac:dyDescent="0.25">
      <c r="A214" s="1"/>
      <c r="B214" s="83"/>
      <c r="C214" s="83"/>
      <c r="D214" s="83"/>
      <c r="E214" s="1"/>
      <c r="F214" s="1"/>
      <c r="G214" s="1"/>
      <c r="H214" s="1"/>
      <c r="I214" s="1"/>
      <c r="J214" s="1"/>
      <c r="K214" s="1"/>
      <c r="L214" s="1"/>
      <c r="M214" s="1"/>
      <c r="N214" s="1"/>
      <c r="O214" s="1"/>
      <c r="P214" s="1"/>
      <c r="Q214" s="1"/>
      <c r="R214" s="1"/>
      <c r="S214" s="1"/>
      <c r="T214" s="1"/>
      <c r="U214" s="1"/>
      <c r="V214" s="1"/>
      <c r="W214" s="1"/>
      <c r="X214" s="1"/>
      <c r="Y214" s="1"/>
      <c r="Z214" s="1"/>
      <c r="AA214" s="1"/>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96"/>
      <c r="BK214" s="96"/>
      <c r="BL214" s="1"/>
      <c r="BM214" s="1"/>
    </row>
    <row r="215" spans="1:65" ht="15.75" customHeight="1" x14ac:dyDescent="0.25">
      <c r="A215" s="1"/>
      <c r="B215" s="83"/>
      <c r="C215" s="83"/>
      <c r="D215" s="83"/>
      <c r="E215" s="1"/>
      <c r="F215" s="1"/>
      <c r="G215" s="1"/>
      <c r="H215" s="1"/>
      <c r="I215" s="1"/>
      <c r="J215" s="1"/>
      <c r="K215" s="1"/>
      <c r="L215" s="1"/>
      <c r="M215" s="1"/>
      <c r="N215" s="1"/>
      <c r="O215" s="1"/>
      <c r="P215" s="1"/>
      <c r="Q215" s="1"/>
      <c r="R215" s="1"/>
      <c r="S215" s="1"/>
      <c r="T215" s="1"/>
      <c r="U215" s="1"/>
      <c r="V215" s="1"/>
      <c r="W215" s="1"/>
      <c r="X215" s="1"/>
      <c r="Y215" s="1"/>
      <c r="Z215" s="1"/>
      <c r="AA215" s="1"/>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96"/>
      <c r="BK215" s="96"/>
      <c r="BL215" s="1"/>
      <c r="BM215" s="1"/>
    </row>
    <row r="216" spans="1:65" ht="15.75" customHeight="1" x14ac:dyDescent="0.25">
      <c r="A216" s="1"/>
      <c r="B216" s="83"/>
      <c r="C216" s="83"/>
      <c r="D216" s="83"/>
      <c r="E216" s="1"/>
      <c r="F216" s="1"/>
      <c r="G216" s="1"/>
      <c r="H216" s="1"/>
      <c r="I216" s="1"/>
      <c r="J216" s="1"/>
      <c r="K216" s="1"/>
      <c r="L216" s="1"/>
      <c r="M216" s="1"/>
      <c r="N216" s="1"/>
      <c r="O216" s="1"/>
      <c r="P216" s="1"/>
      <c r="Q216" s="1"/>
      <c r="R216" s="1"/>
      <c r="S216" s="1"/>
      <c r="T216" s="1"/>
      <c r="U216" s="1"/>
      <c r="V216" s="1"/>
      <c r="W216" s="1"/>
      <c r="X216" s="1"/>
      <c r="Y216" s="1"/>
      <c r="Z216" s="1"/>
      <c r="AA216" s="1"/>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96"/>
      <c r="BK216" s="96"/>
      <c r="BL216" s="1"/>
      <c r="BM216" s="1"/>
    </row>
    <row r="217" spans="1:65" ht="15.75" customHeight="1" x14ac:dyDescent="0.25">
      <c r="A217" s="1"/>
      <c r="B217" s="83"/>
      <c r="C217" s="83"/>
      <c r="D217" s="83"/>
      <c r="E217" s="1"/>
      <c r="F217" s="1"/>
      <c r="G217" s="1"/>
      <c r="H217" s="1"/>
      <c r="I217" s="1"/>
      <c r="J217" s="1"/>
      <c r="K217" s="1"/>
      <c r="L217" s="1"/>
      <c r="M217" s="1"/>
      <c r="N217" s="1"/>
      <c r="O217" s="1"/>
      <c r="P217" s="1"/>
      <c r="Q217" s="1"/>
      <c r="R217" s="1"/>
      <c r="S217" s="1"/>
      <c r="T217" s="1"/>
      <c r="U217" s="1"/>
      <c r="V217" s="1"/>
      <c r="W217" s="1"/>
      <c r="X217" s="1"/>
      <c r="Y217" s="1"/>
      <c r="Z217" s="1"/>
      <c r="AA217" s="1"/>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96"/>
      <c r="BK217" s="96"/>
      <c r="BL217" s="1"/>
      <c r="BM217" s="1"/>
    </row>
    <row r="218" spans="1:65" ht="15.75" customHeight="1" x14ac:dyDescent="0.25">
      <c r="A218" s="1"/>
      <c r="B218" s="83"/>
      <c r="C218" s="83"/>
      <c r="D218" s="83"/>
      <c r="E218" s="1"/>
      <c r="F218" s="1"/>
      <c r="G218" s="1"/>
      <c r="H218" s="1"/>
      <c r="I218" s="1"/>
      <c r="J218" s="1"/>
      <c r="K218" s="1"/>
      <c r="L218" s="1"/>
      <c r="M218" s="1"/>
      <c r="N218" s="1"/>
      <c r="O218" s="1"/>
      <c r="P218" s="1"/>
      <c r="Q218" s="1"/>
      <c r="R218" s="1"/>
      <c r="S218" s="1"/>
      <c r="T218" s="1"/>
      <c r="U218" s="1"/>
      <c r="V218" s="1"/>
      <c r="W218" s="1"/>
      <c r="X218" s="1"/>
      <c r="Y218" s="1"/>
      <c r="Z218" s="1"/>
      <c r="AA218" s="1"/>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96"/>
      <c r="BK218" s="96"/>
      <c r="BL218" s="1"/>
      <c r="BM218" s="1"/>
    </row>
    <row r="219" spans="1:65" ht="15.75" customHeight="1" x14ac:dyDescent="0.25">
      <c r="A219" s="1"/>
      <c r="B219" s="83"/>
      <c r="C219" s="83"/>
      <c r="D219" s="83"/>
      <c r="E219" s="1"/>
      <c r="F219" s="1"/>
      <c r="G219" s="1"/>
      <c r="H219" s="1"/>
      <c r="I219" s="1"/>
      <c r="J219" s="1"/>
      <c r="K219" s="1"/>
      <c r="L219" s="1"/>
      <c r="M219" s="1"/>
      <c r="N219" s="1"/>
      <c r="O219" s="1"/>
      <c r="P219" s="1"/>
      <c r="Q219" s="1"/>
      <c r="R219" s="1"/>
      <c r="S219" s="1"/>
      <c r="T219" s="1"/>
      <c r="U219" s="1"/>
      <c r="V219" s="1"/>
      <c r="W219" s="1"/>
      <c r="X219" s="1"/>
      <c r="Y219" s="1"/>
      <c r="Z219" s="1"/>
      <c r="AA219" s="1"/>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96"/>
      <c r="BK219" s="96"/>
      <c r="BL219" s="1"/>
      <c r="BM219" s="1"/>
    </row>
    <row r="220" spans="1:65" ht="15.75" customHeight="1" x14ac:dyDescent="0.25">
      <c r="A220" s="1"/>
      <c r="B220" s="83"/>
      <c r="C220" s="83"/>
      <c r="D220" s="83"/>
      <c r="E220" s="1"/>
      <c r="F220" s="1"/>
      <c r="G220" s="1"/>
      <c r="H220" s="1"/>
      <c r="I220" s="1"/>
      <c r="J220" s="1"/>
      <c r="K220" s="1"/>
      <c r="L220" s="1"/>
      <c r="M220" s="1"/>
      <c r="N220" s="1"/>
      <c r="O220" s="1"/>
      <c r="P220" s="1"/>
      <c r="Q220" s="1"/>
      <c r="R220" s="1"/>
      <c r="S220" s="1"/>
      <c r="T220" s="1"/>
      <c r="U220" s="1"/>
      <c r="V220" s="1"/>
      <c r="W220" s="1"/>
      <c r="X220" s="1"/>
      <c r="Y220" s="1"/>
      <c r="Z220" s="1"/>
      <c r="AA220" s="1"/>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96"/>
      <c r="BK220" s="96"/>
      <c r="BL220" s="1"/>
      <c r="BM220" s="1"/>
    </row>
    <row r="221" spans="1:65" ht="15.75" customHeight="1" x14ac:dyDescent="0.25">
      <c r="A221" s="1"/>
      <c r="B221" s="83"/>
      <c r="C221" s="83"/>
      <c r="D221" s="83"/>
      <c r="E221" s="1"/>
      <c r="F221" s="1"/>
      <c r="G221" s="1"/>
      <c r="H221" s="1"/>
      <c r="I221" s="1"/>
      <c r="J221" s="1"/>
      <c r="K221" s="1"/>
      <c r="L221" s="1"/>
      <c r="M221" s="1"/>
      <c r="N221" s="1"/>
      <c r="O221" s="1"/>
      <c r="P221" s="1"/>
      <c r="Q221" s="1"/>
      <c r="R221" s="1"/>
      <c r="S221" s="1"/>
      <c r="T221" s="1"/>
      <c r="U221" s="1"/>
      <c r="V221" s="1"/>
      <c r="W221" s="1"/>
      <c r="X221" s="1"/>
      <c r="Y221" s="1"/>
      <c r="Z221" s="1"/>
      <c r="AA221" s="1"/>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96"/>
      <c r="BK221" s="96"/>
      <c r="BL221" s="1"/>
      <c r="BM221" s="1"/>
    </row>
    <row r="222" spans="1:65" ht="15.75" customHeight="1" x14ac:dyDescent="0.25">
      <c r="A222" s="1"/>
      <c r="B222" s="83"/>
      <c r="C222" s="83"/>
      <c r="D222" s="83"/>
      <c r="E222" s="1"/>
      <c r="F222" s="1"/>
      <c r="G222" s="1"/>
      <c r="H222" s="1"/>
      <c r="I222" s="1"/>
      <c r="J222" s="1"/>
      <c r="K222" s="1"/>
      <c r="L222" s="1"/>
      <c r="M222" s="1"/>
      <c r="N222" s="1"/>
      <c r="O222" s="1"/>
      <c r="P222" s="1"/>
      <c r="Q222" s="1"/>
      <c r="R222" s="1"/>
      <c r="S222" s="1"/>
      <c r="T222" s="1"/>
      <c r="U222" s="1"/>
      <c r="V222" s="1"/>
      <c r="W222" s="1"/>
      <c r="X222" s="1"/>
      <c r="Y222" s="1"/>
      <c r="Z222" s="1"/>
      <c r="AA222" s="1"/>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96"/>
      <c r="BK222" s="96"/>
      <c r="BL222" s="1"/>
      <c r="BM222" s="1"/>
    </row>
    <row r="223" spans="1:65" ht="15.75" customHeight="1" x14ac:dyDescent="0.25">
      <c r="A223" s="1"/>
      <c r="B223" s="83"/>
      <c r="C223" s="83"/>
      <c r="D223" s="83"/>
      <c r="E223" s="1"/>
      <c r="F223" s="1"/>
      <c r="G223" s="1"/>
      <c r="H223" s="1"/>
      <c r="I223" s="1"/>
      <c r="J223" s="1"/>
      <c r="K223" s="1"/>
      <c r="L223" s="1"/>
      <c r="M223" s="1"/>
      <c r="N223" s="1"/>
      <c r="O223" s="1"/>
      <c r="P223" s="1"/>
      <c r="Q223" s="1"/>
      <c r="R223" s="1"/>
      <c r="S223" s="1"/>
      <c r="T223" s="1"/>
      <c r="U223" s="1"/>
      <c r="V223" s="1"/>
      <c r="W223" s="1"/>
      <c r="X223" s="1"/>
      <c r="Y223" s="1"/>
      <c r="Z223" s="1"/>
      <c r="AA223" s="1"/>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96"/>
      <c r="BK223" s="96"/>
      <c r="BL223" s="1"/>
      <c r="BM223" s="1"/>
    </row>
    <row r="224" spans="1:65" ht="15.75" customHeight="1" x14ac:dyDescent="0.25">
      <c r="A224" s="1"/>
      <c r="B224" s="83"/>
      <c r="C224" s="83"/>
      <c r="D224" s="83"/>
      <c r="E224" s="1"/>
      <c r="F224" s="1"/>
      <c r="G224" s="1"/>
      <c r="H224" s="1"/>
      <c r="I224" s="1"/>
      <c r="J224" s="1"/>
      <c r="K224" s="1"/>
      <c r="L224" s="1"/>
      <c r="M224" s="1"/>
      <c r="N224" s="1"/>
      <c r="O224" s="1"/>
      <c r="P224" s="1"/>
      <c r="Q224" s="1"/>
      <c r="R224" s="1"/>
      <c r="S224" s="1"/>
      <c r="T224" s="1"/>
      <c r="U224" s="1"/>
      <c r="V224" s="1"/>
      <c r="W224" s="1"/>
      <c r="X224" s="1"/>
      <c r="Y224" s="1"/>
      <c r="Z224" s="1"/>
      <c r="AA224" s="1"/>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96"/>
      <c r="BK224" s="96"/>
      <c r="BL224" s="1"/>
      <c r="BM224" s="1"/>
    </row>
    <row r="225" spans="1:65" ht="15.75" customHeight="1" x14ac:dyDescent="0.25">
      <c r="A225" s="1"/>
      <c r="B225" s="83"/>
      <c r="C225" s="83"/>
      <c r="D225" s="83"/>
      <c r="E225" s="1"/>
      <c r="F225" s="1"/>
      <c r="G225" s="1"/>
      <c r="H225" s="1"/>
      <c r="I225" s="1"/>
      <c r="J225" s="1"/>
      <c r="K225" s="1"/>
      <c r="L225" s="1"/>
      <c r="M225" s="1"/>
      <c r="N225" s="1"/>
      <c r="O225" s="1"/>
      <c r="P225" s="1"/>
      <c r="Q225" s="1"/>
      <c r="R225" s="1"/>
      <c r="S225" s="1"/>
      <c r="T225" s="1"/>
      <c r="U225" s="1"/>
      <c r="V225" s="1"/>
      <c r="W225" s="1"/>
      <c r="X225" s="1"/>
      <c r="Y225" s="1"/>
      <c r="Z225" s="1"/>
      <c r="AA225" s="1"/>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96"/>
      <c r="BK225" s="96"/>
      <c r="BL225" s="1"/>
      <c r="BM225" s="1"/>
    </row>
    <row r="226" spans="1:65" ht="15.75" customHeight="1" x14ac:dyDescent="0.25">
      <c r="A226" s="1"/>
      <c r="B226" s="83"/>
      <c r="C226" s="83"/>
      <c r="D226" s="83"/>
      <c r="E226" s="1"/>
      <c r="F226" s="1"/>
      <c r="G226" s="1"/>
      <c r="H226" s="1"/>
      <c r="I226" s="1"/>
      <c r="J226" s="1"/>
      <c r="K226" s="1"/>
      <c r="L226" s="1"/>
      <c r="M226" s="1"/>
      <c r="N226" s="1"/>
      <c r="O226" s="1"/>
      <c r="P226" s="1"/>
      <c r="Q226" s="1"/>
      <c r="R226" s="1"/>
      <c r="S226" s="1"/>
      <c r="T226" s="1"/>
      <c r="U226" s="1"/>
      <c r="V226" s="1"/>
      <c r="W226" s="1"/>
      <c r="X226" s="1"/>
      <c r="Y226" s="1"/>
      <c r="Z226" s="1"/>
      <c r="AA226" s="1"/>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96"/>
      <c r="BK226" s="96"/>
      <c r="BL226" s="1"/>
      <c r="BM226" s="1"/>
    </row>
    <row r="227" spans="1:65" ht="15.75" customHeight="1" x14ac:dyDescent="0.25">
      <c r="A227" s="1"/>
      <c r="B227" s="83"/>
      <c r="C227" s="83"/>
      <c r="D227" s="83"/>
      <c r="E227" s="1"/>
      <c r="F227" s="1"/>
      <c r="G227" s="1"/>
      <c r="H227" s="1"/>
      <c r="I227" s="1"/>
      <c r="J227" s="1"/>
      <c r="K227" s="1"/>
      <c r="L227" s="1"/>
      <c r="M227" s="1"/>
      <c r="N227" s="1"/>
      <c r="O227" s="1"/>
      <c r="P227" s="1"/>
      <c r="Q227" s="1"/>
      <c r="R227" s="1"/>
      <c r="S227" s="1"/>
      <c r="T227" s="1"/>
      <c r="U227" s="1"/>
      <c r="V227" s="1"/>
      <c r="W227" s="1"/>
      <c r="X227" s="1"/>
      <c r="Y227" s="1"/>
      <c r="Z227" s="1"/>
      <c r="AA227" s="1"/>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96"/>
      <c r="BK227" s="96"/>
      <c r="BL227" s="1"/>
      <c r="BM227" s="1"/>
    </row>
    <row r="228" spans="1:65" ht="15.75" customHeight="1" x14ac:dyDescent="0.25">
      <c r="A228" s="1"/>
      <c r="B228" s="83"/>
      <c r="C228" s="83"/>
      <c r="D228" s="83"/>
      <c r="E228" s="1"/>
      <c r="F228" s="1"/>
      <c r="G228" s="1"/>
      <c r="H228" s="1"/>
      <c r="I228" s="1"/>
      <c r="J228" s="1"/>
      <c r="K228" s="1"/>
      <c r="L228" s="1"/>
      <c r="M228" s="1"/>
      <c r="N228" s="1"/>
      <c r="O228" s="1"/>
      <c r="P228" s="1"/>
      <c r="Q228" s="1"/>
      <c r="R228" s="1"/>
      <c r="S228" s="1"/>
      <c r="T228" s="1"/>
      <c r="U228" s="1"/>
      <c r="V228" s="1"/>
      <c r="W228" s="1"/>
      <c r="X228" s="1"/>
      <c r="Y228" s="1"/>
      <c r="Z228" s="1"/>
      <c r="AA228" s="1"/>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96"/>
      <c r="BK228" s="96"/>
      <c r="BL228" s="1"/>
      <c r="BM228" s="1"/>
    </row>
    <row r="229" spans="1:65" ht="15.75" customHeight="1" x14ac:dyDescent="0.25">
      <c r="A229" s="1"/>
      <c r="B229" s="83"/>
      <c r="C229" s="83"/>
      <c r="D229" s="83"/>
      <c r="E229" s="1"/>
      <c r="F229" s="1"/>
      <c r="G229" s="1"/>
      <c r="H229" s="1"/>
      <c r="I229" s="1"/>
      <c r="J229" s="1"/>
      <c r="K229" s="1"/>
      <c r="L229" s="1"/>
      <c r="M229" s="1"/>
      <c r="N229" s="1"/>
      <c r="O229" s="1"/>
      <c r="P229" s="1"/>
      <c r="Q229" s="1"/>
      <c r="R229" s="1"/>
      <c r="S229" s="1"/>
      <c r="T229" s="1"/>
      <c r="U229" s="1"/>
      <c r="V229" s="1"/>
      <c r="W229" s="1"/>
      <c r="X229" s="1"/>
      <c r="Y229" s="1"/>
      <c r="Z229" s="1"/>
      <c r="AA229" s="1"/>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96"/>
      <c r="BK229" s="96"/>
      <c r="BL229" s="1"/>
      <c r="BM229" s="1"/>
    </row>
    <row r="230" spans="1:65" ht="15.75" customHeight="1" x14ac:dyDescent="0.25">
      <c r="A230" s="1"/>
      <c r="B230" s="83"/>
      <c r="C230" s="83"/>
      <c r="D230" s="83"/>
      <c r="E230" s="1"/>
      <c r="F230" s="1"/>
      <c r="G230" s="1"/>
      <c r="H230" s="1"/>
      <c r="I230" s="1"/>
      <c r="J230" s="1"/>
      <c r="K230" s="1"/>
      <c r="L230" s="1"/>
      <c r="M230" s="1"/>
      <c r="N230" s="1"/>
      <c r="O230" s="1"/>
      <c r="P230" s="1"/>
      <c r="Q230" s="1"/>
      <c r="R230" s="1"/>
      <c r="S230" s="1"/>
      <c r="T230" s="1"/>
      <c r="U230" s="1"/>
      <c r="V230" s="1"/>
      <c r="W230" s="1"/>
      <c r="X230" s="1"/>
      <c r="Y230" s="1"/>
      <c r="Z230" s="1"/>
      <c r="AA230" s="1"/>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96"/>
      <c r="BK230" s="96"/>
      <c r="BL230" s="1"/>
      <c r="BM230" s="1"/>
    </row>
    <row r="231" spans="1:65" ht="15.75" customHeight="1" x14ac:dyDescent="0.25">
      <c r="A231" s="1"/>
      <c r="B231" s="83"/>
      <c r="C231" s="83"/>
      <c r="D231" s="83"/>
      <c r="E231" s="1"/>
      <c r="F231" s="1"/>
      <c r="G231" s="1"/>
      <c r="H231" s="1"/>
      <c r="I231" s="1"/>
      <c r="J231" s="1"/>
      <c r="K231" s="1"/>
      <c r="L231" s="1"/>
      <c r="M231" s="1"/>
      <c r="N231" s="1"/>
      <c r="O231" s="1"/>
      <c r="P231" s="1"/>
      <c r="Q231" s="1"/>
      <c r="R231" s="1"/>
      <c r="S231" s="1"/>
      <c r="T231" s="1"/>
      <c r="U231" s="1"/>
      <c r="V231" s="1"/>
      <c r="W231" s="1"/>
      <c r="X231" s="1"/>
      <c r="Y231" s="1"/>
      <c r="Z231" s="1"/>
      <c r="AA231" s="1"/>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96"/>
      <c r="BK231" s="96"/>
      <c r="BL231" s="1"/>
      <c r="BM231" s="1"/>
    </row>
    <row r="232" spans="1:65" ht="15.75" customHeight="1" x14ac:dyDescent="0.25">
      <c r="A232" s="1"/>
      <c r="B232" s="83"/>
      <c r="C232" s="83"/>
      <c r="D232" s="83"/>
      <c r="E232" s="1"/>
      <c r="F232" s="1"/>
      <c r="G232" s="1"/>
      <c r="H232" s="1"/>
      <c r="I232" s="1"/>
      <c r="J232" s="1"/>
      <c r="K232" s="1"/>
      <c r="L232" s="1"/>
      <c r="M232" s="1"/>
      <c r="N232" s="1"/>
      <c r="O232" s="1"/>
      <c r="P232" s="1"/>
      <c r="Q232" s="1"/>
      <c r="R232" s="1"/>
      <c r="S232" s="1"/>
      <c r="T232" s="1"/>
      <c r="U232" s="1"/>
      <c r="V232" s="1"/>
      <c r="W232" s="1"/>
      <c r="X232" s="1"/>
      <c r="Y232" s="1"/>
      <c r="Z232" s="1"/>
      <c r="AA232" s="1"/>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96"/>
      <c r="BK232" s="96"/>
      <c r="BL232" s="1"/>
      <c r="BM232" s="1"/>
    </row>
    <row r="233" spans="1:65" ht="15.75" customHeight="1" x14ac:dyDescent="0.25">
      <c r="A233" s="1"/>
      <c r="B233" s="83"/>
      <c r="C233" s="83"/>
      <c r="D233" s="83"/>
      <c r="E233" s="1"/>
      <c r="F233" s="1"/>
      <c r="G233" s="1"/>
      <c r="H233" s="1"/>
      <c r="I233" s="1"/>
      <c r="J233" s="1"/>
      <c r="K233" s="1"/>
      <c r="L233" s="1"/>
      <c r="M233" s="1"/>
      <c r="N233" s="1"/>
      <c r="O233" s="1"/>
      <c r="P233" s="1"/>
      <c r="Q233" s="1"/>
      <c r="R233" s="1"/>
      <c r="S233" s="1"/>
      <c r="T233" s="1"/>
      <c r="U233" s="1"/>
      <c r="V233" s="1"/>
      <c r="W233" s="1"/>
      <c r="X233" s="1"/>
      <c r="Y233" s="1"/>
      <c r="Z233" s="1"/>
      <c r="AA233" s="1"/>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96"/>
      <c r="BK233" s="96"/>
      <c r="BL233" s="1"/>
      <c r="BM233" s="1"/>
    </row>
    <row r="234" spans="1:65" ht="15.75" customHeight="1" x14ac:dyDescent="0.25">
      <c r="A234" s="1"/>
      <c r="B234" s="83"/>
      <c r="C234" s="83"/>
      <c r="D234" s="83"/>
      <c r="E234" s="1"/>
      <c r="F234" s="1"/>
      <c r="G234" s="1"/>
      <c r="H234" s="1"/>
      <c r="I234" s="1"/>
      <c r="J234" s="1"/>
      <c r="K234" s="1"/>
      <c r="L234" s="1"/>
      <c r="M234" s="1"/>
      <c r="N234" s="1"/>
      <c r="O234" s="1"/>
      <c r="P234" s="1"/>
      <c r="Q234" s="1"/>
      <c r="R234" s="1"/>
      <c r="S234" s="1"/>
      <c r="T234" s="1"/>
      <c r="U234" s="1"/>
      <c r="V234" s="1"/>
      <c r="W234" s="1"/>
      <c r="X234" s="1"/>
      <c r="Y234" s="1"/>
      <c r="Z234" s="1"/>
      <c r="AA234" s="1"/>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96"/>
      <c r="BK234" s="96"/>
      <c r="BL234" s="1"/>
      <c r="BM234" s="1"/>
    </row>
    <row r="235" spans="1:65" ht="15.75" customHeight="1" x14ac:dyDescent="0.25">
      <c r="A235" s="1"/>
      <c r="B235" s="83"/>
      <c r="C235" s="83"/>
      <c r="D235" s="83"/>
      <c r="E235" s="1"/>
      <c r="F235" s="1"/>
      <c r="G235" s="1"/>
      <c r="H235" s="1"/>
      <c r="I235" s="1"/>
      <c r="J235" s="1"/>
      <c r="K235" s="1"/>
      <c r="L235" s="1"/>
      <c r="M235" s="1"/>
      <c r="N235" s="1"/>
      <c r="O235" s="1"/>
      <c r="P235" s="1"/>
      <c r="Q235" s="1"/>
      <c r="R235" s="1"/>
      <c r="S235" s="1"/>
      <c r="T235" s="1"/>
      <c r="U235" s="1"/>
      <c r="V235" s="1"/>
      <c r="W235" s="1"/>
      <c r="X235" s="1"/>
      <c r="Y235" s="1"/>
      <c r="Z235" s="1"/>
      <c r="AA235" s="1"/>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96"/>
      <c r="BK235" s="96"/>
      <c r="BL235" s="1"/>
      <c r="BM235" s="1"/>
    </row>
    <row r="236" spans="1:65" ht="15.75" customHeight="1" x14ac:dyDescent="0.25">
      <c r="A236" s="1"/>
      <c r="B236" s="83"/>
      <c r="C236" s="83"/>
      <c r="D236" s="83"/>
      <c r="E236" s="1"/>
      <c r="F236" s="1"/>
      <c r="G236" s="1"/>
      <c r="H236" s="1"/>
      <c r="I236" s="1"/>
      <c r="J236" s="1"/>
      <c r="K236" s="1"/>
      <c r="L236" s="1"/>
      <c r="M236" s="1"/>
      <c r="N236" s="1"/>
      <c r="O236" s="1"/>
      <c r="P236" s="1"/>
      <c r="Q236" s="1"/>
      <c r="R236" s="1"/>
      <c r="S236" s="1"/>
      <c r="T236" s="1"/>
      <c r="U236" s="1"/>
      <c r="V236" s="1"/>
      <c r="W236" s="1"/>
      <c r="X236" s="1"/>
      <c r="Y236" s="1"/>
      <c r="Z236" s="1"/>
      <c r="AA236" s="1"/>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96"/>
      <c r="BK236" s="96"/>
      <c r="BL236" s="1"/>
      <c r="BM236" s="1"/>
    </row>
    <row r="237" spans="1:65" ht="15.75" customHeight="1" x14ac:dyDescent="0.25">
      <c r="A237" s="1"/>
      <c r="B237" s="83"/>
      <c r="C237" s="83"/>
      <c r="D237" s="83"/>
      <c r="E237" s="1"/>
      <c r="F237" s="1"/>
      <c r="G237" s="1"/>
      <c r="H237" s="1"/>
      <c r="I237" s="1"/>
      <c r="J237" s="1"/>
      <c r="K237" s="1"/>
      <c r="L237" s="1"/>
      <c r="M237" s="1"/>
      <c r="N237" s="1"/>
      <c r="O237" s="1"/>
      <c r="P237" s="1"/>
      <c r="Q237" s="1"/>
      <c r="R237" s="1"/>
      <c r="S237" s="1"/>
      <c r="T237" s="1"/>
      <c r="U237" s="1"/>
      <c r="V237" s="1"/>
      <c r="W237" s="1"/>
      <c r="X237" s="1"/>
      <c r="Y237" s="1"/>
      <c r="Z237" s="1"/>
      <c r="AA237" s="1"/>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96"/>
      <c r="BK237" s="96"/>
      <c r="BL237" s="1"/>
      <c r="BM237" s="1"/>
    </row>
    <row r="238" spans="1:65" ht="15.75" customHeight="1" x14ac:dyDescent="0.25">
      <c r="A238" s="1"/>
      <c r="B238" s="83"/>
      <c r="C238" s="83"/>
      <c r="D238" s="83"/>
      <c r="E238" s="1"/>
      <c r="F238" s="1"/>
      <c r="G238" s="1"/>
      <c r="H238" s="1"/>
      <c r="I238" s="1"/>
      <c r="J238" s="1"/>
      <c r="K238" s="1"/>
      <c r="L238" s="1"/>
      <c r="M238" s="1"/>
      <c r="N238" s="1"/>
      <c r="O238" s="1"/>
      <c r="P238" s="1"/>
      <c r="Q238" s="1"/>
      <c r="R238" s="1"/>
      <c r="S238" s="1"/>
      <c r="T238" s="1"/>
      <c r="U238" s="1"/>
      <c r="V238" s="1"/>
      <c r="W238" s="1"/>
      <c r="X238" s="1"/>
      <c r="Y238" s="1"/>
      <c r="Z238" s="1"/>
      <c r="AA238" s="1"/>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96"/>
      <c r="BK238" s="96"/>
      <c r="BL238" s="1"/>
      <c r="BM238" s="1"/>
    </row>
    <row r="239" spans="1:65" ht="15.75" customHeight="1" x14ac:dyDescent="0.25">
      <c r="A239" s="1"/>
      <c r="B239" s="83"/>
      <c r="C239" s="83"/>
      <c r="D239" s="83"/>
      <c r="E239" s="1"/>
      <c r="F239" s="1"/>
      <c r="G239" s="1"/>
      <c r="H239" s="1"/>
      <c r="I239" s="1"/>
      <c r="J239" s="1"/>
      <c r="K239" s="1"/>
      <c r="L239" s="1"/>
      <c r="M239" s="1"/>
      <c r="N239" s="1"/>
      <c r="O239" s="1"/>
      <c r="P239" s="1"/>
      <c r="Q239" s="1"/>
      <c r="R239" s="1"/>
      <c r="S239" s="1"/>
      <c r="T239" s="1"/>
      <c r="U239" s="1"/>
      <c r="V239" s="1"/>
      <c r="W239" s="1"/>
      <c r="X239" s="1"/>
      <c r="Y239" s="1"/>
      <c r="Z239" s="1"/>
      <c r="AA239" s="1"/>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96"/>
      <c r="BK239" s="96"/>
      <c r="BL239" s="1"/>
      <c r="BM239" s="1"/>
    </row>
    <row r="240" spans="1:65" ht="15.75" customHeight="1" x14ac:dyDescent="0.25">
      <c r="A240" s="1"/>
      <c r="B240" s="83"/>
      <c r="C240" s="83"/>
      <c r="D240" s="83"/>
      <c r="E240" s="1"/>
      <c r="F240" s="1"/>
      <c r="G240" s="1"/>
      <c r="H240" s="1"/>
      <c r="I240" s="1"/>
      <c r="J240" s="1"/>
      <c r="K240" s="1"/>
      <c r="L240" s="1"/>
      <c r="M240" s="1"/>
      <c r="N240" s="1"/>
      <c r="O240" s="1"/>
      <c r="P240" s="1"/>
      <c r="Q240" s="1"/>
      <c r="R240" s="1"/>
      <c r="S240" s="1"/>
      <c r="T240" s="1"/>
      <c r="U240" s="1"/>
      <c r="V240" s="1"/>
      <c r="W240" s="1"/>
      <c r="X240" s="1"/>
      <c r="Y240" s="1"/>
      <c r="Z240" s="1"/>
      <c r="AA240" s="1"/>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96"/>
      <c r="BK240" s="96"/>
      <c r="BL240" s="1"/>
      <c r="BM240" s="1"/>
    </row>
    <row r="241" spans="1:65" ht="15.75" customHeight="1" x14ac:dyDescent="0.25">
      <c r="A241" s="1"/>
      <c r="B241" s="83"/>
      <c r="C241" s="83"/>
      <c r="D241" s="83"/>
      <c r="E241" s="1"/>
      <c r="F241" s="1"/>
      <c r="G241" s="1"/>
      <c r="H241" s="1"/>
      <c r="I241" s="1"/>
      <c r="J241" s="1"/>
      <c r="K241" s="1"/>
      <c r="L241" s="1"/>
      <c r="M241" s="1"/>
      <c r="N241" s="1"/>
      <c r="O241" s="1"/>
      <c r="P241" s="1"/>
      <c r="Q241" s="1"/>
      <c r="R241" s="1"/>
      <c r="S241" s="1"/>
      <c r="T241" s="1"/>
      <c r="U241" s="1"/>
      <c r="V241" s="1"/>
      <c r="W241" s="1"/>
      <c r="X241" s="1"/>
      <c r="Y241" s="1"/>
      <c r="Z241" s="1"/>
      <c r="AA241" s="1"/>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96"/>
      <c r="BK241" s="96"/>
      <c r="BL241" s="1"/>
      <c r="BM241" s="1"/>
    </row>
    <row r="242" spans="1:65" ht="15.75" customHeight="1" x14ac:dyDescent="0.25">
      <c r="A242" s="1"/>
      <c r="B242" s="83"/>
      <c r="C242" s="83"/>
      <c r="D242" s="83"/>
      <c r="E242" s="1"/>
      <c r="F242" s="1"/>
      <c r="G242" s="1"/>
      <c r="H242" s="1"/>
      <c r="I242" s="1"/>
      <c r="J242" s="1"/>
      <c r="K242" s="1"/>
      <c r="L242" s="1"/>
      <c r="M242" s="1"/>
      <c r="N242" s="1"/>
      <c r="O242" s="1"/>
      <c r="P242" s="1"/>
      <c r="Q242" s="1"/>
      <c r="R242" s="1"/>
      <c r="S242" s="1"/>
      <c r="T242" s="1"/>
      <c r="U242" s="1"/>
      <c r="V242" s="1"/>
      <c r="W242" s="1"/>
      <c r="X242" s="1"/>
      <c r="Y242" s="1"/>
      <c r="Z242" s="1"/>
      <c r="AA242" s="1"/>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96"/>
      <c r="BK242" s="96"/>
      <c r="BL242" s="1"/>
      <c r="BM242" s="1"/>
    </row>
    <row r="243" spans="1:65" ht="15.75" customHeight="1" x14ac:dyDescent="0.25">
      <c r="A243" s="1"/>
      <c r="B243" s="83"/>
      <c r="C243" s="83"/>
      <c r="D243" s="83"/>
      <c r="E243" s="1"/>
      <c r="F243" s="1"/>
      <c r="G243" s="1"/>
      <c r="H243" s="1"/>
      <c r="I243" s="1"/>
      <c r="J243" s="1"/>
      <c r="K243" s="1"/>
      <c r="L243" s="1"/>
      <c r="M243" s="1"/>
      <c r="N243" s="1"/>
      <c r="O243" s="1"/>
      <c r="P243" s="1"/>
      <c r="Q243" s="1"/>
      <c r="R243" s="1"/>
      <c r="S243" s="1"/>
      <c r="T243" s="1"/>
      <c r="U243" s="1"/>
      <c r="V243" s="1"/>
      <c r="W243" s="1"/>
      <c r="X243" s="1"/>
      <c r="Y243" s="1"/>
      <c r="Z243" s="1"/>
      <c r="AA243" s="1"/>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96"/>
      <c r="BK243" s="96"/>
      <c r="BL243" s="1"/>
      <c r="BM243" s="1"/>
    </row>
    <row r="244" spans="1:65" ht="15.75" customHeight="1" x14ac:dyDescent="0.25">
      <c r="A244" s="1"/>
      <c r="B244" s="83"/>
      <c r="C244" s="83"/>
      <c r="D244" s="83"/>
      <c r="E244" s="1"/>
      <c r="F244" s="1"/>
      <c r="G244" s="1"/>
      <c r="H244" s="1"/>
      <c r="I244" s="1"/>
      <c r="J244" s="1"/>
      <c r="K244" s="1"/>
      <c r="L244" s="1"/>
      <c r="M244" s="1"/>
      <c r="N244" s="1"/>
      <c r="O244" s="1"/>
      <c r="P244" s="1"/>
      <c r="Q244" s="1"/>
      <c r="R244" s="1"/>
      <c r="S244" s="1"/>
      <c r="T244" s="1"/>
      <c r="U244" s="1"/>
      <c r="V244" s="1"/>
      <c r="W244" s="1"/>
      <c r="X244" s="1"/>
      <c r="Y244" s="1"/>
      <c r="Z244" s="1"/>
      <c r="AA244" s="1"/>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96"/>
      <c r="BK244" s="96"/>
      <c r="BL244" s="1"/>
      <c r="BM244" s="1"/>
    </row>
    <row r="245" spans="1:65" ht="15.75" customHeight="1" x14ac:dyDescent="0.25">
      <c r="A245" s="1"/>
      <c r="B245" s="83"/>
      <c r="C245" s="83"/>
      <c r="D245" s="83"/>
      <c r="E245" s="1"/>
      <c r="F245" s="1"/>
      <c r="G245" s="1"/>
      <c r="H245" s="1"/>
      <c r="I245" s="1"/>
      <c r="J245" s="1"/>
      <c r="K245" s="1"/>
      <c r="L245" s="1"/>
      <c r="M245" s="1"/>
      <c r="N245" s="1"/>
      <c r="O245" s="1"/>
      <c r="P245" s="1"/>
      <c r="Q245" s="1"/>
      <c r="R245" s="1"/>
      <c r="S245" s="1"/>
      <c r="T245" s="1"/>
      <c r="U245" s="1"/>
      <c r="V245" s="1"/>
      <c r="W245" s="1"/>
      <c r="X245" s="1"/>
      <c r="Y245" s="1"/>
      <c r="Z245" s="1"/>
      <c r="AA245" s="1"/>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96"/>
      <c r="BK245" s="96"/>
      <c r="BL245" s="1"/>
      <c r="BM245" s="1"/>
    </row>
    <row r="246" spans="1:65" ht="15.75" customHeight="1" x14ac:dyDescent="0.25">
      <c r="A246" s="1"/>
      <c r="B246" s="83"/>
      <c r="C246" s="83"/>
      <c r="D246" s="83"/>
      <c r="E246" s="1"/>
      <c r="F246" s="1"/>
      <c r="G246" s="1"/>
      <c r="H246" s="1"/>
      <c r="I246" s="1"/>
      <c r="J246" s="1"/>
      <c r="K246" s="1"/>
      <c r="L246" s="1"/>
      <c r="M246" s="1"/>
      <c r="N246" s="1"/>
      <c r="O246" s="1"/>
      <c r="P246" s="1"/>
      <c r="Q246" s="1"/>
      <c r="R246" s="1"/>
      <c r="S246" s="1"/>
      <c r="T246" s="1"/>
      <c r="U246" s="1"/>
      <c r="V246" s="1"/>
      <c r="W246" s="1"/>
      <c r="X246" s="1"/>
      <c r="Y246" s="1"/>
      <c r="Z246" s="1"/>
      <c r="AA246" s="1"/>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c r="BC246" s="83"/>
      <c r="BD246" s="83"/>
      <c r="BE246" s="83"/>
      <c r="BF246" s="83"/>
      <c r="BG246" s="83"/>
      <c r="BH246" s="83"/>
      <c r="BI246" s="83"/>
      <c r="BJ246" s="96"/>
      <c r="BK246" s="96"/>
      <c r="BL246" s="1"/>
      <c r="BM246" s="1"/>
    </row>
    <row r="247" spans="1:65" ht="15.75" customHeight="1" x14ac:dyDescent="0.25">
      <c r="A247" s="1"/>
      <c r="B247" s="83"/>
      <c r="C247" s="83"/>
      <c r="D247" s="83"/>
      <c r="E247" s="1"/>
      <c r="F247" s="1"/>
      <c r="G247" s="1"/>
      <c r="H247" s="1"/>
      <c r="I247" s="1"/>
      <c r="J247" s="1"/>
      <c r="K247" s="1"/>
      <c r="L247" s="1"/>
      <c r="M247" s="1"/>
      <c r="N247" s="1"/>
      <c r="O247" s="1"/>
      <c r="P247" s="1"/>
      <c r="Q247" s="1"/>
      <c r="R247" s="1"/>
      <c r="S247" s="1"/>
      <c r="T247" s="1"/>
      <c r="U247" s="1"/>
      <c r="V247" s="1"/>
      <c r="W247" s="1"/>
      <c r="X247" s="1"/>
      <c r="Y247" s="1"/>
      <c r="Z247" s="1"/>
      <c r="AA247" s="1"/>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c r="BC247" s="83"/>
      <c r="BD247" s="83"/>
      <c r="BE247" s="83"/>
      <c r="BF247" s="83"/>
      <c r="BG247" s="83"/>
      <c r="BH247" s="83"/>
      <c r="BI247" s="83"/>
      <c r="BJ247" s="96"/>
      <c r="BK247" s="96"/>
      <c r="BL247" s="1"/>
      <c r="BM247" s="1"/>
    </row>
    <row r="248" spans="1:65" ht="15.75" customHeight="1" x14ac:dyDescent="0.25">
      <c r="A248" s="1"/>
      <c r="B248" s="83"/>
      <c r="C248" s="83"/>
      <c r="D248" s="83"/>
      <c r="E248" s="1"/>
      <c r="F248" s="1"/>
      <c r="G248" s="1"/>
      <c r="H248" s="1"/>
      <c r="I248" s="1"/>
      <c r="J248" s="1"/>
      <c r="K248" s="1"/>
      <c r="L248" s="1"/>
      <c r="M248" s="1"/>
      <c r="N248" s="1"/>
      <c r="O248" s="1"/>
      <c r="P248" s="1"/>
      <c r="Q248" s="1"/>
      <c r="R248" s="1"/>
      <c r="S248" s="1"/>
      <c r="T248" s="1"/>
      <c r="U248" s="1"/>
      <c r="V248" s="1"/>
      <c r="W248" s="1"/>
      <c r="X248" s="1"/>
      <c r="Y248" s="1"/>
      <c r="Z248" s="1"/>
      <c r="AA248" s="1"/>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96"/>
      <c r="BK248" s="96"/>
      <c r="BL248" s="1"/>
      <c r="BM248" s="1"/>
    </row>
    <row r="249" spans="1:65" ht="15.75" customHeight="1" x14ac:dyDescent="0.25">
      <c r="A249" s="1"/>
      <c r="B249" s="83"/>
      <c r="C249" s="83"/>
      <c r="D249" s="83"/>
      <c r="E249" s="1"/>
      <c r="F249" s="1"/>
      <c r="G249" s="1"/>
      <c r="H249" s="1"/>
      <c r="I249" s="1"/>
      <c r="J249" s="1"/>
      <c r="K249" s="1"/>
      <c r="L249" s="1"/>
      <c r="M249" s="1"/>
      <c r="N249" s="1"/>
      <c r="O249" s="1"/>
      <c r="P249" s="1"/>
      <c r="Q249" s="1"/>
      <c r="R249" s="1"/>
      <c r="S249" s="1"/>
      <c r="T249" s="1"/>
      <c r="U249" s="1"/>
      <c r="V249" s="1"/>
      <c r="W249" s="1"/>
      <c r="X249" s="1"/>
      <c r="Y249" s="1"/>
      <c r="Z249" s="1"/>
      <c r="AA249" s="1"/>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96"/>
      <c r="BK249" s="96"/>
      <c r="BL249" s="1"/>
      <c r="BM249" s="1"/>
    </row>
    <row r="250" spans="1:65" ht="15.75" customHeight="1" x14ac:dyDescent="0.25">
      <c r="A250" s="1"/>
      <c r="B250" s="83"/>
      <c r="C250" s="83"/>
      <c r="D250" s="83"/>
      <c r="E250" s="1"/>
      <c r="F250" s="1"/>
      <c r="G250" s="1"/>
      <c r="H250" s="1"/>
      <c r="I250" s="1"/>
      <c r="J250" s="1"/>
      <c r="K250" s="1"/>
      <c r="L250" s="1"/>
      <c r="M250" s="1"/>
      <c r="N250" s="1"/>
      <c r="O250" s="1"/>
      <c r="P250" s="1"/>
      <c r="Q250" s="1"/>
      <c r="R250" s="1"/>
      <c r="S250" s="1"/>
      <c r="T250" s="1"/>
      <c r="U250" s="1"/>
      <c r="V250" s="1"/>
      <c r="W250" s="1"/>
      <c r="X250" s="1"/>
      <c r="Y250" s="1"/>
      <c r="Z250" s="1"/>
      <c r="AA250" s="1"/>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96"/>
      <c r="BK250" s="96"/>
      <c r="BL250" s="1"/>
      <c r="BM250" s="1"/>
    </row>
    <row r="251" spans="1:65" ht="15.75" customHeight="1" x14ac:dyDescent="0.25">
      <c r="A251" s="1"/>
      <c r="B251" s="83"/>
      <c r="C251" s="83"/>
      <c r="D251" s="83"/>
      <c r="E251" s="1"/>
      <c r="F251" s="1"/>
      <c r="G251" s="1"/>
      <c r="H251" s="1"/>
      <c r="I251" s="1"/>
      <c r="J251" s="1"/>
      <c r="K251" s="1"/>
      <c r="L251" s="1"/>
      <c r="M251" s="1"/>
      <c r="N251" s="1"/>
      <c r="O251" s="1"/>
      <c r="P251" s="1"/>
      <c r="Q251" s="1"/>
      <c r="R251" s="1"/>
      <c r="S251" s="1"/>
      <c r="T251" s="1"/>
      <c r="U251" s="1"/>
      <c r="V251" s="1"/>
      <c r="W251" s="1"/>
      <c r="X251" s="1"/>
      <c r="Y251" s="1"/>
      <c r="Z251" s="1"/>
      <c r="AA251" s="1"/>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96"/>
      <c r="BK251" s="96"/>
      <c r="BL251" s="1"/>
      <c r="BM251" s="1"/>
    </row>
    <row r="252" spans="1:65" ht="15.75" customHeight="1" x14ac:dyDescent="0.25">
      <c r="A252" s="1"/>
      <c r="B252" s="83"/>
      <c r="C252" s="83"/>
      <c r="D252" s="83"/>
      <c r="E252" s="1"/>
      <c r="F252" s="1"/>
      <c r="G252" s="1"/>
      <c r="H252" s="1"/>
      <c r="I252" s="1"/>
      <c r="J252" s="1"/>
      <c r="K252" s="1"/>
      <c r="L252" s="1"/>
      <c r="M252" s="1"/>
      <c r="N252" s="1"/>
      <c r="O252" s="1"/>
      <c r="P252" s="1"/>
      <c r="Q252" s="1"/>
      <c r="R252" s="1"/>
      <c r="S252" s="1"/>
      <c r="T252" s="1"/>
      <c r="U252" s="1"/>
      <c r="V252" s="1"/>
      <c r="W252" s="1"/>
      <c r="X252" s="1"/>
      <c r="Y252" s="1"/>
      <c r="Z252" s="1"/>
      <c r="AA252" s="1"/>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96"/>
      <c r="BK252" s="96"/>
      <c r="BL252" s="1"/>
      <c r="BM252" s="1"/>
    </row>
    <row r="253" spans="1:65" ht="15.75" customHeight="1" x14ac:dyDescent="0.25">
      <c r="A253" s="1"/>
      <c r="B253" s="83"/>
      <c r="C253" s="83"/>
      <c r="D253" s="83"/>
      <c r="E253" s="1"/>
      <c r="F253" s="1"/>
      <c r="G253" s="1"/>
      <c r="H253" s="1"/>
      <c r="I253" s="1"/>
      <c r="J253" s="1"/>
      <c r="K253" s="1"/>
      <c r="L253" s="1"/>
      <c r="M253" s="1"/>
      <c r="N253" s="1"/>
      <c r="O253" s="1"/>
      <c r="P253" s="1"/>
      <c r="Q253" s="1"/>
      <c r="R253" s="1"/>
      <c r="S253" s="1"/>
      <c r="T253" s="1"/>
      <c r="U253" s="1"/>
      <c r="V253" s="1"/>
      <c r="W253" s="1"/>
      <c r="X253" s="1"/>
      <c r="Y253" s="1"/>
      <c r="Z253" s="1"/>
      <c r="AA253" s="1"/>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96"/>
      <c r="BK253" s="96"/>
      <c r="BL253" s="1"/>
      <c r="BM253" s="1"/>
    </row>
    <row r="254" spans="1:65" ht="15.75" customHeight="1" x14ac:dyDescent="0.25">
      <c r="A254" s="1"/>
      <c r="B254" s="83"/>
      <c r="C254" s="83"/>
      <c r="D254" s="83"/>
      <c r="E254" s="1"/>
      <c r="F254" s="1"/>
      <c r="G254" s="1"/>
      <c r="H254" s="1"/>
      <c r="I254" s="1"/>
      <c r="J254" s="1"/>
      <c r="K254" s="1"/>
      <c r="L254" s="1"/>
      <c r="M254" s="1"/>
      <c r="N254" s="1"/>
      <c r="O254" s="1"/>
      <c r="P254" s="1"/>
      <c r="Q254" s="1"/>
      <c r="R254" s="1"/>
      <c r="S254" s="1"/>
      <c r="T254" s="1"/>
      <c r="U254" s="1"/>
      <c r="V254" s="1"/>
      <c r="W254" s="1"/>
      <c r="X254" s="1"/>
      <c r="Y254" s="1"/>
      <c r="Z254" s="1"/>
      <c r="AA254" s="1"/>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96"/>
      <c r="BK254" s="96"/>
      <c r="BL254" s="1"/>
      <c r="BM254" s="1"/>
    </row>
    <row r="255" spans="1:65" ht="15.75" customHeight="1" x14ac:dyDescent="0.25">
      <c r="A255" s="1"/>
      <c r="B255" s="83"/>
      <c r="C255" s="83"/>
      <c r="D255" s="83"/>
      <c r="E255" s="1"/>
      <c r="F255" s="1"/>
      <c r="G255" s="1"/>
      <c r="H255" s="1"/>
      <c r="I255" s="1"/>
      <c r="J255" s="1"/>
      <c r="K255" s="1"/>
      <c r="L255" s="1"/>
      <c r="M255" s="1"/>
      <c r="N255" s="1"/>
      <c r="O255" s="1"/>
      <c r="P255" s="1"/>
      <c r="Q255" s="1"/>
      <c r="R255" s="1"/>
      <c r="S255" s="1"/>
      <c r="T255" s="1"/>
      <c r="U255" s="1"/>
      <c r="V255" s="1"/>
      <c r="W255" s="1"/>
      <c r="X255" s="1"/>
      <c r="Y255" s="1"/>
      <c r="Z255" s="1"/>
      <c r="AA255" s="1"/>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96"/>
      <c r="BK255" s="96"/>
      <c r="BL255" s="1"/>
      <c r="BM255" s="1"/>
    </row>
    <row r="256" spans="1:65" ht="15.75" customHeight="1" x14ac:dyDescent="0.25">
      <c r="A256" s="1"/>
      <c r="B256" s="83"/>
      <c r="C256" s="83"/>
      <c r="D256" s="83"/>
      <c r="E256" s="1"/>
      <c r="F256" s="1"/>
      <c r="G256" s="1"/>
      <c r="H256" s="1"/>
      <c r="I256" s="1"/>
      <c r="J256" s="1"/>
      <c r="K256" s="1"/>
      <c r="L256" s="1"/>
      <c r="M256" s="1"/>
      <c r="N256" s="1"/>
      <c r="O256" s="1"/>
      <c r="P256" s="1"/>
      <c r="Q256" s="1"/>
      <c r="R256" s="1"/>
      <c r="S256" s="1"/>
      <c r="T256" s="1"/>
      <c r="U256" s="1"/>
      <c r="V256" s="1"/>
      <c r="W256" s="1"/>
      <c r="X256" s="1"/>
      <c r="Y256" s="1"/>
      <c r="Z256" s="1"/>
      <c r="AA256" s="1"/>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96"/>
      <c r="BK256" s="96"/>
      <c r="BL256" s="1"/>
      <c r="BM256" s="1"/>
    </row>
    <row r="257" spans="1:65" ht="15.75" customHeight="1" x14ac:dyDescent="0.25">
      <c r="A257" s="1"/>
      <c r="B257" s="83"/>
      <c r="C257" s="83"/>
      <c r="D257" s="83"/>
      <c r="E257" s="1"/>
      <c r="F257" s="1"/>
      <c r="G257" s="1"/>
      <c r="H257" s="1"/>
      <c r="I257" s="1"/>
      <c r="J257" s="1"/>
      <c r="K257" s="1"/>
      <c r="L257" s="1"/>
      <c r="M257" s="1"/>
      <c r="N257" s="1"/>
      <c r="O257" s="1"/>
      <c r="P257" s="1"/>
      <c r="Q257" s="1"/>
      <c r="R257" s="1"/>
      <c r="S257" s="1"/>
      <c r="T257" s="1"/>
      <c r="U257" s="1"/>
      <c r="V257" s="1"/>
      <c r="W257" s="1"/>
      <c r="X257" s="1"/>
      <c r="Y257" s="1"/>
      <c r="Z257" s="1"/>
      <c r="AA257" s="1"/>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96"/>
      <c r="BK257" s="96"/>
      <c r="BL257" s="1"/>
      <c r="BM257" s="1"/>
    </row>
    <row r="258" spans="1:65" ht="15.75" customHeight="1" x14ac:dyDescent="0.25">
      <c r="A258" s="1"/>
      <c r="B258" s="83"/>
      <c r="C258" s="83"/>
      <c r="D258" s="83"/>
      <c r="E258" s="1"/>
      <c r="F258" s="1"/>
      <c r="G258" s="1"/>
      <c r="H258" s="1"/>
      <c r="I258" s="1"/>
      <c r="J258" s="1"/>
      <c r="K258" s="1"/>
      <c r="L258" s="1"/>
      <c r="M258" s="1"/>
      <c r="N258" s="1"/>
      <c r="O258" s="1"/>
      <c r="P258" s="1"/>
      <c r="Q258" s="1"/>
      <c r="R258" s="1"/>
      <c r="S258" s="1"/>
      <c r="T258" s="1"/>
      <c r="U258" s="1"/>
      <c r="V258" s="1"/>
      <c r="W258" s="1"/>
      <c r="X258" s="1"/>
      <c r="Y258" s="1"/>
      <c r="Z258" s="1"/>
      <c r="AA258" s="1"/>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96"/>
      <c r="BK258" s="96"/>
      <c r="BL258" s="1"/>
      <c r="BM258" s="1"/>
    </row>
    <row r="259" spans="1:65" ht="15.75" customHeight="1" x14ac:dyDescent="0.25">
      <c r="A259" s="1"/>
      <c r="B259" s="83"/>
      <c r="C259" s="83"/>
      <c r="D259" s="83"/>
      <c r="E259" s="1"/>
      <c r="F259" s="1"/>
      <c r="G259" s="1"/>
      <c r="H259" s="1"/>
      <c r="I259" s="1"/>
      <c r="J259" s="1"/>
      <c r="K259" s="1"/>
      <c r="L259" s="1"/>
      <c r="M259" s="1"/>
      <c r="N259" s="1"/>
      <c r="O259" s="1"/>
      <c r="P259" s="1"/>
      <c r="Q259" s="1"/>
      <c r="R259" s="1"/>
      <c r="S259" s="1"/>
      <c r="T259" s="1"/>
      <c r="U259" s="1"/>
      <c r="V259" s="1"/>
      <c r="W259" s="1"/>
      <c r="X259" s="1"/>
      <c r="Y259" s="1"/>
      <c r="Z259" s="1"/>
      <c r="AA259" s="1"/>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96"/>
      <c r="BK259" s="96"/>
      <c r="BL259" s="1"/>
      <c r="BM259" s="1"/>
    </row>
    <row r="260" spans="1:65" ht="15.75" customHeight="1" x14ac:dyDescent="0.25">
      <c r="A260" s="1"/>
      <c r="B260" s="83"/>
      <c r="C260" s="83"/>
      <c r="D260" s="83"/>
      <c r="E260" s="1"/>
      <c r="F260" s="1"/>
      <c r="G260" s="1"/>
      <c r="H260" s="1"/>
      <c r="I260" s="1"/>
      <c r="J260" s="1"/>
      <c r="K260" s="1"/>
      <c r="L260" s="1"/>
      <c r="M260" s="1"/>
      <c r="N260" s="1"/>
      <c r="O260" s="1"/>
      <c r="P260" s="1"/>
      <c r="Q260" s="1"/>
      <c r="R260" s="1"/>
      <c r="S260" s="1"/>
      <c r="T260" s="1"/>
      <c r="U260" s="1"/>
      <c r="V260" s="1"/>
      <c r="W260" s="1"/>
      <c r="X260" s="1"/>
      <c r="Y260" s="1"/>
      <c r="Z260" s="1"/>
      <c r="AA260" s="1"/>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96"/>
      <c r="BK260" s="96"/>
      <c r="BL260" s="1"/>
      <c r="BM260" s="1"/>
    </row>
    <row r="261" spans="1:65" ht="15.75" customHeight="1" x14ac:dyDescent="0.25">
      <c r="A261" s="1"/>
      <c r="B261" s="83"/>
      <c r="C261" s="83"/>
      <c r="D261" s="83"/>
      <c r="E261" s="1"/>
      <c r="F261" s="1"/>
      <c r="G261" s="1"/>
      <c r="H261" s="1"/>
      <c r="I261" s="1"/>
      <c r="J261" s="1"/>
      <c r="K261" s="1"/>
      <c r="L261" s="1"/>
      <c r="M261" s="1"/>
      <c r="N261" s="1"/>
      <c r="O261" s="1"/>
      <c r="P261" s="1"/>
      <c r="Q261" s="1"/>
      <c r="R261" s="1"/>
      <c r="S261" s="1"/>
      <c r="T261" s="1"/>
      <c r="U261" s="1"/>
      <c r="V261" s="1"/>
      <c r="W261" s="1"/>
      <c r="X261" s="1"/>
      <c r="Y261" s="1"/>
      <c r="Z261" s="1"/>
      <c r="AA261" s="1"/>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96"/>
      <c r="BK261" s="96"/>
      <c r="BL261" s="1"/>
      <c r="BM261" s="1"/>
    </row>
    <row r="262" spans="1:65" ht="15.75" customHeight="1" x14ac:dyDescent="0.25">
      <c r="A262" s="1"/>
      <c r="B262" s="83"/>
      <c r="C262" s="83"/>
      <c r="D262" s="83"/>
      <c r="E262" s="1"/>
      <c r="F262" s="1"/>
      <c r="G262" s="1"/>
      <c r="H262" s="1"/>
      <c r="I262" s="1"/>
      <c r="J262" s="1"/>
      <c r="K262" s="1"/>
      <c r="L262" s="1"/>
      <c r="M262" s="1"/>
      <c r="N262" s="1"/>
      <c r="O262" s="1"/>
      <c r="P262" s="1"/>
      <c r="Q262" s="1"/>
      <c r="R262" s="1"/>
      <c r="S262" s="1"/>
      <c r="T262" s="1"/>
      <c r="U262" s="1"/>
      <c r="V262" s="1"/>
      <c r="W262" s="1"/>
      <c r="X262" s="1"/>
      <c r="Y262" s="1"/>
      <c r="Z262" s="1"/>
      <c r="AA262" s="1"/>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96"/>
      <c r="BK262" s="96"/>
      <c r="BL262" s="1"/>
      <c r="BM262" s="1"/>
    </row>
    <row r="263" spans="1:65" ht="15.75" customHeight="1" x14ac:dyDescent="0.25">
      <c r="A263" s="1"/>
      <c r="B263" s="83"/>
      <c r="C263" s="83"/>
      <c r="D263" s="83"/>
      <c r="E263" s="1"/>
      <c r="F263" s="1"/>
      <c r="G263" s="1"/>
      <c r="H263" s="1"/>
      <c r="I263" s="1"/>
      <c r="J263" s="1"/>
      <c r="K263" s="1"/>
      <c r="L263" s="1"/>
      <c r="M263" s="1"/>
      <c r="N263" s="1"/>
      <c r="O263" s="1"/>
      <c r="P263" s="1"/>
      <c r="Q263" s="1"/>
      <c r="R263" s="1"/>
      <c r="S263" s="1"/>
      <c r="T263" s="1"/>
      <c r="U263" s="1"/>
      <c r="V263" s="1"/>
      <c r="W263" s="1"/>
      <c r="X263" s="1"/>
      <c r="Y263" s="1"/>
      <c r="Z263" s="1"/>
      <c r="AA263" s="1"/>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96"/>
      <c r="BK263" s="96"/>
      <c r="BL263" s="1"/>
      <c r="BM263" s="1"/>
    </row>
    <row r="264" spans="1:65" ht="15.75" customHeight="1" x14ac:dyDescent="0.25">
      <c r="A264" s="1"/>
      <c r="B264" s="83"/>
      <c r="C264" s="83"/>
      <c r="D264" s="83"/>
      <c r="E264" s="1"/>
      <c r="F264" s="1"/>
      <c r="G264" s="1"/>
      <c r="H264" s="1"/>
      <c r="I264" s="1"/>
      <c r="J264" s="1"/>
      <c r="K264" s="1"/>
      <c r="L264" s="1"/>
      <c r="M264" s="1"/>
      <c r="N264" s="1"/>
      <c r="O264" s="1"/>
      <c r="P264" s="1"/>
      <c r="Q264" s="1"/>
      <c r="R264" s="1"/>
      <c r="S264" s="1"/>
      <c r="T264" s="1"/>
      <c r="U264" s="1"/>
      <c r="V264" s="1"/>
      <c r="W264" s="1"/>
      <c r="X264" s="1"/>
      <c r="Y264" s="1"/>
      <c r="Z264" s="1"/>
      <c r="AA264" s="1"/>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c r="BC264" s="83"/>
      <c r="BD264" s="83"/>
      <c r="BE264" s="83"/>
      <c r="BF264" s="83"/>
      <c r="BG264" s="83"/>
      <c r="BH264" s="83"/>
      <c r="BI264" s="83"/>
      <c r="BJ264" s="96"/>
      <c r="BK264" s="96"/>
      <c r="BL264" s="1"/>
      <c r="BM264" s="1"/>
    </row>
    <row r="265" spans="1:65" ht="15.75" customHeight="1" x14ac:dyDescent="0.25">
      <c r="A265" s="1"/>
      <c r="B265" s="83"/>
      <c r="C265" s="83"/>
      <c r="D265" s="83"/>
      <c r="E265" s="1"/>
      <c r="F265" s="1"/>
      <c r="G265" s="1"/>
      <c r="H265" s="1"/>
      <c r="I265" s="1"/>
      <c r="J265" s="1"/>
      <c r="K265" s="1"/>
      <c r="L265" s="1"/>
      <c r="M265" s="1"/>
      <c r="N265" s="1"/>
      <c r="O265" s="1"/>
      <c r="P265" s="1"/>
      <c r="Q265" s="1"/>
      <c r="R265" s="1"/>
      <c r="S265" s="1"/>
      <c r="T265" s="1"/>
      <c r="U265" s="1"/>
      <c r="V265" s="1"/>
      <c r="W265" s="1"/>
      <c r="X265" s="1"/>
      <c r="Y265" s="1"/>
      <c r="Z265" s="1"/>
      <c r="AA265" s="1"/>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96"/>
      <c r="BK265" s="96"/>
      <c r="BL265" s="1"/>
      <c r="BM265" s="1"/>
    </row>
    <row r="266" spans="1:65" ht="15.75" customHeight="1" x14ac:dyDescent="0.25">
      <c r="A266" s="1"/>
      <c r="B266" s="83"/>
      <c r="C266" s="83"/>
      <c r="D266" s="83"/>
      <c r="E266" s="1"/>
      <c r="F266" s="1"/>
      <c r="G266" s="1"/>
      <c r="H266" s="1"/>
      <c r="I266" s="1"/>
      <c r="J266" s="1"/>
      <c r="K266" s="1"/>
      <c r="L266" s="1"/>
      <c r="M266" s="1"/>
      <c r="N266" s="1"/>
      <c r="O266" s="1"/>
      <c r="P266" s="1"/>
      <c r="Q266" s="1"/>
      <c r="R266" s="1"/>
      <c r="S266" s="1"/>
      <c r="T266" s="1"/>
      <c r="U266" s="1"/>
      <c r="V266" s="1"/>
      <c r="W266" s="1"/>
      <c r="X266" s="1"/>
      <c r="Y266" s="1"/>
      <c r="Z266" s="1"/>
      <c r="AA266" s="1"/>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96"/>
      <c r="BK266" s="96"/>
      <c r="BL266" s="1"/>
      <c r="BM266" s="1"/>
    </row>
    <row r="267" spans="1:65" ht="15.75" customHeight="1" x14ac:dyDescent="0.25">
      <c r="A267" s="1"/>
      <c r="B267" s="83"/>
      <c r="C267" s="83"/>
      <c r="D267" s="83"/>
      <c r="E267" s="1"/>
      <c r="F267" s="1"/>
      <c r="G267" s="1"/>
      <c r="H267" s="1"/>
      <c r="I267" s="1"/>
      <c r="J267" s="1"/>
      <c r="K267" s="1"/>
      <c r="L267" s="1"/>
      <c r="M267" s="1"/>
      <c r="N267" s="1"/>
      <c r="O267" s="1"/>
      <c r="P267" s="1"/>
      <c r="Q267" s="1"/>
      <c r="R267" s="1"/>
      <c r="S267" s="1"/>
      <c r="T267" s="1"/>
      <c r="U267" s="1"/>
      <c r="V267" s="1"/>
      <c r="W267" s="1"/>
      <c r="X267" s="1"/>
      <c r="Y267" s="1"/>
      <c r="Z267" s="1"/>
      <c r="AA267" s="1"/>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96"/>
      <c r="BK267" s="96"/>
      <c r="BL267" s="1"/>
      <c r="BM267" s="1"/>
    </row>
    <row r="268" spans="1:65" ht="15.75" customHeight="1" x14ac:dyDescent="0.25">
      <c r="A268" s="1"/>
      <c r="B268" s="83"/>
      <c r="C268" s="83"/>
      <c r="D268" s="83"/>
      <c r="E268" s="1"/>
      <c r="F268" s="1"/>
      <c r="G268" s="1"/>
      <c r="H268" s="1"/>
      <c r="I268" s="1"/>
      <c r="J268" s="1"/>
      <c r="K268" s="1"/>
      <c r="L268" s="1"/>
      <c r="M268" s="1"/>
      <c r="N268" s="1"/>
      <c r="O268" s="1"/>
      <c r="P268" s="1"/>
      <c r="Q268" s="1"/>
      <c r="R268" s="1"/>
      <c r="S268" s="1"/>
      <c r="T268" s="1"/>
      <c r="U268" s="1"/>
      <c r="V268" s="1"/>
      <c r="W268" s="1"/>
      <c r="X268" s="1"/>
      <c r="Y268" s="1"/>
      <c r="Z268" s="1"/>
      <c r="AA268" s="1"/>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96"/>
      <c r="BK268" s="96"/>
      <c r="BL268" s="1"/>
      <c r="BM268" s="1"/>
    </row>
    <row r="269" spans="1:65" ht="15.75" customHeight="1" x14ac:dyDescent="0.25">
      <c r="A269" s="1"/>
      <c r="B269" s="83"/>
      <c r="C269" s="83"/>
      <c r="D269" s="83"/>
      <c r="E269" s="1"/>
      <c r="F269" s="1"/>
      <c r="G269" s="1"/>
      <c r="H269" s="1"/>
      <c r="I269" s="1"/>
      <c r="J269" s="1"/>
      <c r="K269" s="1"/>
      <c r="L269" s="1"/>
      <c r="M269" s="1"/>
      <c r="N269" s="1"/>
      <c r="O269" s="1"/>
      <c r="P269" s="1"/>
      <c r="Q269" s="1"/>
      <c r="R269" s="1"/>
      <c r="S269" s="1"/>
      <c r="T269" s="1"/>
      <c r="U269" s="1"/>
      <c r="V269" s="1"/>
      <c r="W269" s="1"/>
      <c r="X269" s="1"/>
      <c r="Y269" s="1"/>
      <c r="Z269" s="1"/>
      <c r="AA269" s="1"/>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96"/>
      <c r="BK269" s="96"/>
      <c r="BL269" s="1"/>
      <c r="BM269" s="1"/>
    </row>
    <row r="270" spans="1:65" ht="15.75" customHeight="1" x14ac:dyDescent="0.25">
      <c r="A270" s="1"/>
      <c r="B270" s="83"/>
      <c r="C270" s="83"/>
      <c r="D270" s="83"/>
      <c r="E270" s="1"/>
      <c r="F270" s="1"/>
      <c r="G270" s="1"/>
      <c r="H270" s="1"/>
      <c r="I270" s="1"/>
      <c r="J270" s="1"/>
      <c r="K270" s="1"/>
      <c r="L270" s="1"/>
      <c r="M270" s="1"/>
      <c r="N270" s="1"/>
      <c r="O270" s="1"/>
      <c r="P270" s="1"/>
      <c r="Q270" s="1"/>
      <c r="R270" s="1"/>
      <c r="S270" s="1"/>
      <c r="T270" s="1"/>
      <c r="U270" s="1"/>
      <c r="V270" s="1"/>
      <c r="W270" s="1"/>
      <c r="X270" s="1"/>
      <c r="Y270" s="1"/>
      <c r="Z270" s="1"/>
      <c r="AA270" s="1"/>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96"/>
      <c r="BK270" s="96"/>
      <c r="BL270" s="1"/>
      <c r="BM270" s="1"/>
    </row>
    <row r="271" spans="1:65" ht="15.75" customHeight="1" x14ac:dyDescent="0.25">
      <c r="A271" s="1"/>
      <c r="B271" s="83"/>
      <c r="C271" s="83"/>
      <c r="D271" s="83"/>
      <c r="E271" s="1"/>
      <c r="F271" s="1"/>
      <c r="G271" s="1"/>
      <c r="H271" s="1"/>
      <c r="I271" s="1"/>
      <c r="J271" s="1"/>
      <c r="K271" s="1"/>
      <c r="L271" s="1"/>
      <c r="M271" s="1"/>
      <c r="N271" s="1"/>
      <c r="O271" s="1"/>
      <c r="P271" s="1"/>
      <c r="Q271" s="1"/>
      <c r="R271" s="1"/>
      <c r="S271" s="1"/>
      <c r="T271" s="1"/>
      <c r="U271" s="1"/>
      <c r="V271" s="1"/>
      <c r="W271" s="1"/>
      <c r="X271" s="1"/>
      <c r="Y271" s="1"/>
      <c r="Z271" s="1"/>
      <c r="AA271" s="1"/>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96"/>
      <c r="BK271" s="96"/>
      <c r="BL271" s="1"/>
      <c r="BM271" s="1"/>
    </row>
    <row r="272" spans="1:65" ht="15.75" customHeight="1" x14ac:dyDescent="0.25">
      <c r="A272" s="1"/>
      <c r="B272" s="83"/>
      <c r="C272" s="83"/>
      <c r="D272" s="83"/>
      <c r="E272" s="1"/>
      <c r="F272" s="1"/>
      <c r="G272" s="1"/>
      <c r="H272" s="1"/>
      <c r="I272" s="1"/>
      <c r="J272" s="1"/>
      <c r="K272" s="1"/>
      <c r="L272" s="1"/>
      <c r="M272" s="1"/>
      <c r="N272" s="1"/>
      <c r="O272" s="1"/>
      <c r="P272" s="1"/>
      <c r="Q272" s="1"/>
      <c r="R272" s="1"/>
      <c r="S272" s="1"/>
      <c r="T272" s="1"/>
      <c r="U272" s="1"/>
      <c r="V272" s="1"/>
      <c r="W272" s="1"/>
      <c r="X272" s="1"/>
      <c r="Y272" s="1"/>
      <c r="Z272" s="1"/>
      <c r="AA272" s="1"/>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96"/>
      <c r="BK272" s="96"/>
      <c r="BL272" s="1"/>
      <c r="BM272" s="1"/>
    </row>
    <row r="273" spans="1:65" ht="15.75" customHeight="1" x14ac:dyDescent="0.25">
      <c r="A273" s="1"/>
      <c r="B273" s="83"/>
      <c r="C273" s="83"/>
      <c r="D273" s="83"/>
      <c r="E273" s="1"/>
      <c r="F273" s="1"/>
      <c r="G273" s="1"/>
      <c r="H273" s="1"/>
      <c r="I273" s="1"/>
      <c r="J273" s="1"/>
      <c r="K273" s="1"/>
      <c r="L273" s="1"/>
      <c r="M273" s="1"/>
      <c r="N273" s="1"/>
      <c r="O273" s="1"/>
      <c r="P273" s="1"/>
      <c r="Q273" s="1"/>
      <c r="R273" s="1"/>
      <c r="S273" s="1"/>
      <c r="T273" s="1"/>
      <c r="U273" s="1"/>
      <c r="V273" s="1"/>
      <c r="W273" s="1"/>
      <c r="X273" s="1"/>
      <c r="Y273" s="1"/>
      <c r="Z273" s="1"/>
      <c r="AA273" s="1"/>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96"/>
      <c r="BK273" s="96"/>
      <c r="BL273" s="1"/>
      <c r="BM273" s="1"/>
    </row>
    <row r="274" spans="1:65" ht="15.75" customHeight="1" x14ac:dyDescent="0.25">
      <c r="A274" s="1"/>
      <c r="B274" s="83"/>
      <c r="C274" s="83"/>
      <c r="D274" s="83"/>
      <c r="E274" s="1"/>
      <c r="F274" s="1"/>
      <c r="G274" s="1"/>
      <c r="H274" s="1"/>
      <c r="I274" s="1"/>
      <c r="J274" s="1"/>
      <c r="K274" s="1"/>
      <c r="L274" s="1"/>
      <c r="M274" s="1"/>
      <c r="N274" s="1"/>
      <c r="O274" s="1"/>
      <c r="P274" s="1"/>
      <c r="Q274" s="1"/>
      <c r="R274" s="1"/>
      <c r="S274" s="1"/>
      <c r="T274" s="1"/>
      <c r="U274" s="1"/>
      <c r="V274" s="1"/>
      <c r="W274" s="1"/>
      <c r="X274" s="1"/>
      <c r="Y274" s="1"/>
      <c r="Z274" s="1"/>
      <c r="AA274" s="1"/>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96"/>
      <c r="BK274" s="96"/>
      <c r="BL274" s="1"/>
      <c r="BM274" s="1"/>
    </row>
    <row r="275" spans="1:65" ht="15.75" customHeight="1" x14ac:dyDescent="0.25">
      <c r="A275" s="1"/>
      <c r="B275" s="83"/>
      <c r="C275" s="83"/>
      <c r="D275" s="83"/>
      <c r="E275" s="1"/>
      <c r="F275" s="1"/>
      <c r="G275" s="1"/>
      <c r="H275" s="1"/>
      <c r="I275" s="1"/>
      <c r="J275" s="1"/>
      <c r="K275" s="1"/>
      <c r="L275" s="1"/>
      <c r="M275" s="1"/>
      <c r="N275" s="1"/>
      <c r="O275" s="1"/>
      <c r="P275" s="1"/>
      <c r="Q275" s="1"/>
      <c r="R275" s="1"/>
      <c r="S275" s="1"/>
      <c r="T275" s="1"/>
      <c r="U275" s="1"/>
      <c r="V275" s="1"/>
      <c r="W275" s="1"/>
      <c r="X275" s="1"/>
      <c r="Y275" s="1"/>
      <c r="Z275" s="1"/>
      <c r="AA275" s="1"/>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96"/>
      <c r="BK275" s="96"/>
      <c r="BL275" s="1"/>
      <c r="BM275" s="1"/>
    </row>
    <row r="276" spans="1:65" ht="15.75" customHeight="1" x14ac:dyDescent="0.25">
      <c r="A276" s="1"/>
      <c r="B276" s="83"/>
      <c r="C276" s="83"/>
      <c r="D276" s="83"/>
      <c r="E276" s="1"/>
      <c r="F276" s="1"/>
      <c r="G276" s="1"/>
      <c r="H276" s="1"/>
      <c r="I276" s="1"/>
      <c r="J276" s="1"/>
      <c r="K276" s="1"/>
      <c r="L276" s="1"/>
      <c r="M276" s="1"/>
      <c r="N276" s="1"/>
      <c r="O276" s="1"/>
      <c r="P276" s="1"/>
      <c r="Q276" s="1"/>
      <c r="R276" s="1"/>
      <c r="S276" s="1"/>
      <c r="T276" s="1"/>
      <c r="U276" s="1"/>
      <c r="V276" s="1"/>
      <c r="W276" s="1"/>
      <c r="X276" s="1"/>
      <c r="Y276" s="1"/>
      <c r="Z276" s="1"/>
      <c r="AA276" s="1"/>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96"/>
      <c r="BK276" s="96"/>
      <c r="BL276" s="1"/>
      <c r="BM276" s="1"/>
    </row>
    <row r="277" spans="1:65" ht="15.75" customHeight="1" x14ac:dyDescent="0.25">
      <c r="A277" s="1"/>
      <c r="B277" s="83"/>
      <c r="C277" s="83"/>
      <c r="D277" s="83"/>
      <c r="E277" s="1"/>
      <c r="F277" s="1"/>
      <c r="G277" s="1"/>
      <c r="H277" s="1"/>
      <c r="I277" s="1"/>
      <c r="J277" s="1"/>
      <c r="K277" s="1"/>
      <c r="L277" s="1"/>
      <c r="M277" s="1"/>
      <c r="N277" s="1"/>
      <c r="O277" s="1"/>
      <c r="P277" s="1"/>
      <c r="Q277" s="1"/>
      <c r="R277" s="1"/>
      <c r="S277" s="1"/>
      <c r="T277" s="1"/>
      <c r="U277" s="1"/>
      <c r="V277" s="1"/>
      <c r="W277" s="1"/>
      <c r="X277" s="1"/>
      <c r="Y277" s="1"/>
      <c r="Z277" s="1"/>
      <c r="AA277" s="1"/>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96"/>
      <c r="BK277" s="96"/>
      <c r="BL277" s="1"/>
      <c r="BM277" s="1"/>
    </row>
    <row r="278" spans="1:65" ht="15.75" customHeight="1" x14ac:dyDescent="0.25">
      <c r="A278" s="1"/>
      <c r="B278" s="83"/>
      <c r="C278" s="83"/>
      <c r="D278" s="83"/>
      <c r="E278" s="1"/>
      <c r="F278" s="1"/>
      <c r="G278" s="1"/>
      <c r="H278" s="1"/>
      <c r="I278" s="1"/>
      <c r="J278" s="1"/>
      <c r="K278" s="1"/>
      <c r="L278" s="1"/>
      <c r="M278" s="1"/>
      <c r="N278" s="1"/>
      <c r="O278" s="1"/>
      <c r="P278" s="1"/>
      <c r="Q278" s="1"/>
      <c r="R278" s="1"/>
      <c r="S278" s="1"/>
      <c r="T278" s="1"/>
      <c r="U278" s="1"/>
      <c r="V278" s="1"/>
      <c r="W278" s="1"/>
      <c r="X278" s="1"/>
      <c r="Y278" s="1"/>
      <c r="Z278" s="1"/>
      <c r="AA278" s="1"/>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96"/>
      <c r="BK278" s="96"/>
      <c r="BL278" s="1"/>
      <c r="BM278" s="1"/>
    </row>
    <row r="279" spans="1:65" ht="15.75" customHeight="1" x14ac:dyDescent="0.25">
      <c r="A279" s="1"/>
      <c r="B279" s="83"/>
      <c r="C279" s="83"/>
      <c r="D279" s="83"/>
      <c r="E279" s="1"/>
      <c r="F279" s="1"/>
      <c r="G279" s="1"/>
      <c r="H279" s="1"/>
      <c r="I279" s="1"/>
      <c r="J279" s="1"/>
      <c r="K279" s="1"/>
      <c r="L279" s="1"/>
      <c r="M279" s="1"/>
      <c r="N279" s="1"/>
      <c r="O279" s="1"/>
      <c r="P279" s="1"/>
      <c r="Q279" s="1"/>
      <c r="R279" s="1"/>
      <c r="S279" s="1"/>
      <c r="T279" s="1"/>
      <c r="U279" s="1"/>
      <c r="V279" s="1"/>
      <c r="W279" s="1"/>
      <c r="X279" s="1"/>
      <c r="Y279" s="1"/>
      <c r="Z279" s="1"/>
      <c r="AA279" s="1"/>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96"/>
      <c r="BK279" s="96"/>
      <c r="BL279" s="1"/>
      <c r="BM279" s="1"/>
    </row>
    <row r="280" spans="1:65" ht="15.75" customHeight="1" x14ac:dyDescent="0.25">
      <c r="A280" s="1"/>
      <c r="B280" s="83"/>
      <c r="C280" s="83"/>
      <c r="D280" s="83"/>
      <c r="E280" s="1"/>
      <c r="F280" s="1"/>
      <c r="G280" s="1"/>
      <c r="H280" s="1"/>
      <c r="I280" s="1"/>
      <c r="J280" s="1"/>
      <c r="K280" s="1"/>
      <c r="L280" s="1"/>
      <c r="M280" s="1"/>
      <c r="N280" s="1"/>
      <c r="O280" s="1"/>
      <c r="P280" s="1"/>
      <c r="Q280" s="1"/>
      <c r="R280" s="1"/>
      <c r="S280" s="1"/>
      <c r="T280" s="1"/>
      <c r="U280" s="1"/>
      <c r="V280" s="1"/>
      <c r="W280" s="1"/>
      <c r="X280" s="1"/>
      <c r="Y280" s="1"/>
      <c r="Z280" s="1"/>
      <c r="AA280" s="1"/>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c r="BC280" s="83"/>
      <c r="BD280" s="83"/>
      <c r="BE280" s="83"/>
      <c r="BF280" s="83"/>
      <c r="BG280" s="83"/>
      <c r="BH280" s="83"/>
      <c r="BI280" s="83"/>
      <c r="BJ280" s="96"/>
      <c r="BK280" s="96"/>
      <c r="BL280" s="1"/>
      <c r="BM280" s="1"/>
    </row>
    <row r="281" spans="1:65" ht="15.75" customHeight="1" x14ac:dyDescent="0.25">
      <c r="A281" s="1"/>
      <c r="B281" s="83"/>
      <c r="C281" s="83"/>
      <c r="D281" s="83"/>
      <c r="E281" s="1"/>
      <c r="F281" s="1"/>
      <c r="G281" s="1"/>
      <c r="H281" s="1"/>
      <c r="I281" s="1"/>
      <c r="J281" s="1"/>
      <c r="K281" s="1"/>
      <c r="L281" s="1"/>
      <c r="M281" s="1"/>
      <c r="N281" s="1"/>
      <c r="O281" s="1"/>
      <c r="P281" s="1"/>
      <c r="Q281" s="1"/>
      <c r="R281" s="1"/>
      <c r="S281" s="1"/>
      <c r="T281" s="1"/>
      <c r="U281" s="1"/>
      <c r="V281" s="1"/>
      <c r="W281" s="1"/>
      <c r="X281" s="1"/>
      <c r="Y281" s="1"/>
      <c r="Z281" s="1"/>
      <c r="AA281" s="1"/>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96"/>
      <c r="BK281" s="96"/>
      <c r="BL281" s="1"/>
      <c r="BM281" s="1"/>
    </row>
    <row r="282" spans="1:65" ht="15.75" customHeight="1" x14ac:dyDescent="0.25">
      <c r="A282" s="1"/>
      <c r="B282" s="83"/>
      <c r="C282" s="83"/>
      <c r="D282" s="83"/>
      <c r="E282" s="1"/>
      <c r="F282" s="1"/>
      <c r="G282" s="1"/>
      <c r="H282" s="1"/>
      <c r="I282" s="1"/>
      <c r="J282" s="1"/>
      <c r="K282" s="1"/>
      <c r="L282" s="1"/>
      <c r="M282" s="1"/>
      <c r="N282" s="1"/>
      <c r="O282" s="1"/>
      <c r="P282" s="1"/>
      <c r="Q282" s="1"/>
      <c r="R282" s="1"/>
      <c r="S282" s="1"/>
      <c r="T282" s="1"/>
      <c r="U282" s="1"/>
      <c r="V282" s="1"/>
      <c r="W282" s="1"/>
      <c r="X282" s="1"/>
      <c r="Y282" s="1"/>
      <c r="Z282" s="1"/>
      <c r="AA282" s="1"/>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96"/>
      <c r="BK282" s="96"/>
      <c r="BL282" s="1"/>
      <c r="BM282" s="1"/>
    </row>
    <row r="283" spans="1:65" ht="15.75" customHeight="1" x14ac:dyDescent="0.25">
      <c r="A283" s="1"/>
      <c r="B283" s="83"/>
      <c r="C283" s="83"/>
      <c r="D283" s="83"/>
      <c r="E283" s="1"/>
      <c r="F283" s="1"/>
      <c r="G283" s="1"/>
      <c r="H283" s="1"/>
      <c r="I283" s="1"/>
      <c r="J283" s="1"/>
      <c r="K283" s="1"/>
      <c r="L283" s="1"/>
      <c r="M283" s="1"/>
      <c r="N283" s="1"/>
      <c r="O283" s="1"/>
      <c r="P283" s="1"/>
      <c r="Q283" s="1"/>
      <c r="R283" s="1"/>
      <c r="S283" s="1"/>
      <c r="T283" s="1"/>
      <c r="U283" s="1"/>
      <c r="V283" s="1"/>
      <c r="W283" s="1"/>
      <c r="X283" s="1"/>
      <c r="Y283" s="1"/>
      <c r="Z283" s="1"/>
      <c r="AA283" s="1"/>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96"/>
      <c r="BK283" s="96"/>
      <c r="BL283" s="1"/>
      <c r="BM283" s="1"/>
    </row>
    <row r="284" spans="1:65" ht="15.75" customHeight="1" x14ac:dyDescent="0.25">
      <c r="A284" s="1"/>
      <c r="B284" s="83"/>
      <c r="C284" s="83"/>
      <c r="D284" s="83"/>
      <c r="E284" s="1"/>
      <c r="F284" s="1"/>
      <c r="G284" s="1"/>
      <c r="H284" s="1"/>
      <c r="I284" s="1"/>
      <c r="J284" s="1"/>
      <c r="K284" s="1"/>
      <c r="L284" s="1"/>
      <c r="M284" s="1"/>
      <c r="N284" s="1"/>
      <c r="O284" s="1"/>
      <c r="P284" s="1"/>
      <c r="Q284" s="1"/>
      <c r="R284" s="1"/>
      <c r="S284" s="1"/>
      <c r="T284" s="1"/>
      <c r="U284" s="1"/>
      <c r="V284" s="1"/>
      <c r="W284" s="1"/>
      <c r="X284" s="1"/>
      <c r="Y284" s="1"/>
      <c r="Z284" s="1"/>
      <c r="AA284" s="1"/>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96"/>
      <c r="BK284" s="96"/>
      <c r="BL284" s="1"/>
      <c r="BM284" s="1"/>
    </row>
    <row r="285" spans="1:65" ht="15.75" customHeight="1" x14ac:dyDescent="0.25">
      <c r="A285" s="1"/>
      <c r="B285" s="83"/>
      <c r="C285" s="83"/>
      <c r="D285" s="83"/>
      <c r="E285" s="1"/>
      <c r="F285" s="1"/>
      <c r="G285" s="1"/>
      <c r="H285" s="1"/>
      <c r="I285" s="1"/>
      <c r="J285" s="1"/>
      <c r="K285" s="1"/>
      <c r="L285" s="1"/>
      <c r="M285" s="1"/>
      <c r="N285" s="1"/>
      <c r="O285" s="1"/>
      <c r="P285" s="1"/>
      <c r="Q285" s="1"/>
      <c r="R285" s="1"/>
      <c r="S285" s="1"/>
      <c r="T285" s="1"/>
      <c r="U285" s="1"/>
      <c r="V285" s="1"/>
      <c r="W285" s="1"/>
      <c r="X285" s="1"/>
      <c r="Y285" s="1"/>
      <c r="Z285" s="1"/>
      <c r="AA285" s="1"/>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96"/>
      <c r="BK285" s="96"/>
      <c r="BL285" s="1"/>
      <c r="BM285" s="1"/>
    </row>
    <row r="286" spans="1:65" ht="15.75" customHeight="1" x14ac:dyDescent="0.25">
      <c r="A286" s="1"/>
      <c r="B286" s="83"/>
      <c r="C286" s="83"/>
      <c r="D286" s="83"/>
      <c r="E286" s="1"/>
      <c r="F286" s="1"/>
      <c r="G286" s="1"/>
      <c r="H286" s="1"/>
      <c r="I286" s="1"/>
      <c r="J286" s="1"/>
      <c r="K286" s="1"/>
      <c r="L286" s="1"/>
      <c r="M286" s="1"/>
      <c r="N286" s="1"/>
      <c r="O286" s="1"/>
      <c r="P286" s="1"/>
      <c r="Q286" s="1"/>
      <c r="R286" s="1"/>
      <c r="S286" s="1"/>
      <c r="T286" s="1"/>
      <c r="U286" s="1"/>
      <c r="V286" s="1"/>
      <c r="W286" s="1"/>
      <c r="X286" s="1"/>
      <c r="Y286" s="1"/>
      <c r="Z286" s="1"/>
      <c r="AA286" s="1"/>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96"/>
      <c r="BK286" s="96"/>
      <c r="BL286" s="1"/>
      <c r="BM286" s="1"/>
    </row>
    <row r="287" spans="1:65" ht="15.75" customHeight="1" x14ac:dyDescent="0.25">
      <c r="A287" s="1"/>
      <c r="B287" s="83"/>
      <c r="C287" s="83"/>
      <c r="D287" s="83"/>
      <c r="E287" s="1"/>
      <c r="F287" s="1"/>
      <c r="G287" s="1"/>
      <c r="H287" s="1"/>
      <c r="I287" s="1"/>
      <c r="J287" s="1"/>
      <c r="K287" s="1"/>
      <c r="L287" s="1"/>
      <c r="M287" s="1"/>
      <c r="N287" s="1"/>
      <c r="O287" s="1"/>
      <c r="P287" s="1"/>
      <c r="Q287" s="1"/>
      <c r="R287" s="1"/>
      <c r="S287" s="1"/>
      <c r="T287" s="1"/>
      <c r="U287" s="1"/>
      <c r="V287" s="1"/>
      <c r="W287" s="1"/>
      <c r="X287" s="1"/>
      <c r="Y287" s="1"/>
      <c r="Z287" s="1"/>
      <c r="AA287" s="1"/>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96"/>
      <c r="BK287" s="96"/>
      <c r="BL287" s="1"/>
      <c r="BM287" s="1"/>
    </row>
    <row r="288" spans="1:65" ht="15.75" customHeight="1" x14ac:dyDescent="0.25">
      <c r="A288" s="1"/>
      <c r="B288" s="83"/>
      <c r="C288" s="83"/>
      <c r="D288" s="83"/>
      <c r="E288" s="1"/>
      <c r="F288" s="1"/>
      <c r="G288" s="1"/>
      <c r="H288" s="1"/>
      <c r="I288" s="1"/>
      <c r="J288" s="1"/>
      <c r="K288" s="1"/>
      <c r="L288" s="1"/>
      <c r="M288" s="1"/>
      <c r="N288" s="1"/>
      <c r="O288" s="1"/>
      <c r="P288" s="1"/>
      <c r="Q288" s="1"/>
      <c r="R288" s="1"/>
      <c r="S288" s="1"/>
      <c r="T288" s="1"/>
      <c r="U288" s="1"/>
      <c r="V288" s="1"/>
      <c r="W288" s="1"/>
      <c r="X288" s="1"/>
      <c r="Y288" s="1"/>
      <c r="Z288" s="1"/>
      <c r="AA288" s="1"/>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96"/>
      <c r="BK288" s="96"/>
      <c r="BL288" s="1"/>
      <c r="BM288" s="1"/>
    </row>
    <row r="289" spans="1:65" ht="15.75" customHeight="1" x14ac:dyDescent="0.25">
      <c r="A289" s="1"/>
      <c r="B289" s="83"/>
      <c r="C289" s="83"/>
      <c r="D289" s="83"/>
      <c r="E289" s="1"/>
      <c r="F289" s="1"/>
      <c r="G289" s="1"/>
      <c r="H289" s="1"/>
      <c r="I289" s="1"/>
      <c r="J289" s="1"/>
      <c r="K289" s="1"/>
      <c r="L289" s="1"/>
      <c r="M289" s="1"/>
      <c r="N289" s="1"/>
      <c r="O289" s="1"/>
      <c r="P289" s="1"/>
      <c r="Q289" s="1"/>
      <c r="R289" s="1"/>
      <c r="S289" s="1"/>
      <c r="T289" s="1"/>
      <c r="U289" s="1"/>
      <c r="V289" s="1"/>
      <c r="W289" s="1"/>
      <c r="X289" s="1"/>
      <c r="Y289" s="1"/>
      <c r="Z289" s="1"/>
      <c r="AA289" s="1"/>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96"/>
      <c r="BK289" s="96"/>
      <c r="BL289" s="1"/>
      <c r="BM289" s="1"/>
    </row>
    <row r="290" spans="1:65" ht="15.75" customHeight="1" x14ac:dyDescent="0.25">
      <c r="A290" s="1"/>
      <c r="B290" s="83"/>
      <c r="C290" s="83"/>
      <c r="D290" s="83"/>
      <c r="E290" s="1"/>
      <c r="F290" s="1"/>
      <c r="G290" s="1"/>
      <c r="H290" s="1"/>
      <c r="I290" s="1"/>
      <c r="J290" s="1"/>
      <c r="K290" s="1"/>
      <c r="L290" s="1"/>
      <c r="M290" s="1"/>
      <c r="N290" s="1"/>
      <c r="O290" s="1"/>
      <c r="P290" s="1"/>
      <c r="Q290" s="1"/>
      <c r="R290" s="1"/>
      <c r="S290" s="1"/>
      <c r="T290" s="1"/>
      <c r="U290" s="1"/>
      <c r="V290" s="1"/>
      <c r="W290" s="1"/>
      <c r="X290" s="1"/>
      <c r="Y290" s="1"/>
      <c r="Z290" s="1"/>
      <c r="AA290" s="1"/>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96"/>
      <c r="BK290" s="96"/>
      <c r="BL290" s="1"/>
      <c r="BM290" s="1"/>
    </row>
    <row r="291" spans="1:65" ht="15.75" customHeight="1" x14ac:dyDescent="0.25">
      <c r="A291" s="1"/>
      <c r="B291" s="83"/>
      <c r="C291" s="83"/>
      <c r="D291" s="83"/>
      <c r="E291" s="1"/>
      <c r="F291" s="1"/>
      <c r="G291" s="1"/>
      <c r="H291" s="1"/>
      <c r="I291" s="1"/>
      <c r="J291" s="1"/>
      <c r="K291" s="1"/>
      <c r="L291" s="1"/>
      <c r="M291" s="1"/>
      <c r="N291" s="1"/>
      <c r="O291" s="1"/>
      <c r="P291" s="1"/>
      <c r="Q291" s="1"/>
      <c r="R291" s="1"/>
      <c r="S291" s="1"/>
      <c r="T291" s="1"/>
      <c r="U291" s="1"/>
      <c r="V291" s="1"/>
      <c r="W291" s="1"/>
      <c r="X291" s="1"/>
      <c r="Y291" s="1"/>
      <c r="Z291" s="1"/>
      <c r="AA291" s="1"/>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96"/>
      <c r="BK291" s="96"/>
      <c r="BL291" s="1"/>
      <c r="BM291" s="1"/>
    </row>
    <row r="292" spans="1:65" ht="15.75" customHeight="1" x14ac:dyDescent="0.25">
      <c r="A292" s="1"/>
      <c r="B292" s="83"/>
      <c r="C292" s="83"/>
      <c r="D292" s="83"/>
      <c r="E292" s="1"/>
      <c r="F292" s="1"/>
      <c r="G292" s="1"/>
      <c r="H292" s="1"/>
      <c r="I292" s="1"/>
      <c r="J292" s="1"/>
      <c r="K292" s="1"/>
      <c r="L292" s="1"/>
      <c r="M292" s="1"/>
      <c r="N292" s="1"/>
      <c r="O292" s="1"/>
      <c r="P292" s="1"/>
      <c r="Q292" s="1"/>
      <c r="R292" s="1"/>
      <c r="S292" s="1"/>
      <c r="T292" s="1"/>
      <c r="U292" s="1"/>
      <c r="V292" s="1"/>
      <c r="W292" s="1"/>
      <c r="X292" s="1"/>
      <c r="Y292" s="1"/>
      <c r="Z292" s="1"/>
      <c r="AA292" s="1"/>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96"/>
      <c r="BK292" s="96"/>
      <c r="BL292" s="1"/>
      <c r="BM292" s="1"/>
    </row>
    <row r="293" spans="1:65" ht="15.75" customHeight="1" x14ac:dyDescent="0.25">
      <c r="A293" s="1"/>
      <c r="B293" s="83"/>
      <c r="C293" s="83"/>
      <c r="D293" s="83"/>
      <c r="E293" s="1"/>
      <c r="F293" s="1"/>
      <c r="G293" s="1"/>
      <c r="H293" s="1"/>
      <c r="I293" s="1"/>
      <c r="J293" s="1"/>
      <c r="K293" s="1"/>
      <c r="L293" s="1"/>
      <c r="M293" s="1"/>
      <c r="N293" s="1"/>
      <c r="O293" s="1"/>
      <c r="P293" s="1"/>
      <c r="Q293" s="1"/>
      <c r="R293" s="1"/>
      <c r="S293" s="1"/>
      <c r="T293" s="1"/>
      <c r="U293" s="1"/>
      <c r="V293" s="1"/>
      <c r="W293" s="1"/>
      <c r="X293" s="1"/>
      <c r="Y293" s="1"/>
      <c r="Z293" s="1"/>
      <c r="AA293" s="1"/>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96"/>
      <c r="BK293" s="96"/>
      <c r="BL293" s="1"/>
      <c r="BM293" s="1"/>
    </row>
    <row r="294" spans="1:65" ht="15.75" customHeight="1" x14ac:dyDescent="0.25">
      <c r="A294" s="1"/>
      <c r="B294" s="83"/>
      <c r="C294" s="83"/>
      <c r="D294" s="83"/>
      <c r="E294" s="1"/>
      <c r="F294" s="1"/>
      <c r="G294" s="1"/>
      <c r="H294" s="1"/>
      <c r="I294" s="1"/>
      <c r="J294" s="1"/>
      <c r="K294" s="1"/>
      <c r="L294" s="1"/>
      <c r="M294" s="1"/>
      <c r="N294" s="1"/>
      <c r="O294" s="1"/>
      <c r="P294" s="1"/>
      <c r="Q294" s="1"/>
      <c r="R294" s="1"/>
      <c r="S294" s="1"/>
      <c r="T294" s="1"/>
      <c r="U294" s="1"/>
      <c r="V294" s="1"/>
      <c r="W294" s="1"/>
      <c r="X294" s="1"/>
      <c r="Y294" s="1"/>
      <c r="Z294" s="1"/>
      <c r="AA294" s="1"/>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96"/>
      <c r="BK294" s="96"/>
      <c r="BL294" s="1"/>
      <c r="BM294" s="1"/>
    </row>
    <row r="295" spans="1:65" ht="15.75" customHeight="1" x14ac:dyDescent="0.25">
      <c r="A295" s="1"/>
      <c r="B295" s="83"/>
      <c r="C295" s="83"/>
      <c r="D295" s="83"/>
      <c r="E295" s="1"/>
      <c r="F295" s="1"/>
      <c r="G295" s="1"/>
      <c r="H295" s="1"/>
      <c r="I295" s="1"/>
      <c r="J295" s="1"/>
      <c r="K295" s="1"/>
      <c r="L295" s="1"/>
      <c r="M295" s="1"/>
      <c r="N295" s="1"/>
      <c r="O295" s="1"/>
      <c r="P295" s="1"/>
      <c r="Q295" s="1"/>
      <c r="R295" s="1"/>
      <c r="S295" s="1"/>
      <c r="T295" s="1"/>
      <c r="U295" s="1"/>
      <c r="V295" s="1"/>
      <c r="W295" s="1"/>
      <c r="X295" s="1"/>
      <c r="Y295" s="1"/>
      <c r="Z295" s="1"/>
      <c r="AA295" s="1"/>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96"/>
      <c r="BK295" s="96"/>
      <c r="BL295" s="1"/>
      <c r="BM295" s="1"/>
    </row>
    <row r="296" spans="1:65" ht="15.75" customHeight="1" x14ac:dyDescent="0.25">
      <c r="A296" s="1"/>
      <c r="B296" s="83"/>
      <c r="C296" s="83"/>
      <c r="D296" s="83"/>
      <c r="E296" s="1"/>
      <c r="F296" s="1"/>
      <c r="G296" s="1"/>
      <c r="H296" s="1"/>
      <c r="I296" s="1"/>
      <c r="J296" s="1"/>
      <c r="K296" s="1"/>
      <c r="L296" s="1"/>
      <c r="M296" s="1"/>
      <c r="N296" s="1"/>
      <c r="O296" s="1"/>
      <c r="P296" s="1"/>
      <c r="Q296" s="1"/>
      <c r="R296" s="1"/>
      <c r="S296" s="1"/>
      <c r="T296" s="1"/>
      <c r="U296" s="1"/>
      <c r="V296" s="1"/>
      <c r="W296" s="1"/>
      <c r="X296" s="1"/>
      <c r="Y296" s="1"/>
      <c r="Z296" s="1"/>
      <c r="AA296" s="1"/>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96"/>
      <c r="BK296" s="96"/>
      <c r="BL296" s="1"/>
      <c r="BM296" s="1"/>
    </row>
    <row r="297" spans="1:65" ht="15.75" customHeight="1" x14ac:dyDescent="0.25">
      <c r="A297" s="1"/>
      <c r="B297" s="83"/>
      <c r="C297" s="83"/>
      <c r="D297" s="83"/>
      <c r="E297" s="1"/>
      <c r="F297" s="1"/>
      <c r="G297" s="1"/>
      <c r="H297" s="1"/>
      <c r="I297" s="1"/>
      <c r="J297" s="1"/>
      <c r="K297" s="1"/>
      <c r="L297" s="1"/>
      <c r="M297" s="1"/>
      <c r="N297" s="1"/>
      <c r="O297" s="1"/>
      <c r="P297" s="1"/>
      <c r="Q297" s="1"/>
      <c r="R297" s="1"/>
      <c r="S297" s="1"/>
      <c r="T297" s="1"/>
      <c r="U297" s="1"/>
      <c r="V297" s="1"/>
      <c r="W297" s="1"/>
      <c r="X297" s="1"/>
      <c r="Y297" s="1"/>
      <c r="Z297" s="1"/>
      <c r="AA297" s="1"/>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96"/>
      <c r="BK297" s="96"/>
      <c r="BL297" s="1"/>
      <c r="BM297" s="1"/>
    </row>
    <row r="298" spans="1:65" ht="15.75" customHeight="1" x14ac:dyDescent="0.25">
      <c r="A298" s="1"/>
      <c r="B298" s="83"/>
      <c r="C298" s="83"/>
      <c r="D298" s="83"/>
      <c r="E298" s="1"/>
      <c r="F298" s="1"/>
      <c r="G298" s="1"/>
      <c r="H298" s="1"/>
      <c r="I298" s="1"/>
      <c r="J298" s="1"/>
      <c r="K298" s="1"/>
      <c r="L298" s="1"/>
      <c r="M298" s="1"/>
      <c r="N298" s="1"/>
      <c r="O298" s="1"/>
      <c r="P298" s="1"/>
      <c r="Q298" s="1"/>
      <c r="R298" s="1"/>
      <c r="S298" s="1"/>
      <c r="T298" s="1"/>
      <c r="U298" s="1"/>
      <c r="V298" s="1"/>
      <c r="W298" s="1"/>
      <c r="X298" s="1"/>
      <c r="Y298" s="1"/>
      <c r="Z298" s="1"/>
      <c r="AA298" s="1"/>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c r="BC298" s="83"/>
      <c r="BD298" s="83"/>
      <c r="BE298" s="83"/>
      <c r="BF298" s="83"/>
      <c r="BG298" s="83"/>
      <c r="BH298" s="83"/>
      <c r="BI298" s="83"/>
      <c r="BJ298" s="96"/>
      <c r="BK298" s="96"/>
      <c r="BL298" s="1"/>
      <c r="BM298" s="1"/>
    </row>
    <row r="299" spans="1:65" ht="15.75" customHeight="1" x14ac:dyDescent="0.25">
      <c r="A299" s="1"/>
      <c r="B299" s="83"/>
      <c r="C299" s="83"/>
      <c r="D299" s="83"/>
      <c r="E299" s="1"/>
      <c r="F299" s="1"/>
      <c r="G299" s="1"/>
      <c r="H299" s="1"/>
      <c r="I299" s="1"/>
      <c r="J299" s="1"/>
      <c r="K299" s="1"/>
      <c r="L299" s="1"/>
      <c r="M299" s="1"/>
      <c r="N299" s="1"/>
      <c r="O299" s="1"/>
      <c r="P299" s="1"/>
      <c r="Q299" s="1"/>
      <c r="R299" s="1"/>
      <c r="S299" s="1"/>
      <c r="T299" s="1"/>
      <c r="U299" s="1"/>
      <c r="V299" s="1"/>
      <c r="W299" s="1"/>
      <c r="X299" s="1"/>
      <c r="Y299" s="1"/>
      <c r="Z299" s="1"/>
      <c r="AA299" s="1"/>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96"/>
      <c r="BK299" s="96"/>
      <c r="BL299" s="1"/>
      <c r="BM299" s="1"/>
    </row>
    <row r="300" spans="1:65" ht="15.75" customHeight="1" x14ac:dyDescent="0.25">
      <c r="A300" s="1"/>
      <c r="B300" s="83"/>
      <c r="C300" s="83"/>
      <c r="D300" s="83"/>
      <c r="E300" s="1"/>
      <c r="F300" s="1"/>
      <c r="G300" s="1"/>
      <c r="H300" s="1"/>
      <c r="I300" s="1"/>
      <c r="J300" s="1"/>
      <c r="K300" s="1"/>
      <c r="L300" s="1"/>
      <c r="M300" s="1"/>
      <c r="N300" s="1"/>
      <c r="O300" s="1"/>
      <c r="P300" s="1"/>
      <c r="Q300" s="1"/>
      <c r="R300" s="1"/>
      <c r="S300" s="1"/>
      <c r="T300" s="1"/>
      <c r="U300" s="1"/>
      <c r="V300" s="1"/>
      <c r="W300" s="1"/>
      <c r="X300" s="1"/>
      <c r="Y300" s="1"/>
      <c r="Z300" s="1"/>
      <c r="AA300" s="1"/>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96"/>
      <c r="BK300" s="96"/>
      <c r="BL300" s="1"/>
      <c r="BM300" s="1"/>
    </row>
    <row r="301" spans="1:65" ht="15.75" customHeight="1" x14ac:dyDescent="0.25">
      <c r="A301" s="1"/>
      <c r="B301" s="83"/>
      <c r="C301" s="83"/>
      <c r="D301" s="83"/>
      <c r="E301" s="1"/>
      <c r="F301" s="1"/>
      <c r="G301" s="1"/>
      <c r="H301" s="1"/>
      <c r="I301" s="1"/>
      <c r="J301" s="1"/>
      <c r="K301" s="1"/>
      <c r="L301" s="1"/>
      <c r="M301" s="1"/>
      <c r="N301" s="1"/>
      <c r="O301" s="1"/>
      <c r="P301" s="1"/>
      <c r="Q301" s="1"/>
      <c r="R301" s="1"/>
      <c r="S301" s="1"/>
      <c r="T301" s="1"/>
      <c r="U301" s="1"/>
      <c r="V301" s="1"/>
      <c r="W301" s="1"/>
      <c r="X301" s="1"/>
      <c r="Y301" s="1"/>
      <c r="Z301" s="1"/>
      <c r="AA301" s="1"/>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96"/>
      <c r="BK301" s="96"/>
      <c r="BL301" s="1"/>
      <c r="BM301" s="1"/>
    </row>
    <row r="302" spans="1:65" ht="15.75" customHeight="1" x14ac:dyDescent="0.25">
      <c r="A302" s="1"/>
      <c r="B302" s="83"/>
      <c r="C302" s="83"/>
      <c r="D302" s="83"/>
      <c r="E302" s="1"/>
      <c r="F302" s="1"/>
      <c r="G302" s="1"/>
      <c r="H302" s="1"/>
      <c r="I302" s="1"/>
      <c r="J302" s="1"/>
      <c r="K302" s="1"/>
      <c r="L302" s="1"/>
      <c r="M302" s="1"/>
      <c r="N302" s="1"/>
      <c r="O302" s="1"/>
      <c r="P302" s="1"/>
      <c r="Q302" s="1"/>
      <c r="R302" s="1"/>
      <c r="S302" s="1"/>
      <c r="T302" s="1"/>
      <c r="U302" s="1"/>
      <c r="V302" s="1"/>
      <c r="W302" s="1"/>
      <c r="X302" s="1"/>
      <c r="Y302" s="1"/>
      <c r="Z302" s="1"/>
      <c r="AA302" s="1"/>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96"/>
      <c r="BK302" s="96"/>
      <c r="BL302" s="1"/>
      <c r="BM302" s="1"/>
    </row>
    <row r="303" spans="1:65" ht="15.75" customHeight="1" x14ac:dyDescent="0.25">
      <c r="A303" s="1"/>
      <c r="B303" s="83"/>
      <c r="C303" s="83"/>
      <c r="D303" s="83"/>
      <c r="E303" s="1"/>
      <c r="F303" s="1"/>
      <c r="G303" s="1"/>
      <c r="H303" s="1"/>
      <c r="I303" s="1"/>
      <c r="J303" s="1"/>
      <c r="K303" s="1"/>
      <c r="L303" s="1"/>
      <c r="M303" s="1"/>
      <c r="N303" s="1"/>
      <c r="O303" s="1"/>
      <c r="P303" s="1"/>
      <c r="Q303" s="1"/>
      <c r="R303" s="1"/>
      <c r="S303" s="1"/>
      <c r="T303" s="1"/>
      <c r="U303" s="1"/>
      <c r="V303" s="1"/>
      <c r="W303" s="1"/>
      <c r="X303" s="1"/>
      <c r="Y303" s="1"/>
      <c r="Z303" s="1"/>
      <c r="AA303" s="1"/>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96"/>
      <c r="BK303" s="96"/>
      <c r="BL303" s="1"/>
      <c r="BM303" s="1"/>
    </row>
    <row r="304" spans="1:65" ht="15.75" customHeight="1" x14ac:dyDescent="0.25">
      <c r="A304" s="1"/>
      <c r="B304" s="83"/>
      <c r="C304" s="83"/>
      <c r="D304" s="83"/>
      <c r="E304" s="1"/>
      <c r="F304" s="1"/>
      <c r="G304" s="1"/>
      <c r="H304" s="1"/>
      <c r="I304" s="1"/>
      <c r="J304" s="1"/>
      <c r="K304" s="1"/>
      <c r="L304" s="1"/>
      <c r="M304" s="1"/>
      <c r="N304" s="1"/>
      <c r="O304" s="1"/>
      <c r="P304" s="1"/>
      <c r="Q304" s="1"/>
      <c r="R304" s="1"/>
      <c r="S304" s="1"/>
      <c r="T304" s="1"/>
      <c r="U304" s="1"/>
      <c r="V304" s="1"/>
      <c r="W304" s="1"/>
      <c r="X304" s="1"/>
      <c r="Y304" s="1"/>
      <c r="Z304" s="1"/>
      <c r="AA304" s="1"/>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96"/>
      <c r="BK304" s="96"/>
      <c r="BL304" s="1"/>
      <c r="BM304" s="1"/>
    </row>
    <row r="305" spans="1:65" ht="15.75" customHeight="1" x14ac:dyDescent="0.25">
      <c r="A305" s="1"/>
      <c r="B305" s="83"/>
      <c r="C305" s="83"/>
      <c r="D305" s="83"/>
      <c r="E305" s="1"/>
      <c r="F305" s="1"/>
      <c r="G305" s="1"/>
      <c r="H305" s="1"/>
      <c r="I305" s="1"/>
      <c r="J305" s="1"/>
      <c r="K305" s="1"/>
      <c r="L305" s="1"/>
      <c r="M305" s="1"/>
      <c r="N305" s="1"/>
      <c r="O305" s="1"/>
      <c r="P305" s="1"/>
      <c r="Q305" s="1"/>
      <c r="R305" s="1"/>
      <c r="S305" s="1"/>
      <c r="T305" s="1"/>
      <c r="U305" s="1"/>
      <c r="V305" s="1"/>
      <c r="W305" s="1"/>
      <c r="X305" s="1"/>
      <c r="Y305" s="1"/>
      <c r="Z305" s="1"/>
      <c r="AA305" s="1"/>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96"/>
      <c r="BK305" s="96"/>
      <c r="BL305" s="1"/>
      <c r="BM305" s="1"/>
    </row>
    <row r="306" spans="1:65" ht="15.75" customHeight="1" x14ac:dyDescent="0.25">
      <c r="A306" s="1"/>
      <c r="B306" s="83"/>
      <c r="C306" s="83"/>
      <c r="D306" s="83"/>
      <c r="E306" s="1"/>
      <c r="F306" s="1"/>
      <c r="G306" s="1"/>
      <c r="H306" s="1"/>
      <c r="I306" s="1"/>
      <c r="J306" s="1"/>
      <c r="K306" s="1"/>
      <c r="L306" s="1"/>
      <c r="M306" s="1"/>
      <c r="N306" s="1"/>
      <c r="O306" s="1"/>
      <c r="P306" s="1"/>
      <c r="Q306" s="1"/>
      <c r="R306" s="1"/>
      <c r="S306" s="1"/>
      <c r="T306" s="1"/>
      <c r="U306" s="1"/>
      <c r="V306" s="1"/>
      <c r="W306" s="1"/>
      <c r="X306" s="1"/>
      <c r="Y306" s="1"/>
      <c r="Z306" s="1"/>
      <c r="AA306" s="1"/>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96"/>
      <c r="BK306" s="96"/>
      <c r="BL306" s="1"/>
      <c r="BM306" s="1"/>
    </row>
    <row r="307" spans="1:65" ht="15.75" customHeight="1" x14ac:dyDescent="0.25">
      <c r="A307" s="1"/>
      <c r="B307" s="83"/>
      <c r="C307" s="83"/>
      <c r="D307" s="83"/>
      <c r="E307" s="1"/>
      <c r="F307" s="1"/>
      <c r="G307" s="1"/>
      <c r="H307" s="1"/>
      <c r="I307" s="1"/>
      <c r="J307" s="1"/>
      <c r="K307" s="1"/>
      <c r="L307" s="1"/>
      <c r="M307" s="1"/>
      <c r="N307" s="1"/>
      <c r="O307" s="1"/>
      <c r="P307" s="1"/>
      <c r="Q307" s="1"/>
      <c r="R307" s="1"/>
      <c r="S307" s="1"/>
      <c r="T307" s="1"/>
      <c r="U307" s="1"/>
      <c r="V307" s="1"/>
      <c r="W307" s="1"/>
      <c r="X307" s="1"/>
      <c r="Y307" s="1"/>
      <c r="Z307" s="1"/>
      <c r="AA307" s="1"/>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96"/>
      <c r="BK307" s="96"/>
      <c r="BL307" s="1"/>
      <c r="BM307" s="1"/>
    </row>
    <row r="308" spans="1:65" ht="15.75" customHeight="1" x14ac:dyDescent="0.25">
      <c r="A308" s="1"/>
      <c r="B308" s="83"/>
      <c r="C308" s="83"/>
      <c r="D308" s="83"/>
      <c r="E308" s="1"/>
      <c r="F308" s="1"/>
      <c r="G308" s="1"/>
      <c r="H308" s="1"/>
      <c r="I308" s="1"/>
      <c r="J308" s="1"/>
      <c r="K308" s="1"/>
      <c r="L308" s="1"/>
      <c r="M308" s="1"/>
      <c r="N308" s="1"/>
      <c r="O308" s="1"/>
      <c r="P308" s="1"/>
      <c r="Q308" s="1"/>
      <c r="R308" s="1"/>
      <c r="S308" s="1"/>
      <c r="T308" s="1"/>
      <c r="U308" s="1"/>
      <c r="V308" s="1"/>
      <c r="W308" s="1"/>
      <c r="X308" s="1"/>
      <c r="Y308" s="1"/>
      <c r="Z308" s="1"/>
      <c r="AA308" s="1"/>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96"/>
      <c r="BK308" s="96"/>
      <c r="BL308" s="1"/>
      <c r="BM308" s="1"/>
    </row>
    <row r="309" spans="1:65" ht="15.75" customHeight="1" x14ac:dyDescent="0.25">
      <c r="A309" s="1"/>
      <c r="B309" s="83"/>
      <c r="C309" s="83"/>
      <c r="D309" s="83"/>
      <c r="E309" s="1"/>
      <c r="F309" s="1"/>
      <c r="G309" s="1"/>
      <c r="H309" s="1"/>
      <c r="I309" s="1"/>
      <c r="J309" s="1"/>
      <c r="K309" s="1"/>
      <c r="L309" s="1"/>
      <c r="M309" s="1"/>
      <c r="N309" s="1"/>
      <c r="O309" s="1"/>
      <c r="P309" s="1"/>
      <c r="Q309" s="1"/>
      <c r="R309" s="1"/>
      <c r="S309" s="1"/>
      <c r="T309" s="1"/>
      <c r="U309" s="1"/>
      <c r="V309" s="1"/>
      <c r="W309" s="1"/>
      <c r="X309" s="1"/>
      <c r="Y309" s="1"/>
      <c r="Z309" s="1"/>
      <c r="AA309" s="1"/>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96"/>
      <c r="BK309" s="96"/>
      <c r="BL309" s="1"/>
      <c r="BM309" s="1"/>
    </row>
    <row r="310" spans="1:65" ht="15.75" customHeight="1" x14ac:dyDescent="0.25">
      <c r="A310" s="1"/>
      <c r="B310" s="83"/>
      <c r="C310" s="83"/>
      <c r="D310" s="83"/>
      <c r="E310" s="1"/>
      <c r="F310" s="1"/>
      <c r="G310" s="1"/>
      <c r="H310" s="1"/>
      <c r="I310" s="1"/>
      <c r="J310" s="1"/>
      <c r="K310" s="1"/>
      <c r="L310" s="1"/>
      <c r="M310" s="1"/>
      <c r="N310" s="1"/>
      <c r="O310" s="1"/>
      <c r="P310" s="1"/>
      <c r="Q310" s="1"/>
      <c r="R310" s="1"/>
      <c r="S310" s="1"/>
      <c r="T310" s="1"/>
      <c r="U310" s="1"/>
      <c r="V310" s="1"/>
      <c r="W310" s="1"/>
      <c r="X310" s="1"/>
      <c r="Y310" s="1"/>
      <c r="Z310" s="1"/>
      <c r="AA310" s="1"/>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96"/>
      <c r="BK310" s="96"/>
      <c r="BL310" s="1"/>
      <c r="BM310" s="1"/>
    </row>
    <row r="311" spans="1:65" ht="15.75" customHeight="1" x14ac:dyDescent="0.25">
      <c r="A311" s="1"/>
      <c r="B311" s="83"/>
      <c r="C311" s="83"/>
      <c r="D311" s="83"/>
      <c r="E311" s="1"/>
      <c r="F311" s="1"/>
      <c r="G311" s="1"/>
      <c r="H311" s="1"/>
      <c r="I311" s="1"/>
      <c r="J311" s="1"/>
      <c r="K311" s="1"/>
      <c r="L311" s="1"/>
      <c r="M311" s="1"/>
      <c r="N311" s="1"/>
      <c r="O311" s="1"/>
      <c r="P311" s="1"/>
      <c r="Q311" s="1"/>
      <c r="R311" s="1"/>
      <c r="S311" s="1"/>
      <c r="T311" s="1"/>
      <c r="U311" s="1"/>
      <c r="V311" s="1"/>
      <c r="W311" s="1"/>
      <c r="X311" s="1"/>
      <c r="Y311" s="1"/>
      <c r="Z311" s="1"/>
      <c r="AA311" s="1"/>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96"/>
      <c r="BK311" s="96"/>
      <c r="BL311" s="1"/>
      <c r="BM311" s="1"/>
    </row>
    <row r="312" spans="1:65" ht="15.75" customHeight="1" x14ac:dyDescent="0.25">
      <c r="A312" s="1"/>
      <c r="B312" s="83"/>
      <c r="C312" s="83"/>
      <c r="D312" s="83"/>
      <c r="E312" s="1"/>
      <c r="F312" s="1"/>
      <c r="G312" s="1"/>
      <c r="H312" s="1"/>
      <c r="I312" s="1"/>
      <c r="J312" s="1"/>
      <c r="K312" s="1"/>
      <c r="L312" s="1"/>
      <c r="M312" s="1"/>
      <c r="N312" s="1"/>
      <c r="O312" s="1"/>
      <c r="P312" s="1"/>
      <c r="Q312" s="1"/>
      <c r="R312" s="1"/>
      <c r="S312" s="1"/>
      <c r="T312" s="1"/>
      <c r="U312" s="1"/>
      <c r="V312" s="1"/>
      <c r="W312" s="1"/>
      <c r="X312" s="1"/>
      <c r="Y312" s="1"/>
      <c r="Z312" s="1"/>
      <c r="AA312" s="1"/>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96"/>
      <c r="BK312" s="96"/>
      <c r="BL312" s="1"/>
      <c r="BM312" s="1"/>
    </row>
    <row r="313" spans="1:65" ht="15.75" customHeight="1" x14ac:dyDescent="0.25">
      <c r="A313" s="1"/>
      <c r="B313" s="83"/>
      <c r="C313" s="83"/>
      <c r="D313" s="83"/>
      <c r="E313" s="1"/>
      <c r="F313" s="1"/>
      <c r="G313" s="1"/>
      <c r="H313" s="1"/>
      <c r="I313" s="1"/>
      <c r="J313" s="1"/>
      <c r="K313" s="1"/>
      <c r="L313" s="1"/>
      <c r="M313" s="1"/>
      <c r="N313" s="1"/>
      <c r="O313" s="1"/>
      <c r="P313" s="1"/>
      <c r="Q313" s="1"/>
      <c r="R313" s="1"/>
      <c r="S313" s="1"/>
      <c r="T313" s="1"/>
      <c r="U313" s="1"/>
      <c r="V313" s="1"/>
      <c r="W313" s="1"/>
      <c r="X313" s="1"/>
      <c r="Y313" s="1"/>
      <c r="Z313" s="1"/>
      <c r="AA313" s="1"/>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96"/>
      <c r="BK313" s="96"/>
      <c r="BL313" s="1"/>
      <c r="BM313" s="1"/>
    </row>
    <row r="314" spans="1:65" ht="15.75" customHeight="1" x14ac:dyDescent="0.25">
      <c r="A314" s="1"/>
      <c r="B314" s="83"/>
      <c r="C314" s="83"/>
      <c r="D314" s="83"/>
      <c r="E314" s="1"/>
      <c r="F314" s="1"/>
      <c r="G314" s="1"/>
      <c r="H314" s="1"/>
      <c r="I314" s="1"/>
      <c r="J314" s="1"/>
      <c r="K314" s="1"/>
      <c r="L314" s="1"/>
      <c r="M314" s="1"/>
      <c r="N314" s="1"/>
      <c r="O314" s="1"/>
      <c r="P314" s="1"/>
      <c r="Q314" s="1"/>
      <c r="R314" s="1"/>
      <c r="S314" s="1"/>
      <c r="T314" s="1"/>
      <c r="U314" s="1"/>
      <c r="V314" s="1"/>
      <c r="W314" s="1"/>
      <c r="X314" s="1"/>
      <c r="Y314" s="1"/>
      <c r="Z314" s="1"/>
      <c r="AA314" s="1"/>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c r="BC314" s="83"/>
      <c r="BD314" s="83"/>
      <c r="BE314" s="83"/>
      <c r="BF314" s="83"/>
      <c r="BG314" s="83"/>
      <c r="BH314" s="83"/>
      <c r="BI314" s="83"/>
      <c r="BJ314" s="96"/>
      <c r="BK314" s="96"/>
      <c r="BL314" s="1"/>
      <c r="BM314" s="1"/>
    </row>
    <row r="315" spans="1:65" ht="15.75" customHeight="1" x14ac:dyDescent="0.25">
      <c r="A315" s="1"/>
      <c r="B315" s="83"/>
      <c r="C315" s="83"/>
      <c r="D315" s="83"/>
      <c r="E315" s="1"/>
      <c r="F315" s="1"/>
      <c r="G315" s="1"/>
      <c r="H315" s="1"/>
      <c r="I315" s="1"/>
      <c r="J315" s="1"/>
      <c r="K315" s="1"/>
      <c r="L315" s="1"/>
      <c r="M315" s="1"/>
      <c r="N315" s="1"/>
      <c r="O315" s="1"/>
      <c r="P315" s="1"/>
      <c r="Q315" s="1"/>
      <c r="R315" s="1"/>
      <c r="S315" s="1"/>
      <c r="T315" s="1"/>
      <c r="U315" s="1"/>
      <c r="V315" s="1"/>
      <c r="W315" s="1"/>
      <c r="X315" s="1"/>
      <c r="Y315" s="1"/>
      <c r="Z315" s="1"/>
      <c r="AA315" s="1"/>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96"/>
      <c r="BK315" s="96"/>
      <c r="BL315" s="1"/>
      <c r="BM315" s="1"/>
    </row>
    <row r="316" spans="1:65" ht="15.75" customHeight="1" x14ac:dyDescent="0.25">
      <c r="A316" s="1"/>
      <c r="B316" s="83"/>
      <c r="C316" s="83"/>
      <c r="D316" s="83"/>
      <c r="E316" s="1"/>
      <c r="F316" s="1"/>
      <c r="G316" s="1"/>
      <c r="H316" s="1"/>
      <c r="I316" s="1"/>
      <c r="J316" s="1"/>
      <c r="K316" s="1"/>
      <c r="L316" s="1"/>
      <c r="M316" s="1"/>
      <c r="N316" s="1"/>
      <c r="O316" s="1"/>
      <c r="P316" s="1"/>
      <c r="Q316" s="1"/>
      <c r="R316" s="1"/>
      <c r="S316" s="1"/>
      <c r="T316" s="1"/>
      <c r="U316" s="1"/>
      <c r="V316" s="1"/>
      <c r="W316" s="1"/>
      <c r="X316" s="1"/>
      <c r="Y316" s="1"/>
      <c r="Z316" s="1"/>
      <c r="AA316" s="1"/>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96"/>
      <c r="BK316" s="96"/>
      <c r="BL316" s="1"/>
      <c r="BM316" s="1"/>
    </row>
    <row r="317" spans="1:65" ht="15.75" customHeight="1" x14ac:dyDescent="0.25">
      <c r="A317" s="1"/>
      <c r="B317" s="83"/>
      <c r="C317" s="83"/>
      <c r="D317" s="83"/>
      <c r="E317" s="1"/>
      <c r="F317" s="1"/>
      <c r="G317" s="1"/>
      <c r="H317" s="1"/>
      <c r="I317" s="1"/>
      <c r="J317" s="1"/>
      <c r="K317" s="1"/>
      <c r="L317" s="1"/>
      <c r="M317" s="1"/>
      <c r="N317" s="1"/>
      <c r="O317" s="1"/>
      <c r="P317" s="1"/>
      <c r="Q317" s="1"/>
      <c r="R317" s="1"/>
      <c r="S317" s="1"/>
      <c r="T317" s="1"/>
      <c r="U317" s="1"/>
      <c r="V317" s="1"/>
      <c r="W317" s="1"/>
      <c r="X317" s="1"/>
      <c r="Y317" s="1"/>
      <c r="Z317" s="1"/>
      <c r="AA317" s="1"/>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96"/>
      <c r="BK317" s="96"/>
      <c r="BL317" s="1"/>
      <c r="BM317" s="1"/>
    </row>
    <row r="318" spans="1:65" ht="15.75" customHeight="1" x14ac:dyDescent="0.25">
      <c r="A318" s="1"/>
      <c r="B318" s="83"/>
      <c r="C318" s="83"/>
      <c r="D318" s="83"/>
      <c r="E318" s="1"/>
      <c r="F318" s="1"/>
      <c r="G318" s="1"/>
      <c r="H318" s="1"/>
      <c r="I318" s="1"/>
      <c r="J318" s="1"/>
      <c r="K318" s="1"/>
      <c r="L318" s="1"/>
      <c r="M318" s="1"/>
      <c r="N318" s="1"/>
      <c r="O318" s="1"/>
      <c r="P318" s="1"/>
      <c r="Q318" s="1"/>
      <c r="R318" s="1"/>
      <c r="S318" s="1"/>
      <c r="T318" s="1"/>
      <c r="U318" s="1"/>
      <c r="V318" s="1"/>
      <c r="W318" s="1"/>
      <c r="X318" s="1"/>
      <c r="Y318" s="1"/>
      <c r="Z318" s="1"/>
      <c r="AA318" s="1"/>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96"/>
      <c r="BK318" s="96"/>
      <c r="BL318" s="1"/>
      <c r="BM318" s="1"/>
    </row>
    <row r="319" spans="1:65" ht="15.75" customHeight="1" x14ac:dyDescent="0.25">
      <c r="A319" s="1"/>
      <c r="B319" s="83"/>
      <c r="C319" s="83"/>
      <c r="D319" s="83"/>
      <c r="E319" s="1"/>
      <c r="F319" s="1"/>
      <c r="G319" s="1"/>
      <c r="H319" s="1"/>
      <c r="I319" s="1"/>
      <c r="J319" s="1"/>
      <c r="K319" s="1"/>
      <c r="L319" s="1"/>
      <c r="M319" s="1"/>
      <c r="N319" s="1"/>
      <c r="O319" s="1"/>
      <c r="P319" s="1"/>
      <c r="Q319" s="1"/>
      <c r="R319" s="1"/>
      <c r="S319" s="1"/>
      <c r="T319" s="1"/>
      <c r="U319" s="1"/>
      <c r="V319" s="1"/>
      <c r="W319" s="1"/>
      <c r="X319" s="1"/>
      <c r="Y319" s="1"/>
      <c r="Z319" s="1"/>
      <c r="AA319" s="1"/>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96"/>
      <c r="BK319" s="96"/>
      <c r="BL319" s="1"/>
      <c r="BM319" s="1"/>
    </row>
    <row r="320" spans="1:65" ht="15.75" customHeight="1" x14ac:dyDescent="0.25">
      <c r="A320" s="1"/>
      <c r="B320" s="83"/>
      <c r="C320" s="83"/>
      <c r="D320" s="83"/>
      <c r="E320" s="1"/>
      <c r="F320" s="1"/>
      <c r="G320" s="1"/>
      <c r="H320" s="1"/>
      <c r="I320" s="1"/>
      <c r="J320" s="1"/>
      <c r="K320" s="1"/>
      <c r="L320" s="1"/>
      <c r="M320" s="1"/>
      <c r="N320" s="1"/>
      <c r="O320" s="1"/>
      <c r="P320" s="1"/>
      <c r="Q320" s="1"/>
      <c r="R320" s="1"/>
      <c r="S320" s="1"/>
      <c r="T320" s="1"/>
      <c r="U320" s="1"/>
      <c r="V320" s="1"/>
      <c r="W320" s="1"/>
      <c r="X320" s="1"/>
      <c r="Y320" s="1"/>
      <c r="Z320" s="1"/>
      <c r="AA320" s="1"/>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96"/>
      <c r="BK320" s="96"/>
      <c r="BL320" s="1"/>
      <c r="BM320" s="1"/>
    </row>
    <row r="321" spans="1:65" ht="15.75" customHeight="1" x14ac:dyDescent="0.25">
      <c r="A321" s="1"/>
      <c r="B321" s="83"/>
      <c r="C321" s="83"/>
      <c r="D321" s="83"/>
      <c r="E321" s="1"/>
      <c r="F321" s="1"/>
      <c r="G321" s="1"/>
      <c r="H321" s="1"/>
      <c r="I321" s="1"/>
      <c r="J321" s="1"/>
      <c r="K321" s="1"/>
      <c r="L321" s="1"/>
      <c r="M321" s="1"/>
      <c r="N321" s="1"/>
      <c r="O321" s="1"/>
      <c r="P321" s="1"/>
      <c r="Q321" s="1"/>
      <c r="R321" s="1"/>
      <c r="S321" s="1"/>
      <c r="T321" s="1"/>
      <c r="U321" s="1"/>
      <c r="V321" s="1"/>
      <c r="W321" s="1"/>
      <c r="X321" s="1"/>
      <c r="Y321" s="1"/>
      <c r="Z321" s="1"/>
      <c r="AA321" s="1"/>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96"/>
      <c r="BK321" s="96"/>
      <c r="BL321" s="1"/>
      <c r="BM321" s="1"/>
    </row>
    <row r="322" spans="1:65" ht="15.75" customHeight="1" x14ac:dyDescent="0.25">
      <c r="A322" s="1"/>
      <c r="B322" s="83"/>
      <c r="C322" s="83"/>
      <c r="D322" s="83"/>
      <c r="E322" s="1"/>
      <c r="F322" s="1"/>
      <c r="G322" s="1"/>
      <c r="H322" s="1"/>
      <c r="I322" s="1"/>
      <c r="J322" s="1"/>
      <c r="K322" s="1"/>
      <c r="L322" s="1"/>
      <c r="M322" s="1"/>
      <c r="N322" s="1"/>
      <c r="O322" s="1"/>
      <c r="P322" s="1"/>
      <c r="Q322" s="1"/>
      <c r="R322" s="1"/>
      <c r="S322" s="1"/>
      <c r="T322" s="1"/>
      <c r="U322" s="1"/>
      <c r="V322" s="1"/>
      <c r="W322" s="1"/>
      <c r="X322" s="1"/>
      <c r="Y322" s="1"/>
      <c r="Z322" s="1"/>
      <c r="AA322" s="1"/>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96"/>
      <c r="BK322" s="96"/>
      <c r="BL322" s="1"/>
      <c r="BM322" s="1"/>
    </row>
    <row r="323" spans="1:65" ht="15.75" customHeight="1" x14ac:dyDescent="0.25">
      <c r="A323" s="1"/>
      <c r="B323" s="83"/>
      <c r="C323" s="83"/>
      <c r="D323" s="83"/>
      <c r="E323" s="1"/>
      <c r="F323" s="1"/>
      <c r="G323" s="1"/>
      <c r="H323" s="1"/>
      <c r="I323" s="1"/>
      <c r="J323" s="1"/>
      <c r="K323" s="1"/>
      <c r="L323" s="1"/>
      <c r="M323" s="1"/>
      <c r="N323" s="1"/>
      <c r="O323" s="1"/>
      <c r="P323" s="1"/>
      <c r="Q323" s="1"/>
      <c r="R323" s="1"/>
      <c r="S323" s="1"/>
      <c r="T323" s="1"/>
      <c r="U323" s="1"/>
      <c r="V323" s="1"/>
      <c r="W323" s="1"/>
      <c r="X323" s="1"/>
      <c r="Y323" s="1"/>
      <c r="Z323" s="1"/>
      <c r="AA323" s="1"/>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96"/>
      <c r="BK323" s="96"/>
      <c r="BL323" s="1"/>
      <c r="BM323" s="1"/>
    </row>
    <row r="324" spans="1:65" ht="15.75" customHeight="1" x14ac:dyDescent="0.25">
      <c r="A324" s="1"/>
      <c r="B324" s="83"/>
      <c r="C324" s="83"/>
      <c r="D324" s="83"/>
      <c r="E324" s="1"/>
      <c r="F324" s="1"/>
      <c r="G324" s="1"/>
      <c r="H324" s="1"/>
      <c r="I324" s="1"/>
      <c r="J324" s="1"/>
      <c r="K324" s="1"/>
      <c r="L324" s="1"/>
      <c r="M324" s="1"/>
      <c r="N324" s="1"/>
      <c r="O324" s="1"/>
      <c r="P324" s="1"/>
      <c r="Q324" s="1"/>
      <c r="R324" s="1"/>
      <c r="S324" s="1"/>
      <c r="T324" s="1"/>
      <c r="U324" s="1"/>
      <c r="V324" s="1"/>
      <c r="W324" s="1"/>
      <c r="X324" s="1"/>
      <c r="Y324" s="1"/>
      <c r="Z324" s="1"/>
      <c r="AA324" s="1"/>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96"/>
      <c r="BK324" s="96"/>
      <c r="BL324" s="1"/>
      <c r="BM324" s="1"/>
    </row>
    <row r="325" spans="1:65" ht="15.75" customHeight="1" x14ac:dyDescent="0.25">
      <c r="A325" s="1"/>
      <c r="B325" s="83"/>
      <c r="C325" s="83"/>
      <c r="D325" s="83"/>
      <c r="E325" s="1"/>
      <c r="F325" s="1"/>
      <c r="G325" s="1"/>
      <c r="H325" s="1"/>
      <c r="I325" s="1"/>
      <c r="J325" s="1"/>
      <c r="K325" s="1"/>
      <c r="L325" s="1"/>
      <c r="M325" s="1"/>
      <c r="N325" s="1"/>
      <c r="O325" s="1"/>
      <c r="P325" s="1"/>
      <c r="Q325" s="1"/>
      <c r="R325" s="1"/>
      <c r="S325" s="1"/>
      <c r="T325" s="1"/>
      <c r="U325" s="1"/>
      <c r="V325" s="1"/>
      <c r="W325" s="1"/>
      <c r="X325" s="1"/>
      <c r="Y325" s="1"/>
      <c r="Z325" s="1"/>
      <c r="AA325" s="1"/>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96"/>
      <c r="BK325" s="96"/>
      <c r="BL325" s="1"/>
      <c r="BM325" s="1"/>
    </row>
    <row r="326" spans="1:65" ht="15.75" customHeight="1" x14ac:dyDescent="0.25">
      <c r="A326" s="1"/>
      <c r="B326" s="83"/>
      <c r="C326" s="83"/>
      <c r="D326" s="83"/>
      <c r="E326" s="1"/>
      <c r="F326" s="1"/>
      <c r="G326" s="1"/>
      <c r="H326" s="1"/>
      <c r="I326" s="1"/>
      <c r="J326" s="1"/>
      <c r="K326" s="1"/>
      <c r="L326" s="1"/>
      <c r="M326" s="1"/>
      <c r="N326" s="1"/>
      <c r="O326" s="1"/>
      <c r="P326" s="1"/>
      <c r="Q326" s="1"/>
      <c r="R326" s="1"/>
      <c r="S326" s="1"/>
      <c r="T326" s="1"/>
      <c r="U326" s="1"/>
      <c r="V326" s="1"/>
      <c r="W326" s="1"/>
      <c r="X326" s="1"/>
      <c r="Y326" s="1"/>
      <c r="Z326" s="1"/>
      <c r="AA326" s="1"/>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96"/>
      <c r="BK326" s="96"/>
      <c r="BL326" s="1"/>
      <c r="BM326" s="1"/>
    </row>
    <row r="327" spans="1:65" ht="15.75" customHeight="1" x14ac:dyDescent="0.25">
      <c r="A327" s="1"/>
      <c r="B327" s="83"/>
      <c r="C327" s="83"/>
      <c r="D327" s="83"/>
      <c r="E327" s="1"/>
      <c r="F327" s="1"/>
      <c r="G327" s="1"/>
      <c r="H327" s="1"/>
      <c r="I327" s="1"/>
      <c r="J327" s="1"/>
      <c r="K327" s="1"/>
      <c r="L327" s="1"/>
      <c r="M327" s="1"/>
      <c r="N327" s="1"/>
      <c r="O327" s="1"/>
      <c r="P327" s="1"/>
      <c r="Q327" s="1"/>
      <c r="R327" s="1"/>
      <c r="S327" s="1"/>
      <c r="T327" s="1"/>
      <c r="U327" s="1"/>
      <c r="V327" s="1"/>
      <c r="W327" s="1"/>
      <c r="X327" s="1"/>
      <c r="Y327" s="1"/>
      <c r="Z327" s="1"/>
      <c r="AA327" s="1"/>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96"/>
      <c r="BK327" s="96"/>
      <c r="BL327" s="1"/>
      <c r="BM327" s="1"/>
    </row>
    <row r="328" spans="1:65" ht="15.75" customHeight="1" x14ac:dyDescent="0.25">
      <c r="A328" s="1"/>
      <c r="B328" s="83"/>
      <c r="C328" s="83"/>
      <c r="D328" s="83"/>
      <c r="E328" s="1"/>
      <c r="F328" s="1"/>
      <c r="G328" s="1"/>
      <c r="H328" s="1"/>
      <c r="I328" s="1"/>
      <c r="J328" s="1"/>
      <c r="K328" s="1"/>
      <c r="L328" s="1"/>
      <c r="M328" s="1"/>
      <c r="N328" s="1"/>
      <c r="O328" s="1"/>
      <c r="P328" s="1"/>
      <c r="Q328" s="1"/>
      <c r="R328" s="1"/>
      <c r="S328" s="1"/>
      <c r="T328" s="1"/>
      <c r="U328" s="1"/>
      <c r="V328" s="1"/>
      <c r="W328" s="1"/>
      <c r="X328" s="1"/>
      <c r="Y328" s="1"/>
      <c r="Z328" s="1"/>
      <c r="AA328" s="1"/>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96"/>
      <c r="BK328" s="96"/>
      <c r="BL328" s="1"/>
      <c r="BM328" s="1"/>
    </row>
    <row r="329" spans="1:65" ht="15.75" customHeight="1" x14ac:dyDescent="0.25">
      <c r="A329" s="1"/>
      <c r="B329" s="83"/>
      <c r="C329" s="83"/>
      <c r="D329" s="83"/>
      <c r="E329" s="1"/>
      <c r="F329" s="1"/>
      <c r="G329" s="1"/>
      <c r="H329" s="1"/>
      <c r="I329" s="1"/>
      <c r="J329" s="1"/>
      <c r="K329" s="1"/>
      <c r="L329" s="1"/>
      <c r="M329" s="1"/>
      <c r="N329" s="1"/>
      <c r="O329" s="1"/>
      <c r="P329" s="1"/>
      <c r="Q329" s="1"/>
      <c r="R329" s="1"/>
      <c r="S329" s="1"/>
      <c r="T329" s="1"/>
      <c r="U329" s="1"/>
      <c r="V329" s="1"/>
      <c r="W329" s="1"/>
      <c r="X329" s="1"/>
      <c r="Y329" s="1"/>
      <c r="Z329" s="1"/>
      <c r="AA329" s="1"/>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96"/>
      <c r="BK329" s="96"/>
      <c r="BL329" s="1"/>
      <c r="BM329" s="1"/>
    </row>
    <row r="330" spans="1:65" ht="15.75" customHeight="1" x14ac:dyDescent="0.25">
      <c r="A330" s="1"/>
      <c r="B330" s="83"/>
      <c r="C330" s="83"/>
      <c r="D330" s="83"/>
      <c r="E330" s="1"/>
      <c r="F330" s="1"/>
      <c r="G330" s="1"/>
      <c r="H330" s="1"/>
      <c r="I330" s="1"/>
      <c r="J330" s="1"/>
      <c r="K330" s="1"/>
      <c r="L330" s="1"/>
      <c r="M330" s="1"/>
      <c r="N330" s="1"/>
      <c r="O330" s="1"/>
      <c r="P330" s="1"/>
      <c r="Q330" s="1"/>
      <c r="R330" s="1"/>
      <c r="S330" s="1"/>
      <c r="T330" s="1"/>
      <c r="U330" s="1"/>
      <c r="V330" s="1"/>
      <c r="W330" s="1"/>
      <c r="X330" s="1"/>
      <c r="Y330" s="1"/>
      <c r="Z330" s="1"/>
      <c r="AA330" s="1"/>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96"/>
      <c r="BK330" s="96"/>
      <c r="BL330" s="1"/>
      <c r="BM330" s="1"/>
    </row>
    <row r="331" spans="1:65" ht="15.75" customHeight="1" x14ac:dyDescent="0.25">
      <c r="A331" s="1"/>
      <c r="B331" s="83"/>
      <c r="C331" s="83"/>
      <c r="D331" s="83"/>
      <c r="E331" s="1"/>
      <c r="F331" s="1"/>
      <c r="G331" s="1"/>
      <c r="H331" s="1"/>
      <c r="I331" s="1"/>
      <c r="J331" s="1"/>
      <c r="K331" s="1"/>
      <c r="L331" s="1"/>
      <c r="M331" s="1"/>
      <c r="N331" s="1"/>
      <c r="O331" s="1"/>
      <c r="P331" s="1"/>
      <c r="Q331" s="1"/>
      <c r="R331" s="1"/>
      <c r="S331" s="1"/>
      <c r="T331" s="1"/>
      <c r="U331" s="1"/>
      <c r="V331" s="1"/>
      <c r="W331" s="1"/>
      <c r="X331" s="1"/>
      <c r="Y331" s="1"/>
      <c r="Z331" s="1"/>
      <c r="AA331" s="1"/>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96"/>
      <c r="BK331" s="96"/>
      <c r="BL331" s="1"/>
      <c r="BM331" s="1"/>
    </row>
    <row r="332" spans="1:65" ht="15.75" customHeight="1" x14ac:dyDescent="0.25">
      <c r="A332" s="1"/>
      <c r="B332" s="83"/>
      <c r="C332" s="83"/>
      <c r="D332" s="83"/>
      <c r="E332" s="1"/>
      <c r="F332" s="1"/>
      <c r="G332" s="1"/>
      <c r="H332" s="1"/>
      <c r="I332" s="1"/>
      <c r="J332" s="1"/>
      <c r="K332" s="1"/>
      <c r="L332" s="1"/>
      <c r="M332" s="1"/>
      <c r="N332" s="1"/>
      <c r="O332" s="1"/>
      <c r="P332" s="1"/>
      <c r="Q332" s="1"/>
      <c r="R332" s="1"/>
      <c r="S332" s="1"/>
      <c r="T332" s="1"/>
      <c r="U332" s="1"/>
      <c r="V332" s="1"/>
      <c r="W332" s="1"/>
      <c r="X332" s="1"/>
      <c r="Y332" s="1"/>
      <c r="Z332" s="1"/>
      <c r="AA332" s="1"/>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c r="BC332" s="83"/>
      <c r="BD332" s="83"/>
      <c r="BE332" s="83"/>
      <c r="BF332" s="83"/>
      <c r="BG332" s="83"/>
      <c r="BH332" s="83"/>
      <c r="BI332" s="83"/>
      <c r="BJ332" s="96"/>
      <c r="BK332" s="96"/>
      <c r="BL332" s="1"/>
      <c r="BM332" s="1"/>
    </row>
    <row r="333" spans="1:65" ht="15.75" customHeight="1" x14ac:dyDescent="0.25">
      <c r="A333" s="1"/>
      <c r="B333" s="83"/>
      <c r="C333" s="83"/>
      <c r="D333" s="83"/>
      <c r="E333" s="1"/>
      <c r="F333" s="1"/>
      <c r="G333" s="1"/>
      <c r="H333" s="1"/>
      <c r="I333" s="1"/>
      <c r="J333" s="1"/>
      <c r="K333" s="1"/>
      <c r="L333" s="1"/>
      <c r="M333" s="1"/>
      <c r="N333" s="1"/>
      <c r="O333" s="1"/>
      <c r="P333" s="1"/>
      <c r="Q333" s="1"/>
      <c r="R333" s="1"/>
      <c r="S333" s="1"/>
      <c r="T333" s="1"/>
      <c r="U333" s="1"/>
      <c r="V333" s="1"/>
      <c r="W333" s="1"/>
      <c r="X333" s="1"/>
      <c r="Y333" s="1"/>
      <c r="Z333" s="1"/>
      <c r="AA333" s="1"/>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96"/>
      <c r="BK333" s="96"/>
      <c r="BL333" s="1"/>
      <c r="BM333" s="1"/>
    </row>
    <row r="334" spans="1:65" ht="15.75" customHeight="1" x14ac:dyDescent="0.25">
      <c r="A334" s="1"/>
      <c r="B334" s="83"/>
      <c r="C334" s="83"/>
      <c r="D334" s="83"/>
      <c r="E334" s="1"/>
      <c r="F334" s="1"/>
      <c r="G334" s="1"/>
      <c r="H334" s="1"/>
      <c r="I334" s="1"/>
      <c r="J334" s="1"/>
      <c r="K334" s="1"/>
      <c r="L334" s="1"/>
      <c r="M334" s="1"/>
      <c r="N334" s="1"/>
      <c r="O334" s="1"/>
      <c r="P334" s="1"/>
      <c r="Q334" s="1"/>
      <c r="R334" s="1"/>
      <c r="S334" s="1"/>
      <c r="T334" s="1"/>
      <c r="U334" s="1"/>
      <c r="V334" s="1"/>
      <c r="W334" s="1"/>
      <c r="X334" s="1"/>
      <c r="Y334" s="1"/>
      <c r="Z334" s="1"/>
      <c r="AA334" s="1"/>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96"/>
      <c r="BK334" s="96"/>
      <c r="BL334" s="1"/>
      <c r="BM334" s="1"/>
    </row>
    <row r="335" spans="1:65" ht="15.75" customHeight="1" x14ac:dyDescent="0.25">
      <c r="A335" s="1"/>
      <c r="B335" s="83"/>
      <c r="C335" s="83"/>
      <c r="D335" s="83"/>
      <c r="E335" s="1"/>
      <c r="F335" s="1"/>
      <c r="G335" s="1"/>
      <c r="H335" s="1"/>
      <c r="I335" s="1"/>
      <c r="J335" s="1"/>
      <c r="K335" s="1"/>
      <c r="L335" s="1"/>
      <c r="M335" s="1"/>
      <c r="N335" s="1"/>
      <c r="O335" s="1"/>
      <c r="P335" s="1"/>
      <c r="Q335" s="1"/>
      <c r="R335" s="1"/>
      <c r="S335" s="1"/>
      <c r="T335" s="1"/>
      <c r="U335" s="1"/>
      <c r="V335" s="1"/>
      <c r="W335" s="1"/>
      <c r="X335" s="1"/>
      <c r="Y335" s="1"/>
      <c r="Z335" s="1"/>
      <c r="AA335" s="1"/>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96"/>
      <c r="BK335" s="96"/>
      <c r="BL335" s="1"/>
      <c r="BM335" s="1"/>
    </row>
    <row r="336" spans="1:65" ht="15.75" customHeight="1" x14ac:dyDescent="0.25">
      <c r="A336" s="1"/>
      <c r="B336" s="83"/>
      <c r="C336" s="83"/>
      <c r="D336" s="83"/>
      <c r="E336" s="1"/>
      <c r="F336" s="1"/>
      <c r="G336" s="1"/>
      <c r="H336" s="1"/>
      <c r="I336" s="1"/>
      <c r="J336" s="1"/>
      <c r="K336" s="1"/>
      <c r="L336" s="1"/>
      <c r="M336" s="1"/>
      <c r="N336" s="1"/>
      <c r="O336" s="1"/>
      <c r="P336" s="1"/>
      <c r="Q336" s="1"/>
      <c r="R336" s="1"/>
      <c r="S336" s="1"/>
      <c r="T336" s="1"/>
      <c r="U336" s="1"/>
      <c r="V336" s="1"/>
      <c r="W336" s="1"/>
      <c r="X336" s="1"/>
      <c r="Y336" s="1"/>
      <c r="Z336" s="1"/>
      <c r="AA336" s="1"/>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96"/>
      <c r="BK336" s="96"/>
      <c r="BL336" s="1"/>
      <c r="BM336" s="1"/>
    </row>
    <row r="337" spans="1:65" ht="15.75" customHeight="1" x14ac:dyDescent="0.25">
      <c r="A337" s="1"/>
      <c r="B337" s="83"/>
      <c r="C337" s="83"/>
      <c r="D337" s="83"/>
      <c r="E337" s="1"/>
      <c r="F337" s="1"/>
      <c r="G337" s="1"/>
      <c r="H337" s="1"/>
      <c r="I337" s="1"/>
      <c r="J337" s="1"/>
      <c r="K337" s="1"/>
      <c r="L337" s="1"/>
      <c r="M337" s="1"/>
      <c r="N337" s="1"/>
      <c r="O337" s="1"/>
      <c r="P337" s="1"/>
      <c r="Q337" s="1"/>
      <c r="R337" s="1"/>
      <c r="S337" s="1"/>
      <c r="T337" s="1"/>
      <c r="U337" s="1"/>
      <c r="V337" s="1"/>
      <c r="W337" s="1"/>
      <c r="X337" s="1"/>
      <c r="Y337" s="1"/>
      <c r="Z337" s="1"/>
      <c r="AA337" s="1"/>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96"/>
      <c r="BK337" s="96"/>
      <c r="BL337" s="1"/>
      <c r="BM337" s="1"/>
    </row>
    <row r="338" spans="1:65" ht="15.75" customHeight="1" x14ac:dyDescent="0.25">
      <c r="A338" s="1"/>
      <c r="B338" s="83"/>
      <c r="C338" s="83"/>
      <c r="D338" s="83"/>
      <c r="E338" s="1"/>
      <c r="F338" s="1"/>
      <c r="G338" s="1"/>
      <c r="H338" s="1"/>
      <c r="I338" s="1"/>
      <c r="J338" s="1"/>
      <c r="K338" s="1"/>
      <c r="L338" s="1"/>
      <c r="M338" s="1"/>
      <c r="N338" s="1"/>
      <c r="O338" s="1"/>
      <c r="P338" s="1"/>
      <c r="Q338" s="1"/>
      <c r="R338" s="1"/>
      <c r="S338" s="1"/>
      <c r="T338" s="1"/>
      <c r="U338" s="1"/>
      <c r="V338" s="1"/>
      <c r="W338" s="1"/>
      <c r="X338" s="1"/>
      <c r="Y338" s="1"/>
      <c r="Z338" s="1"/>
      <c r="AA338" s="1"/>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96"/>
      <c r="BK338" s="96"/>
      <c r="BL338" s="1"/>
      <c r="BM338" s="1"/>
    </row>
    <row r="339" spans="1:65" ht="15.75" customHeight="1" x14ac:dyDescent="0.25">
      <c r="A339" s="1"/>
      <c r="B339" s="83"/>
      <c r="C339" s="83"/>
      <c r="D339" s="83"/>
      <c r="E339" s="1"/>
      <c r="F339" s="1"/>
      <c r="G339" s="1"/>
      <c r="H339" s="1"/>
      <c r="I339" s="1"/>
      <c r="J339" s="1"/>
      <c r="K339" s="1"/>
      <c r="L339" s="1"/>
      <c r="M339" s="1"/>
      <c r="N339" s="1"/>
      <c r="O339" s="1"/>
      <c r="P339" s="1"/>
      <c r="Q339" s="1"/>
      <c r="R339" s="1"/>
      <c r="S339" s="1"/>
      <c r="T339" s="1"/>
      <c r="U339" s="1"/>
      <c r="V339" s="1"/>
      <c r="W339" s="1"/>
      <c r="X339" s="1"/>
      <c r="Y339" s="1"/>
      <c r="Z339" s="1"/>
      <c r="AA339" s="1"/>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96"/>
      <c r="BK339" s="96"/>
      <c r="BL339" s="1"/>
      <c r="BM339" s="1"/>
    </row>
    <row r="340" spans="1:65" ht="15.75" customHeight="1" x14ac:dyDescent="0.25">
      <c r="A340" s="1"/>
      <c r="B340" s="83"/>
      <c r="C340" s="83"/>
      <c r="D340" s="83"/>
      <c r="E340" s="1"/>
      <c r="F340" s="1"/>
      <c r="G340" s="1"/>
      <c r="H340" s="1"/>
      <c r="I340" s="1"/>
      <c r="J340" s="1"/>
      <c r="K340" s="1"/>
      <c r="L340" s="1"/>
      <c r="M340" s="1"/>
      <c r="N340" s="1"/>
      <c r="O340" s="1"/>
      <c r="P340" s="1"/>
      <c r="Q340" s="1"/>
      <c r="R340" s="1"/>
      <c r="S340" s="1"/>
      <c r="T340" s="1"/>
      <c r="U340" s="1"/>
      <c r="V340" s="1"/>
      <c r="W340" s="1"/>
      <c r="X340" s="1"/>
      <c r="Y340" s="1"/>
      <c r="Z340" s="1"/>
      <c r="AA340" s="1"/>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96"/>
      <c r="BK340" s="96"/>
      <c r="BL340" s="1"/>
      <c r="BM340" s="1"/>
    </row>
    <row r="341" spans="1:65" ht="15.75" customHeight="1" x14ac:dyDescent="0.25">
      <c r="A341" s="1"/>
      <c r="B341" s="83"/>
      <c r="C341" s="83"/>
      <c r="D341" s="83"/>
      <c r="E341" s="1"/>
      <c r="F341" s="1"/>
      <c r="G341" s="1"/>
      <c r="H341" s="1"/>
      <c r="I341" s="1"/>
      <c r="J341" s="1"/>
      <c r="K341" s="1"/>
      <c r="L341" s="1"/>
      <c r="M341" s="1"/>
      <c r="N341" s="1"/>
      <c r="O341" s="1"/>
      <c r="P341" s="1"/>
      <c r="Q341" s="1"/>
      <c r="R341" s="1"/>
      <c r="S341" s="1"/>
      <c r="T341" s="1"/>
      <c r="U341" s="1"/>
      <c r="V341" s="1"/>
      <c r="W341" s="1"/>
      <c r="X341" s="1"/>
      <c r="Y341" s="1"/>
      <c r="Z341" s="1"/>
      <c r="AA341" s="1"/>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96"/>
      <c r="BK341" s="96"/>
      <c r="BL341" s="1"/>
      <c r="BM341" s="1"/>
    </row>
    <row r="342" spans="1:65" ht="15.75" customHeight="1" x14ac:dyDescent="0.25">
      <c r="A342" s="1"/>
      <c r="B342" s="83"/>
      <c r="C342" s="83"/>
      <c r="D342" s="83"/>
      <c r="E342" s="1"/>
      <c r="F342" s="1"/>
      <c r="G342" s="1"/>
      <c r="H342" s="1"/>
      <c r="I342" s="1"/>
      <c r="J342" s="1"/>
      <c r="K342" s="1"/>
      <c r="L342" s="1"/>
      <c r="M342" s="1"/>
      <c r="N342" s="1"/>
      <c r="O342" s="1"/>
      <c r="P342" s="1"/>
      <c r="Q342" s="1"/>
      <c r="R342" s="1"/>
      <c r="S342" s="1"/>
      <c r="T342" s="1"/>
      <c r="U342" s="1"/>
      <c r="V342" s="1"/>
      <c r="W342" s="1"/>
      <c r="X342" s="1"/>
      <c r="Y342" s="1"/>
      <c r="Z342" s="1"/>
      <c r="AA342" s="1"/>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96"/>
      <c r="BK342" s="96"/>
      <c r="BL342" s="1"/>
      <c r="BM342" s="1"/>
    </row>
    <row r="343" spans="1:65" ht="15.75" customHeight="1" x14ac:dyDescent="0.25">
      <c r="A343" s="1"/>
      <c r="B343" s="83"/>
      <c r="C343" s="83"/>
      <c r="D343" s="83"/>
      <c r="E343" s="1"/>
      <c r="F343" s="1"/>
      <c r="G343" s="1"/>
      <c r="H343" s="1"/>
      <c r="I343" s="1"/>
      <c r="J343" s="1"/>
      <c r="K343" s="1"/>
      <c r="L343" s="1"/>
      <c r="M343" s="1"/>
      <c r="N343" s="1"/>
      <c r="O343" s="1"/>
      <c r="P343" s="1"/>
      <c r="Q343" s="1"/>
      <c r="R343" s="1"/>
      <c r="S343" s="1"/>
      <c r="T343" s="1"/>
      <c r="U343" s="1"/>
      <c r="V343" s="1"/>
      <c r="W343" s="1"/>
      <c r="X343" s="1"/>
      <c r="Y343" s="1"/>
      <c r="Z343" s="1"/>
      <c r="AA343" s="1"/>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96"/>
      <c r="BK343" s="96"/>
      <c r="BL343" s="1"/>
      <c r="BM343" s="1"/>
    </row>
    <row r="344" spans="1:65" ht="15.75" customHeight="1" x14ac:dyDescent="0.25">
      <c r="A344" s="1"/>
      <c r="B344" s="83"/>
      <c r="C344" s="83"/>
      <c r="D344" s="83"/>
      <c r="E344" s="1"/>
      <c r="F344" s="1"/>
      <c r="G344" s="1"/>
      <c r="H344" s="1"/>
      <c r="I344" s="1"/>
      <c r="J344" s="1"/>
      <c r="K344" s="1"/>
      <c r="L344" s="1"/>
      <c r="M344" s="1"/>
      <c r="N344" s="1"/>
      <c r="O344" s="1"/>
      <c r="P344" s="1"/>
      <c r="Q344" s="1"/>
      <c r="R344" s="1"/>
      <c r="S344" s="1"/>
      <c r="T344" s="1"/>
      <c r="U344" s="1"/>
      <c r="V344" s="1"/>
      <c r="W344" s="1"/>
      <c r="X344" s="1"/>
      <c r="Y344" s="1"/>
      <c r="Z344" s="1"/>
      <c r="AA344" s="1"/>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96"/>
      <c r="BK344" s="96"/>
      <c r="BL344" s="1"/>
      <c r="BM344" s="1"/>
    </row>
    <row r="345" spans="1:65" ht="15.75" customHeight="1" x14ac:dyDescent="0.25">
      <c r="A345" s="1"/>
      <c r="B345" s="83"/>
      <c r="C345" s="83"/>
      <c r="D345" s="83"/>
      <c r="E345" s="1"/>
      <c r="F345" s="1"/>
      <c r="G345" s="1"/>
      <c r="H345" s="1"/>
      <c r="I345" s="1"/>
      <c r="J345" s="1"/>
      <c r="K345" s="1"/>
      <c r="L345" s="1"/>
      <c r="M345" s="1"/>
      <c r="N345" s="1"/>
      <c r="O345" s="1"/>
      <c r="P345" s="1"/>
      <c r="Q345" s="1"/>
      <c r="R345" s="1"/>
      <c r="S345" s="1"/>
      <c r="T345" s="1"/>
      <c r="U345" s="1"/>
      <c r="V345" s="1"/>
      <c r="W345" s="1"/>
      <c r="X345" s="1"/>
      <c r="Y345" s="1"/>
      <c r="Z345" s="1"/>
      <c r="AA345" s="1"/>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96"/>
      <c r="BK345" s="96"/>
      <c r="BL345" s="1"/>
      <c r="BM345" s="1"/>
    </row>
    <row r="346" spans="1:65" ht="15.75" customHeight="1" x14ac:dyDescent="0.25">
      <c r="A346" s="1"/>
      <c r="B346" s="83"/>
      <c r="C346" s="83"/>
      <c r="D346" s="83"/>
      <c r="E346" s="1"/>
      <c r="F346" s="1"/>
      <c r="G346" s="1"/>
      <c r="H346" s="1"/>
      <c r="I346" s="1"/>
      <c r="J346" s="1"/>
      <c r="K346" s="1"/>
      <c r="L346" s="1"/>
      <c r="M346" s="1"/>
      <c r="N346" s="1"/>
      <c r="O346" s="1"/>
      <c r="P346" s="1"/>
      <c r="Q346" s="1"/>
      <c r="R346" s="1"/>
      <c r="S346" s="1"/>
      <c r="T346" s="1"/>
      <c r="U346" s="1"/>
      <c r="V346" s="1"/>
      <c r="W346" s="1"/>
      <c r="X346" s="1"/>
      <c r="Y346" s="1"/>
      <c r="Z346" s="1"/>
      <c r="AA346" s="1"/>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96"/>
      <c r="BK346" s="96"/>
      <c r="BL346" s="1"/>
      <c r="BM346" s="1"/>
    </row>
    <row r="347" spans="1:65" ht="15.75" customHeight="1" x14ac:dyDescent="0.25">
      <c r="A347" s="1"/>
      <c r="B347" s="83"/>
      <c r="C347" s="83"/>
      <c r="D347" s="83"/>
      <c r="E347" s="1"/>
      <c r="F347" s="1"/>
      <c r="G347" s="1"/>
      <c r="H347" s="1"/>
      <c r="I347" s="1"/>
      <c r="J347" s="1"/>
      <c r="K347" s="1"/>
      <c r="L347" s="1"/>
      <c r="M347" s="1"/>
      <c r="N347" s="1"/>
      <c r="O347" s="1"/>
      <c r="P347" s="1"/>
      <c r="Q347" s="1"/>
      <c r="R347" s="1"/>
      <c r="S347" s="1"/>
      <c r="T347" s="1"/>
      <c r="U347" s="1"/>
      <c r="V347" s="1"/>
      <c r="W347" s="1"/>
      <c r="X347" s="1"/>
      <c r="Y347" s="1"/>
      <c r="Z347" s="1"/>
      <c r="AA347" s="1"/>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96"/>
      <c r="BK347" s="96"/>
      <c r="BL347" s="1"/>
      <c r="BM347" s="1"/>
    </row>
    <row r="348" spans="1:65" ht="15.75" customHeight="1" x14ac:dyDescent="0.25">
      <c r="A348" s="1"/>
      <c r="B348" s="83"/>
      <c r="C348" s="83"/>
      <c r="D348" s="83"/>
      <c r="E348" s="1"/>
      <c r="F348" s="1"/>
      <c r="G348" s="1"/>
      <c r="H348" s="1"/>
      <c r="I348" s="1"/>
      <c r="J348" s="1"/>
      <c r="K348" s="1"/>
      <c r="L348" s="1"/>
      <c r="M348" s="1"/>
      <c r="N348" s="1"/>
      <c r="O348" s="1"/>
      <c r="P348" s="1"/>
      <c r="Q348" s="1"/>
      <c r="R348" s="1"/>
      <c r="S348" s="1"/>
      <c r="T348" s="1"/>
      <c r="U348" s="1"/>
      <c r="V348" s="1"/>
      <c r="W348" s="1"/>
      <c r="X348" s="1"/>
      <c r="Y348" s="1"/>
      <c r="Z348" s="1"/>
      <c r="AA348" s="1"/>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c r="BC348" s="83"/>
      <c r="BD348" s="83"/>
      <c r="BE348" s="83"/>
      <c r="BF348" s="83"/>
      <c r="BG348" s="83"/>
      <c r="BH348" s="83"/>
      <c r="BI348" s="83"/>
      <c r="BJ348" s="96"/>
      <c r="BK348" s="96"/>
      <c r="BL348" s="1"/>
      <c r="BM348" s="1"/>
    </row>
    <row r="349" spans="1:65" ht="15.75" customHeight="1" x14ac:dyDescent="0.25">
      <c r="A349" s="1"/>
      <c r="B349" s="83"/>
      <c r="C349" s="83"/>
      <c r="D349" s="83"/>
      <c r="E349" s="1"/>
      <c r="F349" s="1"/>
      <c r="G349" s="1"/>
      <c r="H349" s="1"/>
      <c r="I349" s="1"/>
      <c r="J349" s="1"/>
      <c r="K349" s="1"/>
      <c r="L349" s="1"/>
      <c r="M349" s="1"/>
      <c r="N349" s="1"/>
      <c r="O349" s="1"/>
      <c r="P349" s="1"/>
      <c r="Q349" s="1"/>
      <c r="R349" s="1"/>
      <c r="S349" s="1"/>
      <c r="T349" s="1"/>
      <c r="U349" s="1"/>
      <c r="V349" s="1"/>
      <c r="W349" s="1"/>
      <c r="X349" s="1"/>
      <c r="Y349" s="1"/>
      <c r="Z349" s="1"/>
      <c r="AA349" s="1"/>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c r="BC349" s="83"/>
      <c r="BD349" s="83"/>
      <c r="BE349" s="83"/>
      <c r="BF349" s="83"/>
      <c r="BG349" s="83"/>
      <c r="BH349" s="83"/>
      <c r="BI349" s="83"/>
      <c r="BJ349" s="96"/>
      <c r="BK349" s="96"/>
      <c r="BL349" s="1"/>
      <c r="BM349" s="1"/>
    </row>
    <row r="350" spans="1:65" ht="15.75" customHeight="1" x14ac:dyDescent="0.25">
      <c r="A350" s="1"/>
      <c r="B350" s="83"/>
      <c r="C350" s="83"/>
      <c r="D350" s="83"/>
      <c r="E350" s="1"/>
      <c r="F350" s="1"/>
      <c r="G350" s="1"/>
      <c r="H350" s="1"/>
      <c r="I350" s="1"/>
      <c r="J350" s="1"/>
      <c r="K350" s="1"/>
      <c r="L350" s="1"/>
      <c r="M350" s="1"/>
      <c r="N350" s="1"/>
      <c r="O350" s="1"/>
      <c r="P350" s="1"/>
      <c r="Q350" s="1"/>
      <c r="R350" s="1"/>
      <c r="S350" s="1"/>
      <c r="T350" s="1"/>
      <c r="U350" s="1"/>
      <c r="V350" s="1"/>
      <c r="W350" s="1"/>
      <c r="X350" s="1"/>
      <c r="Y350" s="1"/>
      <c r="Z350" s="1"/>
      <c r="AA350" s="1"/>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96"/>
      <c r="BK350" s="96"/>
      <c r="BL350" s="1"/>
      <c r="BM350" s="1"/>
    </row>
    <row r="351" spans="1:65" ht="15.75" customHeight="1" x14ac:dyDescent="0.25">
      <c r="A351" s="1"/>
      <c r="B351" s="83"/>
      <c r="C351" s="83"/>
      <c r="D351" s="83"/>
      <c r="E351" s="1"/>
      <c r="F351" s="1"/>
      <c r="G351" s="1"/>
      <c r="H351" s="1"/>
      <c r="I351" s="1"/>
      <c r="J351" s="1"/>
      <c r="K351" s="1"/>
      <c r="L351" s="1"/>
      <c r="M351" s="1"/>
      <c r="N351" s="1"/>
      <c r="O351" s="1"/>
      <c r="P351" s="1"/>
      <c r="Q351" s="1"/>
      <c r="R351" s="1"/>
      <c r="S351" s="1"/>
      <c r="T351" s="1"/>
      <c r="U351" s="1"/>
      <c r="V351" s="1"/>
      <c r="W351" s="1"/>
      <c r="X351" s="1"/>
      <c r="Y351" s="1"/>
      <c r="Z351" s="1"/>
      <c r="AA351" s="1"/>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96"/>
      <c r="BK351" s="96"/>
      <c r="BL351" s="1"/>
      <c r="BM351" s="1"/>
    </row>
    <row r="352" spans="1:65" ht="15.75" customHeight="1" x14ac:dyDescent="0.25">
      <c r="A352" s="1"/>
      <c r="B352" s="83"/>
      <c r="C352" s="83"/>
      <c r="D352" s="83"/>
      <c r="E352" s="1"/>
      <c r="F352" s="1"/>
      <c r="G352" s="1"/>
      <c r="H352" s="1"/>
      <c r="I352" s="1"/>
      <c r="J352" s="1"/>
      <c r="K352" s="1"/>
      <c r="L352" s="1"/>
      <c r="M352" s="1"/>
      <c r="N352" s="1"/>
      <c r="O352" s="1"/>
      <c r="P352" s="1"/>
      <c r="Q352" s="1"/>
      <c r="R352" s="1"/>
      <c r="S352" s="1"/>
      <c r="T352" s="1"/>
      <c r="U352" s="1"/>
      <c r="V352" s="1"/>
      <c r="W352" s="1"/>
      <c r="X352" s="1"/>
      <c r="Y352" s="1"/>
      <c r="Z352" s="1"/>
      <c r="AA352" s="1"/>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96"/>
      <c r="BK352" s="96"/>
      <c r="BL352" s="1"/>
      <c r="BM352" s="1"/>
    </row>
    <row r="353" spans="1:65" ht="15.75" customHeight="1" x14ac:dyDescent="0.25">
      <c r="A353" s="1"/>
      <c r="B353" s="83"/>
      <c r="C353" s="83"/>
      <c r="D353" s="83"/>
      <c r="E353" s="1"/>
      <c r="F353" s="1"/>
      <c r="G353" s="1"/>
      <c r="H353" s="1"/>
      <c r="I353" s="1"/>
      <c r="J353" s="1"/>
      <c r="K353" s="1"/>
      <c r="L353" s="1"/>
      <c r="M353" s="1"/>
      <c r="N353" s="1"/>
      <c r="O353" s="1"/>
      <c r="P353" s="1"/>
      <c r="Q353" s="1"/>
      <c r="R353" s="1"/>
      <c r="S353" s="1"/>
      <c r="T353" s="1"/>
      <c r="U353" s="1"/>
      <c r="V353" s="1"/>
      <c r="W353" s="1"/>
      <c r="X353" s="1"/>
      <c r="Y353" s="1"/>
      <c r="Z353" s="1"/>
      <c r="AA353" s="1"/>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96"/>
      <c r="BK353" s="96"/>
      <c r="BL353" s="1"/>
      <c r="BM353" s="1"/>
    </row>
    <row r="354" spans="1:65" ht="15.75" customHeight="1" x14ac:dyDescent="0.25">
      <c r="A354" s="1"/>
      <c r="B354" s="83"/>
      <c r="C354" s="83"/>
      <c r="D354" s="83"/>
      <c r="E354" s="1"/>
      <c r="F354" s="1"/>
      <c r="G354" s="1"/>
      <c r="H354" s="1"/>
      <c r="I354" s="1"/>
      <c r="J354" s="1"/>
      <c r="K354" s="1"/>
      <c r="L354" s="1"/>
      <c r="M354" s="1"/>
      <c r="N354" s="1"/>
      <c r="O354" s="1"/>
      <c r="P354" s="1"/>
      <c r="Q354" s="1"/>
      <c r="R354" s="1"/>
      <c r="S354" s="1"/>
      <c r="T354" s="1"/>
      <c r="U354" s="1"/>
      <c r="V354" s="1"/>
      <c r="W354" s="1"/>
      <c r="X354" s="1"/>
      <c r="Y354" s="1"/>
      <c r="Z354" s="1"/>
      <c r="AA354" s="1"/>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96"/>
      <c r="BK354" s="96"/>
      <c r="BL354" s="1"/>
      <c r="BM354" s="1"/>
    </row>
    <row r="355" spans="1:65" ht="15.75" customHeight="1" x14ac:dyDescent="0.25">
      <c r="A355" s="1"/>
      <c r="B355" s="83"/>
      <c r="C355" s="83"/>
      <c r="D355" s="83"/>
      <c r="E355" s="1"/>
      <c r="F355" s="1"/>
      <c r="G355" s="1"/>
      <c r="H355" s="1"/>
      <c r="I355" s="1"/>
      <c r="J355" s="1"/>
      <c r="K355" s="1"/>
      <c r="L355" s="1"/>
      <c r="M355" s="1"/>
      <c r="N355" s="1"/>
      <c r="O355" s="1"/>
      <c r="P355" s="1"/>
      <c r="Q355" s="1"/>
      <c r="R355" s="1"/>
      <c r="S355" s="1"/>
      <c r="T355" s="1"/>
      <c r="U355" s="1"/>
      <c r="V355" s="1"/>
      <c r="W355" s="1"/>
      <c r="X355" s="1"/>
      <c r="Y355" s="1"/>
      <c r="Z355" s="1"/>
      <c r="AA355" s="1"/>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96"/>
      <c r="BK355" s="96"/>
      <c r="BL355" s="1"/>
      <c r="BM355" s="1"/>
    </row>
    <row r="356" spans="1:65" ht="15.75" customHeight="1" x14ac:dyDescent="0.25">
      <c r="A356" s="1"/>
      <c r="B356" s="83"/>
      <c r="C356" s="83"/>
      <c r="D356" s="83"/>
      <c r="E356" s="1"/>
      <c r="F356" s="1"/>
      <c r="G356" s="1"/>
      <c r="H356" s="1"/>
      <c r="I356" s="1"/>
      <c r="J356" s="1"/>
      <c r="K356" s="1"/>
      <c r="L356" s="1"/>
      <c r="M356" s="1"/>
      <c r="N356" s="1"/>
      <c r="O356" s="1"/>
      <c r="P356" s="1"/>
      <c r="Q356" s="1"/>
      <c r="R356" s="1"/>
      <c r="S356" s="1"/>
      <c r="T356" s="1"/>
      <c r="U356" s="1"/>
      <c r="V356" s="1"/>
      <c r="W356" s="1"/>
      <c r="X356" s="1"/>
      <c r="Y356" s="1"/>
      <c r="Z356" s="1"/>
      <c r="AA356" s="1"/>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96"/>
      <c r="BK356" s="96"/>
      <c r="BL356" s="1"/>
      <c r="BM356" s="1"/>
    </row>
    <row r="357" spans="1:65" ht="15.75" customHeight="1" x14ac:dyDescent="0.25">
      <c r="A357" s="1"/>
      <c r="B357" s="83"/>
      <c r="C357" s="83"/>
      <c r="D357" s="83"/>
      <c r="E357" s="1"/>
      <c r="F357" s="1"/>
      <c r="G357" s="1"/>
      <c r="H357" s="1"/>
      <c r="I357" s="1"/>
      <c r="J357" s="1"/>
      <c r="K357" s="1"/>
      <c r="L357" s="1"/>
      <c r="M357" s="1"/>
      <c r="N357" s="1"/>
      <c r="O357" s="1"/>
      <c r="P357" s="1"/>
      <c r="Q357" s="1"/>
      <c r="R357" s="1"/>
      <c r="S357" s="1"/>
      <c r="T357" s="1"/>
      <c r="U357" s="1"/>
      <c r="V357" s="1"/>
      <c r="W357" s="1"/>
      <c r="X357" s="1"/>
      <c r="Y357" s="1"/>
      <c r="Z357" s="1"/>
      <c r="AA357" s="1"/>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96"/>
      <c r="BK357" s="96"/>
      <c r="BL357" s="1"/>
      <c r="BM357" s="1"/>
    </row>
    <row r="358" spans="1:65" ht="15.75" customHeight="1" x14ac:dyDescent="0.25">
      <c r="A358" s="1"/>
      <c r="B358" s="83"/>
      <c r="C358" s="83"/>
      <c r="D358" s="83"/>
      <c r="E358" s="1"/>
      <c r="F358" s="1"/>
      <c r="G358" s="1"/>
      <c r="H358" s="1"/>
      <c r="I358" s="1"/>
      <c r="J358" s="1"/>
      <c r="K358" s="1"/>
      <c r="L358" s="1"/>
      <c r="M358" s="1"/>
      <c r="N358" s="1"/>
      <c r="O358" s="1"/>
      <c r="P358" s="1"/>
      <c r="Q358" s="1"/>
      <c r="R358" s="1"/>
      <c r="S358" s="1"/>
      <c r="T358" s="1"/>
      <c r="U358" s="1"/>
      <c r="V358" s="1"/>
      <c r="W358" s="1"/>
      <c r="X358" s="1"/>
      <c r="Y358" s="1"/>
      <c r="Z358" s="1"/>
      <c r="AA358" s="1"/>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96"/>
      <c r="BK358" s="96"/>
      <c r="BL358" s="1"/>
      <c r="BM358" s="1"/>
    </row>
    <row r="359" spans="1:65" ht="15.75" customHeight="1" x14ac:dyDescent="0.25">
      <c r="A359" s="1"/>
      <c r="B359" s="83"/>
      <c r="C359" s="83"/>
      <c r="D359" s="83"/>
      <c r="E359" s="1"/>
      <c r="F359" s="1"/>
      <c r="G359" s="1"/>
      <c r="H359" s="1"/>
      <c r="I359" s="1"/>
      <c r="J359" s="1"/>
      <c r="K359" s="1"/>
      <c r="L359" s="1"/>
      <c r="M359" s="1"/>
      <c r="N359" s="1"/>
      <c r="O359" s="1"/>
      <c r="P359" s="1"/>
      <c r="Q359" s="1"/>
      <c r="R359" s="1"/>
      <c r="S359" s="1"/>
      <c r="T359" s="1"/>
      <c r="U359" s="1"/>
      <c r="V359" s="1"/>
      <c r="W359" s="1"/>
      <c r="X359" s="1"/>
      <c r="Y359" s="1"/>
      <c r="Z359" s="1"/>
      <c r="AA359" s="1"/>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96"/>
      <c r="BK359" s="96"/>
      <c r="BL359" s="1"/>
      <c r="BM359" s="1"/>
    </row>
    <row r="360" spans="1:65" ht="15.75" customHeight="1" x14ac:dyDescent="0.25">
      <c r="A360" s="1"/>
      <c r="B360" s="83"/>
      <c r="C360" s="83"/>
      <c r="D360" s="83"/>
      <c r="E360" s="1"/>
      <c r="F360" s="1"/>
      <c r="G360" s="1"/>
      <c r="H360" s="1"/>
      <c r="I360" s="1"/>
      <c r="J360" s="1"/>
      <c r="K360" s="1"/>
      <c r="L360" s="1"/>
      <c r="M360" s="1"/>
      <c r="N360" s="1"/>
      <c r="O360" s="1"/>
      <c r="P360" s="1"/>
      <c r="Q360" s="1"/>
      <c r="R360" s="1"/>
      <c r="S360" s="1"/>
      <c r="T360" s="1"/>
      <c r="U360" s="1"/>
      <c r="V360" s="1"/>
      <c r="W360" s="1"/>
      <c r="X360" s="1"/>
      <c r="Y360" s="1"/>
      <c r="Z360" s="1"/>
      <c r="AA360" s="1"/>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96"/>
      <c r="BK360" s="96"/>
      <c r="BL360" s="1"/>
      <c r="BM360" s="1"/>
    </row>
    <row r="361" spans="1:65" ht="15.75" customHeight="1" x14ac:dyDescent="0.25">
      <c r="A361" s="1"/>
      <c r="B361" s="83"/>
      <c r="C361" s="83"/>
      <c r="D361" s="83"/>
      <c r="E361" s="1"/>
      <c r="F361" s="1"/>
      <c r="G361" s="1"/>
      <c r="H361" s="1"/>
      <c r="I361" s="1"/>
      <c r="J361" s="1"/>
      <c r="K361" s="1"/>
      <c r="L361" s="1"/>
      <c r="M361" s="1"/>
      <c r="N361" s="1"/>
      <c r="O361" s="1"/>
      <c r="P361" s="1"/>
      <c r="Q361" s="1"/>
      <c r="R361" s="1"/>
      <c r="S361" s="1"/>
      <c r="T361" s="1"/>
      <c r="U361" s="1"/>
      <c r="V361" s="1"/>
      <c r="W361" s="1"/>
      <c r="X361" s="1"/>
      <c r="Y361" s="1"/>
      <c r="Z361" s="1"/>
      <c r="AA361" s="1"/>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96"/>
      <c r="BK361" s="96"/>
      <c r="BL361" s="1"/>
      <c r="BM361" s="1"/>
    </row>
    <row r="362" spans="1:65" ht="15.75" customHeight="1" x14ac:dyDescent="0.25">
      <c r="A362" s="1"/>
      <c r="B362" s="83"/>
      <c r="C362" s="83"/>
      <c r="D362" s="83"/>
      <c r="E362" s="1"/>
      <c r="F362" s="1"/>
      <c r="G362" s="1"/>
      <c r="H362" s="1"/>
      <c r="I362" s="1"/>
      <c r="J362" s="1"/>
      <c r="K362" s="1"/>
      <c r="L362" s="1"/>
      <c r="M362" s="1"/>
      <c r="N362" s="1"/>
      <c r="O362" s="1"/>
      <c r="P362" s="1"/>
      <c r="Q362" s="1"/>
      <c r="R362" s="1"/>
      <c r="S362" s="1"/>
      <c r="T362" s="1"/>
      <c r="U362" s="1"/>
      <c r="V362" s="1"/>
      <c r="W362" s="1"/>
      <c r="X362" s="1"/>
      <c r="Y362" s="1"/>
      <c r="Z362" s="1"/>
      <c r="AA362" s="1"/>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96"/>
      <c r="BK362" s="96"/>
      <c r="BL362" s="1"/>
      <c r="BM362" s="1"/>
    </row>
    <row r="363" spans="1:65" ht="15.75" customHeight="1" x14ac:dyDescent="0.25">
      <c r="A363" s="1"/>
      <c r="B363" s="83"/>
      <c r="C363" s="83"/>
      <c r="D363" s="83"/>
      <c r="E363" s="1"/>
      <c r="F363" s="1"/>
      <c r="G363" s="1"/>
      <c r="H363" s="1"/>
      <c r="I363" s="1"/>
      <c r="J363" s="1"/>
      <c r="K363" s="1"/>
      <c r="L363" s="1"/>
      <c r="M363" s="1"/>
      <c r="N363" s="1"/>
      <c r="O363" s="1"/>
      <c r="P363" s="1"/>
      <c r="Q363" s="1"/>
      <c r="R363" s="1"/>
      <c r="S363" s="1"/>
      <c r="T363" s="1"/>
      <c r="U363" s="1"/>
      <c r="V363" s="1"/>
      <c r="W363" s="1"/>
      <c r="X363" s="1"/>
      <c r="Y363" s="1"/>
      <c r="Z363" s="1"/>
      <c r="AA363" s="1"/>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96"/>
      <c r="BK363" s="96"/>
      <c r="BL363" s="1"/>
      <c r="BM363" s="1"/>
    </row>
    <row r="364" spans="1:65" ht="15.75" customHeight="1" x14ac:dyDescent="0.25">
      <c r="A364" s="1"/>
      <c r="B364" s="83"/>
      <c r="C364" s="83"/>
      <c r="D364" s="83"/>
      <c r="E364" s="1"/>
      <c r="F364" s="1"/>
      <c r="G364" s="1"/>
      <c r="H364" s="1"/>
      <c r="I364" s="1"/>
      <c r="J364" s="1"/>
      <c r="K364" s="1"/>
      <c r="L364" s="1"/>
      <c r="M364" s="1"/>
      <c r="N364" s="1"/>
      <c r="O364" s="1"/>
      <c r="P364" s="1"/>
      <c r="Q364" s="1"/>
      <c r="R364" s="1"/>
      <c r="S364" s="1"/>
      <c r="T364" s="1"/>
      <c r="U364" s="1"/>
      <c r="V364" s="1"/>
      <c r="W364" s="1"/>
      <c r="X364" s="1"/>
      <c r="Y364" s="1"/>
      <c r="Z364" s="1"/>
      <c r="AA364" s="1"/>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96"/>
      <c r="BK364" s="96"/>
      <c r="BL364" s="1"/>
      <c r="BM364" s="1"/>
    </row>
    <row r="365" spans="1:65" ht="15.75" customHeight="1" x14ac:dyDescent="0.25">
      <c r="A365" s="1"/>
      <c r="B365" s="83"/>
      <c r="C365" s="83"/>
      <c r="D365" s="83"/>
      <c r="E365" s="1"/>
      <c r="F365" s="1"/>
      <c r="G365" s="1"/>
      <c r="H365" s="1"/>
      <c r="I365" s="1"/>
      <c r="J365" s="1"/>
      <c r="K365" s="1"/>
      <c r="L365" s="1"/>
      <c r="M365" s="1"/>
      <c r="N365" s="1"/>
      <c r="O365" s="1"/>
      <c r="P365" s="1"/>
      <c r="Q365" s="1"/>
      <c r="R365" s="1"/>
      <c r="S365" s="1"/>
      <c r="T365" s="1"/>
      <c r="U365" s="1"/>
      <c r="V365" s="1"/>
      <c r="W365" s="1"/>
      <c r="X365" s="1"/>
      <c r="Y365" s="1"/>
      <c r="Z365" s="1"/>
      <c r="AA365" s="1"/>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c r="BC365" s="83"/>
      <c r="BD365" s="83"/>
      <c r="BE365" s="83"/>
      <c r="BF365" s="83"/>
      <c r="BG365" s="83"/>
      <c r="BH365" s="83"/>
      <c r="BI365" s="83"/>
      <c r="BJ365" s="96"/>
      <c r="BK365" s="96"/>
      <c r="BL365" s="1"/>
      <c r="BM365" s="1"/>
    </row>
    <row r="366" spans="1:65" ht="15.75" customHeight="1" x14ac:dyDescent="0.25">
      <c r="A366" s="1"/>
      <c r="B366" s="83"/>
      <c r="C366" s="83"/>
      <c r="D366" s="83"/>
      <c r="E366" s="1"/>
      <c r="F366" s="1"/>
      <c r="G366" s="1"/>
      <c r="H366" s="1"/>
      <c r="I366" s="1"/>
      <c r="J366" s="1"/>
      <c r="K366" s="1"/>
      <c r="L366" s="1"/>
      <c r="M366" s="1"/>
      <c r="N366" s="1"/>
      <c r="O366" s="1"/>
      <c r="P366" s="1"/>
      <c r="Q366" s="1"/>
      <c r="R366" s="1"/>
      <c r="S366" s="1"/>
      <c r="T366" s="1"/>
      <c r="U366" s="1"/>
      <c r="V366" s="1"/>
      <c r="W366" s="1"/>
      <c r="X366" s="1"/>
      <c r="Y366" s="1"/>
      <c r="Z366" s="1"/>
      <c r="AA366" s="1"/>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96"/>
      <c r="BK366" s="96"/>
      <c r="BL366" s="1"/>
      <c r="BM366" s="1"/>
    </row>
    <row r="367" spans="1:65" ht="15.75" customHeight="1" x14ac:dyDescent="0.25">
      <c r="A367" s="1"/>
      <c r="B367" s="83"/>
      <c r="C367" s="83"/>
      <c r="D367" s="83"/>
      <c r="E367" s="1"/>
      <c r="F367" s="1"/>
      <c r="G367" s="1"/>
      <c r="H367" s="1"/>
      <c r="I367" s="1"/>
      <c r="J367" s="1"/>
      <c r="K367" s="1"/>
      <c r="L367" s="1"/>
      <c r="M367" s="1"/>
      <c r="N367" s="1"/>
      <c r="O367" s="1"/>
      <c r="P367" s="1"/>
      <c r="Q367" s="1"/>
      <c r="R367" s="1"/>
      <c r="S367" s="1"/>
      <c r="T367" s="1"/>
      <c r="U367" s="1"/>
      <c r="V367" s="1"/>
      <c r="W367" s="1"/>
      <c r="X367" s="1"/>
      <c r="Y367" s="1"/>
      <c r="Z367" s="1"/>
      <c r="AA367" s="1"/>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96"/>
      <c r="BK367" s="96"/>
      <c r="BL367" s="1"/>
      <c r="BM367" s="1"/>
    </row>
    <row r="368" spans="1:65" ht="15.75" customHeight="1" x14ac:dyDescent="0.25">
      <c r="A368" s="1"/>
      <c r="B368" s="83"/>
      <c r="C368" s="83"/>
      <c r="D368" s="83"/>
      <c r="E368" s="1"/>
      <c r="F368" s="1"/>
      <c r="G368" s="1"/>
      <c r="H368" s="1"/>
      <c r="I368" s="1"/>
      <c r="J368" s="1"/>
      <c r="K368" s="1"/>
      <c r="L368" s="1"/>
      <c r="M368" s="1"/>
      <c r="N368" s="1"/>
      <c r="O368" s="1"/>
      <c r="P368" s="1"/>
      <c r="Q368" s="1"/>
      <c r="R368" s="1"/>
      <c r="S368" s="1"/>
      <c r="T368" s="1"/>
      <c r="U368" s="1"/>
      <c r="V368" s="1"/>
      <c r="W368" s="1"/>
      <c r="X368" s="1"/>
      <c r="Y368" s="1"/>
      <c r="Z368" s="1"/>
      <c r="AA368" s="1"/>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96"/>
      <c r="BK368" s="96"/>
      <c r="BL368" s="1"/>
      <c r="BM368" s="1"/>
    </row>
    <row r="369" spans="1:65" ht="15.75" customHeight="1" x14ac:dyDescent="0.25">
      <c r="A369" s="1"/>
      <c r="B369" s="83"/>
      <c r="C369" s="83"/>
      <c r="D369" s="83"/>
      <c r="E369" s="1"/>
      <c r="F369" s="1"/>
      <c r="G369" s="1"/>
      <c r="H369" s="1"/>
      <c r="I369" s="1"/>
      <c r="J369" s="1"/>
      <c r="K369" s="1"/>
      <c r="L369" s="1"/>
      <c r="M369" s="1"/>
      <c r="N369" s="1"/>
      <c r="O369" s="1"/>
      <c r="P369" s="1"/>
      <c r="Q369" s="1"/>
      <c r="R369" s="1"/>
      <c r="S369" s="1"/>
      <c r="T369" s="1"/>
      <c r="U369" s="1"/>
      <c r="V369" s="1"/>
      <c r="W369" s="1"/>
      <c r="X369" s="1"/>
      <c r="Y369" s="1"/>
      <c r="Z369" s="1"/>
      <c r="AA369" s="1"/>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96"/>
      <c r="BK369" s="96"/>
      <c r="BL369" s="1"/>
      <c r="BM369" s="1"/>
    </row>
    <row r="370" spans="1:65" ht="15.75" customHeight="1" x14ac:dyDescent="0.25">
      <c r="A370" s="1"/>
      <c r="B370" s="83"/>
      <c r="C370" s="83"/>
      <c r="D370" s="83"/>
      <c r="E370" s="1"/>
      <c r="F370" s="1"/>
      <c r="G370" s="1"/>
      <c r="H370" s="1"/>
      <c r="I370" s="1"/>
      <c r="J370" s="1"/>
      <c r="K370" s="1"/>
      <c r="L370" s="1"/>
      <c r="M370" s="1"/>
      <c r="N370" s="1"/>
      <c r="O370" s="1"/>
      <c r="P370" s="1"/>
      <c r="Q370" s="1"/>
      <c r="R370" s="1"/>
      <c r="S370" s="1"/>
      <c r="T370" s="1"/>
      <c r="U370" s="1"/>
      <c r="V370" s="1"/>
      <c r="W370" s="1"/>
      <c r="X370" s="1"/>
      <c r="Y370" s="1"/>
      <c r="Z370" s="1"/>
      <c r="AA370" s="1"/>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96"/>
      <c r="BK370" s="96"/>
      <c r="BL370" s="1"/>
      <c r="BM370" s="1"/>
    </row>
    <row r="371" spans="1:65" ht="15.75" customHeight="1" x14ac:dyDescent="0.25">
      <c r="A371" s="1"/>
      <c r="B371" s="83"/>
      <c r="C371" s="83"/>
      <c r="D371" s="83"/>
      <c r="E371" s="1"/>
      <c r="F371" s="1"/>
      <c r="G371" s="1"/>
      <c r="H371" s="1"/>
      <c r="I371" s="1"/>
      <c r="J371" s="1"/>
      <c r="K371" s="1"/>
      <c r="L371" s="1"/>
      <c r="M371" s="1"/>
      <c r="N371" s="1"/>
      <c r="O371" s="1"/>
      <c r="P371" s="1"/>
      <c r="Q371" s="1"/>
      <c r="R371" s="1"/>
      <c r="S371" s="1"/>
      <c r="T371" s="1"/>
      <c r="U371" s="1"/>
      <c r="V371" s="1"/>
      <c r="W371" s="1"/>
      <c r="X371" s="1"/>
      <c r="Y371" s="1"/>
      <c r="Z371" s="1"/>
      <c r="AA371" s="1"/>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96"/>
      <c r="BK371" s="96"/>
      <c r="BL371" s="1"/>
      <c r="BM371" s="1"/>
    </row>
    <row r="372" spans="1:65" ht="15.75" customHeight="1" x14ac:dyDescent="0.25">
      <c r="A372" s="1"/>
      <c r="B372" s="83"/>
      <c r="C372" s="83"/>
      <c r="D372" s="83"/>
      <c r="E372" s="1"/>
      <c r="F372" s="1"/>
      <c r="G372" s="1"/>
      <c r="H372" s="1"/>
      <c r="I372" s="1"/>
      <c r="J372" s="1"/>
      <c r="K372" s="1"/>
      <c r="L372" s="1"/>
      <c r="M372" s="1"/>
      <c r="N372" s="1"/>
      <c r="O372" s="1"/>
      <c r="P372" s="1"/>
      <c r="Q372" s="1"/>
      <c r="R372" s="1"/>
      <c r="S372" s="1"/>
      <c r="T372" s="1"/>
      <c r="U372" s="1"/>
      <c r="V372" s="1"/>
      <c r="W372" s="1"/>
      <c r="X372" s="1"/>
      <c r="Y372" s="1"/>
      <c r="Z372" s="1"/>
      <c r="AA372" s="1"/>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96"/>
      <c r="BK372" s="96"/>
      <c r="BL372" s="1"/>
      <c r="BM372" s="1"/>
    </row>
    <row r="373" spans="1:65" ht="15.75" customHeight="1" x14ac:dyDescent="0.25">
      <c r="A373" s="1"/>
      <c r="B373" s="83"/>
      <c r="C373" s="83"/>
      <c r="D373" s="83"/>
      <c r="E373" s="1"/>
      <c r="F373" s="1"/>
      <c r="G373" s="1"/>
      <c r="H373" s="1"/>
      <c r="I373" s="1"/>
      <c r="J373" s="1"/>
      <c r="K373" s="1"/>
      <c r="L373" s="1"/>
      <c r="M373" s="1"/>
      <c r="N373" s="1"/>
      <c r="O373" s="1"/>
      <c r="P373" s="1"/>
      <c r="Q373" s="1"/>
      <c r="R373" s="1"/>
      <c r="S373" s="1"/>
      <c r="T373" s="1"/>
      <c r="U373" s="1"/>
      <c r="V373" s="1"/>
      <c r="W373" s="1"/>
      <c r="X373" s="1"/>
      <c r="Y373" s="1"/>
      <c r="Z373" s="1"/>
      <c r="AA373" s="1"/>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96"/>
      <c r="BK373" s="96"/>
      <c r="BL373" s="1"/>
      <c r="BM373" s="1"/>
    </row>
    <row r="374" spans="1:65" ht="15.75" customHeight="1" x14ac:dyDescent="0.25">
      <c r="A374" s="1"/>
      <c r="B374" s="83"/>
      <c r="C374" s="83"/>
      <c r="D374" s="83"/>
      <c r="E374" s="1"/>
      <c r="F374" s="1"/>
      <c r="G374" s="1"/>
      <c r="H374" s="1"/>
      <c r="I374" s="1"/>
      <c r="J374" s="1"/>
      <c r="K374" s="1"/>
      <c r="L374" s="1"/>
      <c r="M374" s="1"/>
      <c r="N374" s="1"/>
      <c r="O374" s="1"/>
      <c r="P374" s="1"/>
      <c r="Q374" s="1"/>
      <c r="R374" s="1"/>
      <c r="S374" s="1"/>
      <c r="T374" s="1"/>
      <c r="U374" s="1"/>
      <c r="V374" s="1"/>
      <c r="W374" s="1"/>
      <c r="X374" s="1"/>
      <c r="Y374" s="1"/>
      <c r="Z374" s="1"/>
      <c r="AA374" s="1"/>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96"/>
      <c r="BK374" s="96"/>
      <c r="BL374" s="1"/>
      <c r="BM374" s="1"/>
    </row>
    <row r="375" spans="1:65" ht="15.75" customHeight="1" x14ac:dyDescent="0.25">
      <c r="A375" s="1"/>
      <c r="B375" s="83"/>
      <c r="C375" s="83"/>
      <c r="D375" s="83"/>
      <c r="E375" s="1"/>
      <c r="F375" s="1"/>
      <c r="G375" s="1"/>
      <c r="H375" s="1"/>
      <c r="I375" s="1"/>
      <c r="J375" s="1"/>
      <c r="K375" s="1"/>
      <c r="L375" s="1"/>
      <c r="M375" s="1"/>
      <c r="N375" s="1"/>
      <c r="O375" s="1"/>
      <c r="P375" s="1"/>
      <c r="Q375" s="1"/>
      <c r="R375" s="1"/>
      <c r="S375" s="1"/>
      <c r="T375" s="1"/>
      <c r="U375" s="1"/>
      <c r="V375" s="1"/>
      <c r="W375" s="1"/>
      <c r="X375" s="1"/>
      <c r="Y375" s="1"/>
      <c r="Z375" s="1"/>
      <c r="AA375" s="1"/>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96"/>
      <c r="BK375" s="96"/>
      <c r="BL375" s="1"/>
      <c r="BM375" s="1"/>
    </row>
    <row r="376" spans="1:65" ht="15.75" customHeight="1" x14ac:dyDescent="0.25">
      <c r="A376" s="1"/>
      <c r="B376" s="83"/>
      <c r="C376" s="83"/>
      <c r="D376" s="83"/>
      <c r="E376" s="1"/>
      <c r="F376" s="1"/>
      <c r="G376" s="1"/>
      <c r="H376" s="1"/>
      <c r="I376" s="1"/>
      <c r="J376" s="1"/>
      <c r="K376" s="1"/>
      <c r="L376" s="1"/>
      <c r="M376" s="1"/>
      <c r="N376" s="1"/>
      <c r="O376" s="1"/>
      <c r="P376" s="1"/>
      <c r="Q376" s="1"/>
      <c r="R376" s="1"/>
      <c r="S376" s="1"/>
      <c r="T376" s="1"/>
      <c r="U376" s="1"/>
      <c r="V376" s="1"/>
      <c r="W376" s="1"/>
      <c r="X376" s="1"/>
      <c r="Y376" s="1"/>
      <c r="Z376" s="1"/>
      <c r="AA376" s="1"/>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96"/>
      <c r="BK376" s="96"/>
      <c r="BL376" s="1"/>
      <c r="BM376" s="1"/>
    </row>
    <row r="377" spans="1:65" ht="15.75" customHeight="1" x14ac:dyDescent="0.25">
      <c r="A377" s="1"/>
      <c r="B377" s="83"/>
      <c r="C377" s="83"/>
      <c r="D377" s="83"/>
      <c r="E377" s="1"/>
      <c r="F377" s="1"/>
      <c r="G377" s="1"/>
      <c r="H377" s="1"/>
      <c r="I377" s="1"/>
      <c r="J377" s="1"/>
      <c r="K377" s="1"/>
      <c r="L377" s="1"/>
      <c r="M377" s="1"/>
      <c r="N377" s="1"/>
      <c r="O377" s="1"/>
      <c r="P377" s="1"/>
      <c r="Q377" s="1"/>
      <c r="R377" s="1"/>
      <c r="S377" s="1"/>
      <c r="T377" s="1"/>
      <c r="U377" s="1"/>
      <c r="V377" s="1"/>
      <c r="W377" s="1"/>
      <c r="X377" s="1"/>
      <c r="Y377" s="1"/>
      <c r="Z377" s="1"/>
      <c r="AA377" s="1"/>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96"/>
      <c r="BK377" s="96"/>
      <c r="BL377" s="1"/>
      <c r="BM377" s="1"/>
    </row>
    <row r="378" spans="1:65" ht="15.75" customHeight="1" x14ac:dyDescent="0.25">
      <c r="A378" s="1"/>
      <c r="B378" s="83"/>
      <c r="C378" s="83"/>
      <c r="D378" s="83"/>
      <c r="E378" s="1"/>
      <c r="F378" s="1"/>
      <c r="G378" s="1"/>
      <c r="H378" s="1"/>
      <c r="I378" s="1"/>
      <c r="J378" s="1"/>
      <c r="K378" s="1"/>
      <c r="L378" s="1"/>
      <c r="M378" s="1"/>
      <c r="N378" s="1"/>
      <c r="O378" s="1"/>
      <c r="P378" s="1"/>
      <c r="Q378" s="1"/>
      <c r="R378" s="1"/>
      <c r="S378" s="1"/>
      <c r="T378" s="1"/>
      <c r="U378" s="1"/>
      <c r="V378" s="1"/>
      <c r="W378" s="1"/>
      <c r="X378" s="1"/>
      <c r="Y378" s="1"/>
      <c r="Z378" s="1"/>
      <c r="AA378" s="1"/>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96"/>
      <c r="BK378" s="96"/>
      <c r="BL378" s="1"/>
      <c r="BM378" s="1"/>
    </row>
    <row r="379" spans="1:65" ht="15.75" customHeight="1" x14ac:dyDescent="0.25">
      <c r="A379" s="1"/>
      <c r="B379" s="83"/>
      <c r="C379" s="83"/>
      <c r="D379" s="83"/>
      <c r="E379" s="1"/>
      <c r="F379" s="1"/>
      <c r="G379" s="1"/>
      <c r="H379" s="1"/>
      <c r="I379" s="1"/>
      <c r="J379" s="1"/>
      <c r="K379" s="1"/>
      <c r="L379" s="1"/>
      <c r="M379" s="1"/>
      <c r="N379" s="1"/>
      <c r="O379" s="1"/>
      <c r="P379" s="1"/>
      <c r="Q379" s="1"/>
      <c r="R379" s="1"/>
      <c r="S379" s="1"/>
      <c r="T379" s="1"/>
      <c r="U379" s="1"/>
      <c r="V379" s="1"/>
      <c r="W379" s="1"/>
      <c r="X379" s="1"/>
      <c r="Y379" s="1"/>
      <c r="Z379" s="1"/>
      <c r="AA379" s="1"/>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96"/>
      <c r="BK379" s="96"/>
      <c r="BL379" s="1"/>
      <c r="BM379" s="1"/>
    </row>
    <row r="380" spans="1:65" ht="15.75" customHeight="1" x14ac:dyDescent="0.25">
      <c r="A380" s="1"/>
      <c r="B380" s="83"/>
      <c r="C380" s="83"/>
      <c r="D380" s="83"/>
      <c r="E380" s="1"/>
      <c r="F380" s="1"/>
      <c r="G380" s="1"/>
      <c r="H380" s="1"/>
      <c r="I380" s="1"/>
      <c r="J380" s="1"/>
      <c r="K380" s="1"/>
      <c r="L380" s="1"/>
      <c r="M380" s="1"/>
      <c r="N380" s="1"/>
      <c r="O380" s="1"/>
      <c r="P380" s="1"/>
      <c r="Q380" s="1"/>
      <c r="R380" s="1"/>
      <c r="S380" s="1"/>
      <c r="T380" s="1"/>
      <c r="U380" s="1"/>
      <c r="V380" s="1"/>
      <c r="W380" s="1"/>
      <c r="X380" s="1"/>
      <c r="Y380" s="1"/>
      <c r="Z380" s="1"/>
      <c r="AA380" s="1"/>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96"/>
      <c r="BK380" s="96"/>
      <c r="BL380" s="1"/>
      <c r="BM380" s="1"/>
    </row>
    <row r="381" spans="1:65" ht="15.75" customHeight="1" x14ac:dyDescent="0.25">
      <c r="A381" s="1"/>
      <c r="B381" s="83"/>
      <c r="C381" s="83"/>
      <c r="D381" s="83"/>
      <c r="E381" s="1"/>
      <c r="F381" s="1"/>
      <c r="G381" s="1"/>
      <c r="H381" s="1"/>
      <c r="I381" s="1"/>
      <c r="J381" s="1"/>
      <c r="K381" s="1"/>
      <c r="L381" s="1"/>
      <c r="M381" s="1"/>
      <c r="N381" s="1"/>
      <c r="O381" s="1"/>
      <c r="P381" s="1"/>
      <c r="Q381" s="1"/>
      <c r="R381" s="1"/>
      <c r="S381" s="1"/>
      <c r="T381" s="1"/>
      <c r="U381" s="1"/>
      <c r="V381" s="1"/>
      <c r="W381" s="1"/>
      <c r="X381" s="1"/>
      <c r="Y381" s="1"/>
      <c r="Z381" s="1"/>
      <c r="AA381" s="1"/>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96"/>
      <c r="BK381" s="96"/>
      <c r="BL381" s="1"/>
      <c r="BM381" s="1"/>
    </row>
    <row r="382" spans="1:65" ht="15.75" customHeight="1" x14ac:dyDescent="0.25">
      <c r="A382" s="1"/>
      <c r="B382" s="83"/>
      <c r="C382" s="83"/>
      <c r="D382" s="83"/>
      <c r="E382" s="1"/>
      <c r="F382" s="1"/>
      <c r="G382" s="1"/>
      <c r="H382" s="1"/>
      <c r="I382" s="1"/>
      <c r="J382" s="1"/>
      <c r="K382" s="1"/>
      <c r="L382" s="1"/>
      <c r="M382" s="1"/>
      <c r="N382" s="1"/>
      <c r="O382" s="1"/>
      <c r="P382" s="1"/>
      <c r="Q382" s="1"/>
      <c r="R382" s="1"/>
      <c r="S382" s="1"/>
      <c r="T382" s="1"/>
      <c r="U382" s="1"/>
      <c r="V382" s="1"/>
      <c r="W382" s="1"/>
      <c r="X382" s="1"/>
      <c r="Y382" s="1"/>
      <c r="Z382" s="1"/>
      <c r="AA382" s="1"/>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c r="BC382" s="83"/>
      <c r="BD382" s="83"/>
      <c r="BE382" s="83"/>
      <c r="BF382" s="83"/>
      <c r="BG382" s="83"/>
      <c r="BH382" s="83"/>
      <c r="BI382" s="83"/>
      <c r="BJ382" s="96"/>
      <c r="BK382" s="96"/>
      <c r="BL382" s="1"/>
      <c r="BM382" s="1"/>
    </row>
    <row r="383" spans="1:65" ht="15.75" customHeight="1" x14ac:dyDescent="0.25">
      <c r="A383" s="1"/>
      <c r="B383" s="83"/>
      <c r="C383" s="83"/>
      <c r="D383" s="83"/>
      <c r="E383" s="1"/>
      <c r="F383" s="1"/>
      <c r="G383" s="1"/>
      <c r="H383" s="1"/>
      <c r="I383" s="1"/>
      <c r="J383" s="1"/>
      <c r="K383" s="1"/>
      <c r="L383" s="1"/>
      <c r="M383" s="1"/>
      <c r="N383" s="1"/>
      <c r="O383" s="1"/>
      <c r="P383" s="1"/>
      <c r="Q383" s="1"/>
      <c r="R383" s="1"/>
      <c r="S383" s="1"/>
      <c r="T383" s="1"/>
      <c r="U383" s="1"/>
      <c r="V383" s="1"/>
      <c r="W383" s="1"/>
      <c r="X383" s="1"/>
      <c r="Y383" s="1"/>
      <c r="Z383" s="1"/>
      <c r="AA383" s="1"/>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96"/>
      <c r="BK383" s="96"/>
      <c r="BL383" s="1"/>
      <c r="BM383" s="1"/>
    </row>
    <row r="384" spans="1:65" ht="15.75" customHeight="1" x14ac:dyDescent="0.25">
      <c r="A384" s="1"/>
      <c r="B384" s="83"/>
      <c r="C384" s="83"/>
      <c r="D384" s="83"/>
      <c r="E384" s="1"/>
      <c r="F384" s="1"/>
      <c r="G384" s="1"/>
      <c r="H384" s="1"/>
      <c r="I384" s="1"/>
      <c r="J384" s="1"/>
      <c r="K384" s="1"/>
      <c r="L384" s="1"/>
      <c r="M384" s="1"/>
      <c r="N384" s="1"/>
      <c r="O384" s="1"/>
      <c r="P384" s="1"/>
      <c r="Q384" s="1"/>
      <c r="R384" s="1"/>
      <c r="S384" s="1"/>
      <c r="T384" s="1"/>
      <c r="U384" s="1"/>
      <c r="V384" s="1"/>
      <c r="W384" s="1"/>
      <c r="X384" s="1"/>
      <c r="Y384" s="1"/>
      <c r="Z384" s="1"/>
      <c r="AA384" s="1"/>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96"/>
      <c r="BK384" s="96"/>
      <c r="BL384" s="1"/>
      <c r="BM384" s="1"/>
    </row>
    <row r="385" spans="1:65" ht="15.75" customHeight="1" x14ac:dyDescent="0.25">
      <c r="A385" s="1"/>
      <c r="B385" s="83"/>
      <c r="C385" s="83"/>
      <c r="D385" s="83"/>
      <c r="E385" s="1"/>
      <c r="F385" s="1"/>
      <c r="G385" s="1"/>
      <c r="H385" s="1"/>
      <c r="I385" s="1"/>
      <c r="J385" s="1"/>
      <c r="K385" s="1"/>
      <c r="L385" s="1"/>
      <c r="M385" s="1"/>
      <c r="N385" s="1"/>
      <c r="O385" s="1"/>
      <c r="P385" s="1"/>
      <c r="Q385" s="1"/>
      <c r="R385" s="1"/>
      <c r="S385" s="1"/>
      <c r="T385" s="1"/>
      <c r="U385" s="1"/>
      <c r="V385" s="1"/>
      <c r="W385" s="1"/>
      <c r="X385" s="1"/>
      <c r="Y385" s="1"/>
      <c r="Z385" s="1"/>
      <c r="AA385" s="1"/>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96"/>
      <c r="BK385" s="96"/>
      <c r="BL385" s="1"/>
      <c r="BM385" s="1"/>
    </row>
    <row r="386" spans="1:65" ht="15.75" customHeight="1" x14ac:dyDescent="0.25">
      <c r="A386" s="1"/>
      <c r="B386" s="83"/>
      <c r="C386" s="83"/>
      <c r="D386" s="83"/>
      <c r="E386" s="1"/>
      <c r="F386" s="1"/>
      <c r="G386" s="1"/>
      <c r="H386" s="1"/>
      <c r="I386" s="1"/>
      <c r="J386" s="1"/>
      <c r="K386" s="1"/>
      <c r="L386" s="1"/>
      <c r="M386" s="1"/>
      <c r="N386" s="1"/>
      <c r="O386" s="1"/>
      <c r="P386" s="1"/>
      <c r="Q386" s="1"/>
      <c r="R386" s="1"/>
      <c r="S386" s="1"/>
      <c r="T386" s="1"/>
      <c r="U386" s="1"/>
      <c r="V386" s="1"/>
      <c r="W386" s="1"/>
      <c r="X386" s="1"/>
      <c r="Y386" s="1"/>
      <c r="Z386" s="1"/>
      <c r="AA386" s="1"/>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96"/>
      <c r="BK386" s="96"/>
      <c r="BL386" s="1"/>
      <c r="BM386" s="1"/>
    </row>
    <row r="387" spans="1:65" ht="15.75" customHeight="1" x14ac:dyDescent="0.25">
      <c r="A387" s="1"/>
      <c r="B387" s="83"/>
      <c r="C387" s="83"/>
      <c r="D387" s="83"/>
      <c r="E387" s="1"/>
      <c r="F387" s="1"/>
      <c r="G387" s="1"/>
      <c r="H387" s="1"/>
      <c r="I387" s="1"/>
      <c r="J387" s="1"/>
      <c r="K387" s="1"/>
      <c r="L387" s="1"/>
      <c r="M387" s="1"/>
      <c r="N387" s="1"/>
      <c r="O387" s="1"/>
      <c r="P387" s="1"/>
      <c r="Q387" s="1"/>
      <c r="R387" s="1"/>
      <c r="S387" s="1"/>
      <c r="T387" s="1"/>
      <c r="U387" s="1"/>
      <c r="V387" s="1"/>
      <c r="W387" s="1"/>
      <c r="X387" s="1"/>
      <c r="Y387" s="1"/>
      <c r="Z387" s="1"/>
      <c r="AA387" s="1"/>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96"/>
      <c r="BK387" s="96"/>
      <c r="BL387" s="1"/>
      <c r="BM387" s="1"/>
    </row>
    <row r="388" spans="1:65" ht="15.75" customHeight="1" x14ac:dyDescent="0.25">
      <c r="A388" s="1"/>
      <c r="B388" s="83"/>
      <c r="C388" s="83"/>
      <c r="D388" s="83"/>
      <c r="E388" s="1"/>
      <c r="F388" s="1"/>
      <c r="G388" s="1"/>
      <c r="H388" s="1"/>
      <c r="I388" s="1"/>
      <c r="J388" s="1"/>
      <c r="K388" s="1"/>
      <c r="L388" s="1"/>
      <c r="M388" s="1"/>
      <c r="N388" s="1"/>
      <c r="O388" s="1"/>
      <c r="P388" s="1"/>
      <c r="Q388" s="1"/>
      <c r="R388" s="1"/>
      <c r="S388" s="1"/>
      <c r="T388" s="1"/>
      <c r="U388" s="1"/>
      <c r="V388" s="1"/>
      <c r="W388" s="1"/>
      <c r="X388" s="1"/>
      <c r="Y388" s="1"/>
      <c r="Z388" s="1"/>
      <c r="AA388" s="1"/>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96"/>
      <c r="BK388" s="96"/>
      <c r="BL388" s="1"/>
      <c r="BM388" s="1"/>
    </row>
    <row r="389" spans="1:65" ht="15.75" customHeight="1" x14ac:dyDescent="0.25">
      <c r="A389" s="1"/>
      <c r="B389" s="83"/>
      <c r="C389" s="83"/>
      <c r="D389" s="83"/>
      <c r="E389" s="1"/>
      <c r="F389" s="1"/>
      <c r="G389" s="1"/>
      <c r="H389" s="1"/>
      <c r="I389" s="1"/>
      <c r="J389" s="1"/>
      <c r="K389" s="1"/>
      <c r="L389" s="1"/>
      <c r="M389" s="1"/>
      <c r="N389" s="1"/>
      <c r="O389" s="1"/>
      <c r="P389" s="1"/>
      <c r="Q389" s="1"/>
      <c r="R389" s="1"/>
      <c r="S389" s="1"/>
      <c r="T389" s="1"/>
      <c r="U389" s="1"/>
      <c r="V389" s="1"/>
      <c r="W389" s="1"/>
      <c r="X389" s="1"/>
      <c r="Y389" s="1"/>
      <c r="Z389" s="1"/>
      <c r="AA389" s="1"/>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96"/>
      <c r="BK389" s="96"/>
      <c r="BL389" s="1"/>
      <c r="BM389" s="1"/>
    </row>
    <row r="390" spans="1:65" ht="15.75" customHeight="1" x14ac:dyDescent="0.25">
      <c r="A390" s="1"/>
      <c r="B390" s="83"/>
      <c r="C390" s="83"/>
      <c r="D390" s="83"/>
      <c r="E390" s="1"/>
      <c r="F390" s="1"/>
      <c r="G390" s="1"/>
      <c r="H390" s="1"/>
      <c r="I390" s="1"/>
      <c r="J390" s="1"/>
      <c r="K390" s="1"/>
      <c r="L390" s="1"/>
      <c r="M390" s="1"/>
      <c r="N390" s="1"/>
      <c r="O390" s="1"/>
      <c r="P390" s="1"/>
      <c r="Q390" s="1"/>
      <c r="R390" s="1"/>
      <c r="S390" s="1"/>
      <c r="T390" s="1"/>
      <c r="U390" s="1"/>
      <c r="V390" s="1"/>
      <c r="W390" s="1"/>
      <c r="X390" s="1"/>
      <c r="Y390" s="1"/>
      <c r="Z390" s="1"/>
      <c r="AA390" s="1"/>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96"/>
      <c r="BK390" s="96"/>
      <c r="BL390" s="1"/>
      <c r="BM390" s="1"/>
    </row>
    <row r="391" spans="1:65" ht="15.75" customHeight="1" x14ac:dyDescent="0.25">
      <c r="A391" s="1"/>
      <c r="B391" s="83"/>
      <c r="C391" s="83"/>
      <c r="D391" s="83"/>
      <c r="E391" s="1"/>
      <c r="F391" s="1"/>
      <c r="G391" s="1"/>
      <c r="H391" s="1"/>
      <c r="I391" s="1"/>
      <c r="J391" s="1"/>
      <c r="K391" s="1"/>
      <c r="L391" s="1"/>
      <c r="M391" s="1"/>
      <c r="N391" s="1"/>
      <c r="O391" s="1"/>
      <c r="P391" s="1"/>
      <c r="Q391" s="1"/>
      <c r="R391" s="1"/>
      <c r="S391" s="1"/>
      <c r="T391" s="1"/>
      <c r="U391" s="1"/>
      <c r="V391" s="1"/>
      <c r="W391" s="1"/>
      <c r="X391" s="1"/>
      <c r="Y391" s="1"/>
      <c r="Z391" s="1"/>
      <c r="AA391" s="1"/>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96"/>
      <c r="BK391" s="96"/>
      <c r="BL391" s="1"/>
      <c r="BM391" s="1"/>
    </row>
    <row r="392" spans="1:65" ht="15.75" customHeight="1" x14ac:dyDescent="0.25">
      <c r="A392" s="1"/>
      <c r="B392" s="83"/>
      <c r="C392" s="83"/>
      <c r="D392" s="83"/>
      <c r="E392" s="1"/>
      <c r="F392" s="1"/>
      <c r="G392" s="1"/>
      <c r="H392" s="1"/>
      <c r="I392" s="1"/>
      <c r="J392" s="1"/>
      <c r="K392" s="1"/>
      <c r="L392" s="1"/>
      <c r="M392" s="1"/>
      <c r="N392" s="1"/>
      <c r="O392" s="1"/>
      <c r="P392" s="1"/>
      <c r="Q392" s="1"/>
      <c r="R392" s="1"/>
      <c r="S392" s="1"/>
      <c r="T392" s="1"/>
      <c r="U392" s="1"/>
      <c r="V392" s="1"/>
      <c r="W392" s="1"/>
      <c r="X392" s="1"/>
      <c r="Y392" s="1"/>
      <c r="Z392" s="1"/>
      <c r="AA392" s="1"/>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96"/>
      <c r="BK392" s="96"/>
      <c r="BL392" s="1"/>
      <c r="BM392" s="1"/>
    </row>
    <row r="393" spans="1:65" ht="15.75" customHeight="1" x14ac:dyDescent="0.25">
      <c r="A393" s="1"/>
      <c r="B393" s="83"/>
      <c r="C393" s="83"/>
      <c r="D393" s="83"/>
      <c r="E393" s="1"/>
      <c r="F393" s="1"/>
      <c r="G393" s="1"/>
      <c r="H393" s="1"/>
      <c r="I393" s="1"/>
      <c r="J393" s="1"/>
      <c r="K393" s="1"/>
      <c r="L393" s="1"/>
      <c r="M393" s="1"/>
      <c r="N393" s="1"/>
      <c r="O393" s="1"/>
      <c r="P393" s="1"/>
      <c r="Q393" s="1"/>
      <c r="R393" s="1"/>
      <c r="S393" s="1"/>
      <c r="T393" s="1"/>
      <c r="U393" s="1"/>
      <c r="V393" s="1"/>
      <c r="W393" s="1"/>
      <c r="X393" s="1"/>
      <c r="Y393" s="1"/>
      <c r="Z393" s="1"/>
      <c r="AA393" s="1"/>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96"/>
      <c r="BK393" s="96"/>
      <c r="BL393" s="1"/>
      <c r="BM393" s="1"/>
    </row>
    <row r="394" spans="1:65" ht="15.75" customHeight="1" x14ac:dyDescent="0.25">
      <c r="A394" s="1"/>
      <c r="B394" s="83"/>
      <c r="C394" s="83"/>
      <c r="D394" s="83"/>
      <c r="E394" s="1"/>
      <c r="F394" s="1"/>
      <c r="G394" s="1"/>
      <c r="H394" s="1"/>
      <c r="I394" s="1"/>
      <c r="J394" s="1"/>
      <c r="K394" s="1"/>
      <c r="L394" s="1"/>
      <c r="M394" s="1"/>
      <c r="N394" s="1"/>
      <c r="O394" s="1"/>
      <c r="P394" s="1"/>
      <c r="Q394" s="1"/>
      <c r="R394" s="1"/>
      <c r="S394" s="1"/>
      <c r="T394" s="1"/>
      <c r="U394" s="1"/>
      <c r="V394" s="1"/>
      <c r="W394" s="1"/>
      <c r="X394" s="1"/>
      <c r="Y394" s="1"/>
      <c r="Z394" s="1"/>
      <c r="AA394" s="1"/>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96"/>
      <c r="BK394" s="96"/>
      <c r="BL394" s="1"/>
      <c r="BM394" s="1"/>
    </row>
    <row r="395" spans="1:65" ht="15.75" customHeight="1" x14ac:dyDescent="0.25">
      <c r="A395" s="1"/>
      <c r="B395" s="83"/>
      <c r="C395" s="83"/>
      <c r="D395" s="83"/>
      <c r="E395" s="1"/>
      <c r="F395" s="1"/>
      <c r="G395" s="1"/>
      <c r="H395" s="1"/>
      <c r="I395" s="1"/>
      <c r="J395" s="1"/>
      <c r="K395" s="1"/>
      <c r="L395" s="1"/>
      <c r="M395" s="1"/>
      <c r="N395" s="1"/>
      <c r="O395" s="1"/>
      <c r="P395" s="1"/>
      <c r="Q395" s="1"/>
      <c r="R395" s="1"/>
      <c r="S395" s="1"/>
      <c r="T395" s="1"/>
      <c r="U395" s="1"/>
      <c r="V395" s="1"/>
      <c r="W395" s="1"/>
      <c r="X395" s="1"/>
      <c r="Y395" s="1"/>
      <c r="Z395" s="1"/>
      <c r="AA395" s="1"/>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96"/>
      <c r="BK395" s="96"/>
      <c r="BL395" s="1"/>
      <c r="BM395" s="1"/>
    </row>
    <row r="396" spans="1:65" ht="15.75" customHeight="1" x14ac:dyDescent="0.25">
      <c r="A396" s="1"/>
      <c r="B396" s="83"/>
      <c r="C396" s="83"/>
      <c r="D396" s="83"/>
      <c r="E396" s="1"/>
      <c r="F396" s="1"/>
      <c r="G396" s="1"/>
      <c r="H396" s="1"/>
      <c r="I396" s="1"/>
      <c r="J396" s="1"/>
      <c r="K396" s="1"/>
      <c r="L396" s="1"/>
      <c r="M396" s="1"/>
      <c r="N396" s="1"/>
      <c r="O396" s="1"/>
      <c r="P396" s="1"/>
      <c r="Q396" s="1"/>
      <c r="R396" s="1"/>
      <c r="S396" s="1"/>
      <c r="T396" s="1"/>
      <c r="U396" s="1"/>
      <c r="V396" s="1"/>
      <c r="W396" s="1"/>
      <c r="X396" s="1"/>
      <c r="Y396" s="1"/>
      <c r="Z396" s="1"/>
      <c r="AA396" s="1"/>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96"/>
      <c r="BK396" s="96"/>
      <c r="BL396" s="1"/>
      <c r="BM396" s="1"/>
    </row>
    <row r="397" spans="1:65" ht="15.75" customHeight="1" x14ac:dyDescent="0.25">
      <c r="A397" s="1"/>
      <c r="B397" s="83"/>
      <c r="C397" s="83"/>
      <c r="D397" s="83"/>
      <c r="E397" s="1"/>
      <c r="F397" s="1"/>
      <c r="G397" s="1"/>
      <c r="H397" s="1"/>
      <c r="I397" s="1"/>
      <c r="J397" s="1"/>
      <c r="K397" s="1"/>
      <c r="L397" s="1"/>
      <c r="M397" s="1"/>
      <c r="N397" s="1"/>
      <c r="O397" s="1"/>
      <c r="P397" s="1"/>
      <c r="Q397" s="1"/>
      <c r="R397" s="1"/>
      <c r="S397" s="1"/>
      <c r="T397" s="1"/>
      <c r="U397" s="1"/>
      <c r="V397" s="1"/>
      <c r="W397" s="1"/>
      <c r="X397" s="1"/>
      <c r="Y397" s="1"/>
      <c r="Z397" s="1"/>
      <c r="AA397" s="1"/>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96"/>
      <c r="BK397" s="96"/>
      <c r="BL397" s="1"/>
      <c r="BM397" s="1"/>
    </row>
    <row r="398" spans="1:65" ht="15.75" customHeight="1" x14ac:dyDescent="0.25">
      <c r="A398" s="1"/>
      <c r="B398" s="83"/>
      <c r="C398" s="83"/>
      <c r="D398" s="83"/>
      <c r="E398" s="1"/>
      <c r="F398" s="1"/>
      <c r="G398" s="1"/>
      <c r="H398" s="1"/>
      <c r="I398" s="1"/>
      <c r="J398" s="1"/>
      <c r="K398" s="1"/>
      <c r="L398" s="1"/>
      <c r="M398" s="1"/>
      <c r="N398" s="1"/>
      <c r="O398" s="1"/>
      <c r="P398" s="1"/>
      <c r="Q398" s="1"/>
      <c r="R398" s="1"/>
      <c r="S398" s="1"/>
      <c r="T398" s="1"/>
      <c r="U398" s="1"/>
      <c r="V398" s="1"/>
      <c r="W398" s="1"/>
      <c r="X398" s="1"/>
      <c r="Y398" s="1"/>
      <c r="Z398" s="1"/>
      <c r="AA398" s="1"/>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96"/>
      <c r="BK398" s="96"/>
      <c r="BL398" s="1"/>
      <c r="BM398" s="1"/>
    </row>
    <row r="399" spans="1:65" ht="15.75" customHeight="1" x14ac:dyDescent="0.25">
      <c r="A399" s="1"/>
      <c r="B399" s="83"/>
      <c r="C399" s="83"/>
      <c r="D399" s="83"/>
      <c r="E399" s="1"/>
      <c r="F399" s="1"/>
      <c r="G399" s="1"/>
      <c r="H399" s="1"/>
      <c r="I399" s="1"/>
      <c r="J399" s="1"/>
      <c r="K399" s="1"/>
      <c r="L399" s="1"/>
      <c r="M399" s="1"/>
      <c r="N399" s="1"/>
      <c r="O399" s="1"/>
      <c r="P399" s="1"/>
      <c r="Q399" s="1"/>
      <c r="R399" s="1"/>
      <c r="S399" s="1"/>
      <c r="T399" s="1"/>
      <c r="U399" s="1"/>
      <c r="V399" s="1"/>
      <c r="W399" s="1"/>
      <c r="X399" s="1"/>
      <c r="Y399" s="1"/>
      <c r="Z399" s="1"/>
      <c r="AA399" s="1"/>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c r="BC399" s="83"/>
      <c r="BD399" s="83"/>
      <c r="BE399" s="83"/>
      <c r="BF399" s="83"/>
      <c r="BG399" s="83"/>
      <c r="BH399" s="83"/>
      <c r="BI399" s="83"/>
      <c r="BJ399" s="96"/>
      <c r="BK399" s="96"/>
      <c r="BL399" s="1"/>
      <c r="BM399" s="1"/>
    </row>
    <row r="400" spans="1:65" ht="15.75" customHeight="1" x14ac:dyDescent="0.25">
      <c r="A400" s="1"/>
      <c r="B400" s="83"/>
      <c r="C400" s="83"/>
      <c r="D400" s="83"/>
      <c r="E400" s="1"/>
      <c r="F400" s="1"/>
      <c r="G400" s="1"/>
      <c r="H400" s="1"/>
      <c r="I400" s="1"/>
      <c r="J400" s="1"/>
      <c r="K400" s="1"/>
      <c r="L400" s="1"/>
      <c r="M400" s="1"/>
      <c r="N400" s="1"/>
      <c r="O400" s="1"/>
      <c r="P400" s="1"/>
      <c r="Q400" s="1"/>
      <c r="R400" s="1"/>
      <c r="S400" s="1"/>
      <c r="T400" s="1"/>
      <c r="U400" s="1"/>
      <c r="V400" s="1"/>
      <c r="W400" s="1"/>
      <c r="X400" s="1"/>
      <c r="Y400" s="1"/>
      <c r="Z400" s="1"/>
      <c r="AA400" s="1"/>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c r="BC400" s="83"/>
      <c r="BD400" s="83"/>
      <c r="BE400" s="83"/>
      <c r="BF400" s="83"/>
      <c r="BG400" s="83"/>
      <c r="BH400" s="83"/>
      <c r="BI400" s="83"/>
      <c r="BJ400" s="96"/>
      <c r="BK400" s="96"/>
      <c r="BL400" s="1"/>
      <c r="BM400" s="1"/>
    </row>
    <row r="401" spans="1:65" ht="15.75" customHeight="1" x14ac:dyDescent="0.25">
      <c r="A401" s="1"/>
      <c r="B401" s="83"/>
      <c r="C401" s="83"/>
      <c r="D401" s="83"/>
      <c r="E401" s="1"/>
      <c r="F401" s="1"/>
      <c r="G401" s="1"/>
      <c r="H401" s="1"/>
      <c r="I401" s="1"/>
      <c r="J401" s="1"/>
      <c r="K401" s="1"/>
      <c r="L401" s="1"/>
      <c r="M401" s="1"/>
      <c r="N401" s="1"/>
      <c r="O401" s="1"/>
      <c r="P401" s="1"/>
      <c r="Q401" s="1"/>
      <c r="R401" s="1"/>
      <c r="S401" s="1"/>
      <c r="T401" s="1"/>
      <c r="U401" s="1"/>
      <c r="V401" s="1"/>
      <c r="W401" s="1"/>
      <c r="X401" s="1"/>
      <c r="Y401" s="1"/>
      <c r="Z401" s="1"/>
      <c r="AA401" s="1"/>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96"/>
      <c r="BK401" s="96"/>
      <c r="BL401" s="1"/>
      <c r="BM401" s="1"/>
    </row>
    <row r="402" spans="1:65" ht="15.75" customHeight="1" x14ac:dyDescent="0.25">
      <c r="A402" s="1"/>
      <c r="B402" s="83"/>
      <c r="C402" s="83"/>
      <c r="D402" s="83"/>
      <c r="E402" s="1"/>
      <c r="F402" s="1"/>
      <c r="G402" s="1"/>
      <c r="H402" s="1"/>
      <c r="I402" s="1"/>
      <c r="J402" s="1"/>
      <c r="K402" s="1"/>
      <c r="L402" s="1"/>
      <c r="M402" s="1"/>
      <c r="N402" s="1"/>
      <c r="O402" s="1"/>
      <c r="P402" s="1"/>
      <c r="Q402" s="1"/>
      <c r="R402" s="1"/>
      <c r="S402" s="1"/>
      <c r="T402" s="1"/>
      <c r="U402" s="1"/>
      <c r="V402" s="1"/>
      <c r="W402" s="1"/>
      <c r="X402" s="1"/>
      <c r="Y402" s="1"/>
      <c r="Z402" s="1"/>
      <c r="AA402" s="1"/>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c r="BC402" s="83"/>
      <c r="BD402" s="83"/>
      <c r="BE402" s="83"/>
      <c r="BF402" s="83"/>
      <c r="BG402" s="83"/>
      <c r="BH402" s="83"/>
      <c r="BI402" s="83"/>
      <c r="BJ402" s="96"/>
      <c r="BK402" s="96"/>
      <c r="BL402" s="1"/>
      <c r="BM402" s="1"/>
    </row>
    <row r="403" spans="1:65" ht="15.75" customHeight="1" x14ac:dyDescent="0.25">
      <c r="A403" s="1"/>
      <c r="B403" s="83"/>
      <c r="C403" s="83"/>
      <c r="D403" s="83"/>
      <c r="E403" s="1"/>
      <c r="F403" s="1"/>
      <c r="G403" s="1"/>
      <c r="H403" s="1"/>
      <c r="I403" s="1"/>
      <c r="J403" s="1"/>
      <c r="K403" s="1"/>
      <c r="L403" s="1"/>
      <c r="M403" s="1"/>
      <c r="N403" s="1"/>
      <c r="O403" s="1"/>
      <c r="P403" s="1"/>
      <c r="Q403" s="1"/>
      <c r="R403" s="1"/>
      <c r="S403" s="1"/>
      <c r="T403" s="1"/>
      <c r="U403" s="1"/>
      <c r="V403" s="1"/>
      <c r="W403" s="1"/>
      <c r="X403" s="1"/>
      <c r="Y403" s="1"/>
      <c r="Z403" s="1"/>
      <c r="AA403" s="1"/>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c r="BC403" s="83"/>
      <c r="BD403" s="83"/>
      <c r="BE403" s="83"/>
      <c r="BF403" s="83"/>
      <c r="BG403" s="83"/>
      <c r="BH403" s="83"/>
      <c r="BI403" s="83"/>
      <c r="BJ403" s="96"/>
      <c r="BK403" s="96"/>
      <c r="BL403" s="1"/>
      <c r="BM403" s="1"/>
    </row>
    <row r="404" spans="1:65" ht="15.75" customHeight="1" x14ac:dyDescent="0.25">
      <c r="A404" s="1"/>
      <c r="B404" s="83"/>
      <c r="C404" s="83"/>
      <c r="D404" s="83"/>
      <c r="E404" s="1"/>
      <c r="F404" s="1"/>
      <c r="G404" s="1"/>
      <c r="H404" s="1"/>
      <c r="I404" s="1"/>
      <c r="J404" s="1"/>
      <c r="K404" s="1"/>
      <c r="L404" s="1"/>
      <c r="M404" s="1"/>
      <c r="N404" s="1"/>
      <c r="O404" s="1"/>
      <c r="P404" s="1"/>
      <c r="Q404" s="1"/>
      <c r="R404" s="1"/>
      <c r="S404" s="1"/>
      <c r="T404" s="1"/>
      <c r="U404" s="1"/>
      <c r="V404" s="1"/>
      <c r="W404" s="1"/>
      <c r="X404" s="1"/>
      <c r="Y404" s="1"/>
      <c r="Z404" s="1"/>
      <c r="AA404" s="1"/>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c r="BC404" s="83"/>
      <c r="BD404" s="83"/>
      <c r="BE404" s="83"/>
      <c r="BF404" s="83"/>
      <c r="BG404" s="83"/>
      <c r="BH404" s="83"/>
      <c r="BI404" s="83"/>
      <c r="BJ404" s="96"/>
      <c r="BK404" s="96"/>
      <c r="BL404" s="1"/>
      <c r="BM404" s="1"/>
    </row>
    <row r="405" spans="1:65" ht="15.75" customHeight="1" x14ac:dyDescent="0.25">
      <c r="A405" s="1"/>
      <c r="B405" s="83"/>
      <c r="C405" s="83"/>
      <c r="D405" s="83"/>
      <c r="E405" s="1"/>
      <c r="F405" s="1"/>
      <c r="G405" s="1"/>
      <c r="H405" s="1"/>
      <c r="I405" s="1"/>
      <c r="J405" s="1"/>
      <c r="K405" s="1"/>
      <c r="L405" s="1"/>
      <c r="M405" s="1"/>
      <c r="N405" s="1"/>
      <c r="O405" s="1"/>
      <c r="P405" s="1"/>
      <c r="Q405" s="1"/>
      <c r="R405" s="1"/>
      <c r="S405" s="1"/>
      <c r="T405" s="1"/>
      <c r="U405" s="1"/>
      <c r="V405" s="1"/>
      <c r="W405" s="1"/>
      <c r="X405" s="1"/>
      <c r="Y405" s="1"/>
      <c r="Z405" s="1"/>
      <c r="AA405" s="1"/>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c r="BC405" s="83"/>
      <c r="BD405" s="83"/>
      <c r="BE405" s="83"/>
      <c r="BF405" s="83"/>
      <c r="BG405" s="83"/>
      <c r="BH405" s="83"/>
      <c r="BI405" s="83"/>
      <c r="BJ405" s="96"/>
      <c r="BK405" s="96"/>
      <c r="BL405" s="1"/>
      <c r="BM405" s="1"/>
    </row>
    <row r="406" spans="1:65" ht="15.75" customHeight="1" x14ac:dyDescent="0.25">
      <c r="A406" s="1"/>
      <c r="B406" s="83"/>
      <c r="C406" s="83"/>
      <c r="D406" s="83"/>
      <c r="E406" s="1"/>
      <c r="F406" s="1"/>
      <c r="G406" s="1"/>
      <c r="H406" s="1"/>
      <c r="I406" s="1"/>
      <c r="J406" s="1"/>
      <c r="K406" s="1"/>
      <c r="L406" s="1"/>
      <c r="M406" s="1"/>
      <c r="N406" s="1"/>
      <c r="O406" s="1"/>
      <c r="P406" s="1"/>
      <c r="Q406" s="1"/>
      <c r="R406" s="1"/>
      <c r="S406" s="1"/>
      <c r="T406" s="1"/>
      <c r="U406" s="1"/>
      <c r="V406" s="1"/>
      <c r="W406" s="1"/>
      <c r="X406" s="1"/>
      <c r="Y406" s="1"/>
      <c r="Z406" s="1"/>
      <c r="AA406" s="1"/>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c r="BC406" s="83"/>
      <c r="BD406" s="83"/>
      <c r="BE406" s="83"/>
      <c r="BF406" s="83"/>
      <c r="BG406" s="83"/>
      <c r="BH406" s="83"/>
      <c r="BI406" s="83"/>
      <c r="BJ406" s="96"/>
      <c r="BK406" s="96"/>
      <c r="BL406" s="1"/>
      <c r="BM406" s="1"/>
    </row>
    <row r="407" spans="1:65" ht="15.75" customHeight="1" x14ac:dyDescent="0.25">
      <c r="A407" s="1"/>
      <c r="B407" s="83"/>
      <c r="C407" s="83"/>
      <c r="D407" s="83"/>
      <c r="E407" s="1"/>
      <c r="F407" s="1"/>
      <c r="G407" s="1"/>
      <c r="H407" s="1"/>
      <c r="I407" s="1"/>
      <c r="J407" s="1"/>
      <c r="K407" s="1"/>
      <c r="L407" s="1"/>
      <c r="M407" s="1"/>
      <c r="N407" s="1"/>
      <c r="O407" s="1"/>
      <c r="P407" s="1"/>
      <c r="Q407" s="1"/>
      <c r="R407" s="1"/>
      <c r="S407" s="1"/>
      <c r="T407" s="1"/>
      <c r="U407" s="1"/>
      <c r="V407" s="1"/>
      <c r="W407" s="1"/>
      <c r="X407" s="1"/>
      <c r="Y407" s="1"/>
      <c r="Z407" s="1"/>
      <c r="AA407" s="1"/>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96"/>
      <c r="BK407" s="96"/>
      <c r="BL407" s="1"/>
      <c r="BM407" s="1"/>
    </row>
    <row r="408" spans="1:65" ht="15.75" customHeight="1" x14ac:dyDescent="0.25">
      <c r="A408" s="1"/>
      <c r="B408" s="83"/>
      <c r="C408" s="83"/>
      <c r="D408" s="83"/>
      <c r="E408" s="1"/>
      <c r="F408" s="1"/>
      <c r="G408" s="1"/>
      <c r="H408" s="1"/>
      <c r="I408" s="1"/>
      <c r="J408" s="1"/>
      <c r="K408" s="1"/>
      <c r="L408" s="1"/>
      <c r="M408" s="1"/>
      <c r="N408" s="1"/>
      <c r="O408" s="1"/>
      <c r="P408" s="1"/>
      <c r="Q408" s="1"/>
      <c r="R408" s="1"/>
      <c r="S408" s="1"/>
      <c r="T408" s="1"/>
      <c r="U408" s="1"/>
      <c r="V408" s="1"/>
      <c r="W408" s="1"/>
      <c r="X408" s="1"/>
      <c r="Y408" s="1"/>
      <c r="Z408" s="1"/>
      <c r="AA408" s="1"/>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96"/>
      <c r="BK408" s="96"/>
      <c r="BL408" s="1"/>
      <c r="BM408" s="1"/>
    </row>
    <row r="409" spans="1:65" ht="15.75" customHeight="1" x14ac:dyDescent="0.25">
      <c r="A409" s="1"/>
      <c r="B409" s="83"/>
      <c r="C409" s="83"/>
      <c r="D409" s="83"/>
      <c r="E409" s="1"/>
      <c r="F409" s="1"/>
      <c r="G409" s="1"/>
      <c r="H409" s="1"/>
      <c r="I409" s="1"/>
      <c r="J409" s="1"/>
      <c r="K409" s="1"/>
      <c r="L409" s="1"/>
      <c r="M409" s="1"/>
      <c r="N409" s="1"/>
      <c r="O409" s="1"/>
      <c r="P409" s="1"/>
      <c r="Q409" s="1"/>
      <c r="R409" s="1"/>
      <c r="S409" s="1"/>
      <c r="T409" s="1"/>
      <c r="U409" s="1"/>
      <c r="V409" s="1"/>
      <c r="W409" s="1"/>
      <c r="X409" s="1"/>
      <c r="Y409" s="1"/>
      <c r="Z409" s="1"/>
      <c r="AA409" s="1"/>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c r="BC409" s="83"/>
      <c r="BD409" s="83"/>
      <c r="BE409" s="83"/>
      <c r="BF409" s="83"/>
      <c r="BG409" s="83"/>
      <c r="BH409" s="83"/>
      <c r="BI409" s="83"/>
      <c r="BJ409" s="96"/>
      <c r="BK409" s="96"/>
      <c r="BL409" s="1"/>
      <c r="BM409" s="1"/>
    </row>
    <row r="410" spans="1:65" ht="15.75" customHeight="1" x14ac:dyDescent="0.25">
      <c r="A410" s="1"/>
      <c r="B410" s="83"/>
      <c r="C410" s="83"/>
      <c r="D410" s="83"/>
      <c r="E410" s="1"/>
      <c r="F410" s="1"/>
      <c r="G410" s="1"/>
      <c r="H410" s="1"/>
      <c r="I410" s="1"/>
      <c r="J410" s="1"/>
      <c r="K410" s="1"/>
      <c r="L410" s="1"/>
      <c r="M410" s="1"/>
      <c r="N410" s="1"/>
      <c r="O410" s="1"/>
      <c r="P410" s="1"/>
      <c r="Q410" s="1"/>
      <c r="R410" s="1"/>
      <c r="S410" s="1"/>
      <c r="T410" s="1"/>
      <c r="U410" s="1"/>
      <c r="V410" s="1"/>
      <c r="W410" s="1"/>
      <c r="X410" s="1"/>
      <c r="Y410" s="1"/>
      <c r="Z410" s="1"/>
      <c r="AA410" s="1"/>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c r="BC410" s="83"/>
      <c r="BD410" s="83"/>
      <c r="BE410" s="83"/>
      <c r="BF410" s="83"/>
      <c r="BG410" s="83"/>
      <c r="BH410" s="83"/>
      <c r="BI410" s="83"/>
      <c r="BJ410" s="96"/>
      <c r="BK410" s="96"/>
      <c r="BL410" s="1"/>
      <c r="BM410" s="1"/>
    </row>
    <row r="411" spans="1:65" ht="15.75" customHeight="1" x14ac:dyDescent="0.25">
      <c r="A411" s="1"/>
      <c r="B411" s="83"/>
      <c r="C411" s="83"/>
      <c r="D411" s="83"/>
      <c r="E411" s="1"/>
      <c r="F411" s="1"/>
      <c r="G411" s="1"/>
      <c r="H411" s="1"/>
      <c r="I411" s="1"/>
      <c r="J411" s="1"/>
      <c r="K411" s="1"/>
      <c r="L411" s="1"/>
      <c r="M411" s="1"/>
      <c r="N411" s="1"/>
      <c r="O411" s="1"/>
      <c r="P411" s="1"/>
      <c r="Q411" s="1"/>
      <c r="R411" s="1"/>
      <c r="S411" s="1"/>
      <c r="T411" s="1"/>
      <c r="U411" s="1"/>
      <c r="V411" s="1"/>
      <c r="W411" s="1"/>
      <c r="X411" s="1"/>
      <c r="Y411" s="1"/>
      <c r="Z411" s="1"/>
      <c r="AA411" s="1"/>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c r="BC411" s="83"/>
      <c r="BD411" s="83"/>
      <c r="BE411" s="83"/>
      <c r="BF411" s="83"/>
      <c r="BG411" s="83"/>
      <c r="BH411" s="83"/>
      <c r="BI411" s="83"/>
      <c r="BJ411" s="96"/>
      <c r="BK411" s="96"/>
      <c r="BL411" s="1"/>
      <c r="BM411" s="1"/>
    </row>
    <row r="412" spans="1:65" ht="15.75" customHeight="1" x14ac:dyDescent="0.25">
      <c r="A412" s="1"/>
      <c r="B412" s="83"/>
      <c r="C412" s="83"/>
      <c r="D412" s="83"/>
      <c r="E412" s="1"/>
      <c r="F412" s="1"/>
      <c r="G412" s="1"/>
      <c r="H412" s="1"/>
      <c r="I412" s="1"/>
      <c r="J412" s="1"/>
      <c r="K412" s="1"/>
      <c r="L412" s="1"/>
      <c r="M412" s="1"/>
      <c r="N412" s="1"/>
      <c r="O412" s="1"/>
      <c r="P412" s="1"/>
      <c r="Q412" s="1"/>
      <c r="R412" s="1"/>
      <c r="S412" s="1"/>
      <c r="T412" s="1"/>
      <c r="U412" s="1"/>
      <c r="V412" s="1"/>
      <c r="W412" s="1"/>
      <c r="X412" s="1"/>
      <c r="Y412" s="1"/>
      <c r="Z412" s="1"/>
      <c r="AA412" s="1"/>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c r="BC412" s="83"/>
      <c r="BD412" s="83"/>
      <c r="BE412" s="83"/>
      <c r="BF412" s="83"/>
      <c r="BG412" s="83"/>
      <c r="BH412" s="83"/>
      <c r="BI412" s="83"/>
      <c r="BJ412" s="96"/>
      <c r="BK412" s="96"/>
      <c r="BL412" s="1"/>
      <c r="BM412" s="1"/>
    </row>
    <row r="413" spans="1:65" ht="15.75" customHeight="1" x14ac:dyDescent="0.25">
      <c r="A413" s="1"/>
      <c r="B413" s="83"/>
      <c r="C413" s="83"/>
      <c r="D413" s="83"/>
      <c r="E413" s="1"/>
      <c r="F413" s="1"/>
      <c r="G413" s="1"/>
      <c r="H413" s="1"/>
      <c r="I413" s="1"/>
      <c r="J413" s="1"/>
      <c r="K413" s="1"/>
      <c r="L413" s="1"/>
      <c r="M413" s="1"/>
      <c r="N413" s="1"/>
      <c r="O413" s="1"/>
      <c r="P413" s="1"/>
      <c r="Q413" s="1"/>
      <c r="R413" s="1"/>
      <c r="S413" s="1"/>
      <c r="T413" s="1"/>
      <c r="U413" s="1"/>
      <c r="V413" s="1"/>
      <c r="W413" s="1"/>
      <c r="X413" s="1"/>
      <c r="Y413" s="1"/>
      <c r="Z413" s="1"/>
      <c r="AA413" s="1"/>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c r="BC413" s="83"/>
      <c r="BD413" s="83"/>
      <c r="BE413" s="83"/>
      <c r="BF413" s="83"/>
      <c r="BG413" s="83"/>
      <c r="BH413" s="83"/>
      <c r="BI413" s="83"/>
      <c r="BJ413" s="96"/>
      <c r="BK413" s="96"/>
      <c r="BL413" s="1"/>
      <c r="BM413" s="1"/>
    </row>
    <row r="414" spans="1:65" ht="15.75" customHeight="1" x14ac:dyDescent="0.25">
      <c r="A414" s="1"/>
      <c r="B414" s="83"/>
      <c r="C414" s="83"/>
      <c r="D414" s="83"/>
      <c r="E414" s="1"/>
      <c r="F414" s="1"/>
      <c r="G414" s="1"/>
      <c r="H414" s="1"/>
      <c r="I414" s="1"/>
      <c r="J414" s="1"/>
      <c r="K414" s="1"/>
      <c r="L414" s="1"/>
      <c r="M414" s="1"/>
      <c r="N414" s="1"/>
      <c r="O414" s="1"/>
      <c r="P414" s="1"/>
      <c r="Q414" s="1"/>
      <c r="R414" s="1"/>
      <c r="S414" s="1"/>
      <c r="T414" s="1"/>
      <c r="U414" s="1"/>
      <c r="V414" s="1"/>
      <c r="W414" s="1"/>
      <c r="X414" s="1"/>
      <c r="Y414" s="1"/>
      <c r="Z414" s="1"/>
      <c r="AA414" s="1"/>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c r="BC414" s="83"/>
      <c r="BD414" s="83"/>
      <c r="BE414" s="83"/>
      <c r="BF414" s="83"/>
      <c r="BG414" s="83"/>
      <c r="BH414" s="83"/>
      <c r="BI414" s="83"/>
      <c r="BJ414" s="96"/>
      <c r="BK414" s="96"/>
      <c r="BL414" s="1"/>
      <c r="BM414" s="1"/>
    </row>
    <row r="415" spans="1:65" ht="15.75" customHeight="1" x14ac:dyDescent="0.25">
      <c r="A415" s="1"/>
      <c r="B415" s="83"/>
      <c r="C415" s="83"/>
      <c r="D415" s="83"/>
      <c r="E415" s="1"/>
      <c r="F415" s="1"/>
      <c r="G415" s="1"/>
      <c r="H415" s="1"/>
      <c r="I415" s="1"/>
      <c r="J415" s="1"/>
      <c r="K415" s="1"/>
      <c r="L415" s="1"/>
      <c r="M415" s="1"/>
      <c r="N415" s="1"/>
      <c r="O415" s="1"/>
      <c r="P415" s="1"/>
      <c r="Q415" s="1"/>
      <c r="R415" s="1"/>
      <c r="S415" s="1"/>
      <c r="T415" s="1"/>
      <c r="U415" s="1"/>
      <c r="V415" s="1"/>
      <c r="W415" s="1"/>
      <c r="X415" s="1"/>
      <c r="Y415" s="1"/>
      <c r="Z415" s="1"/>
      <c r="AA415" s="1"/>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c r="BC415" s="83"/>
      <c r="BD415" s="83"/>
      <c r="BE415" s="83"/>
      <c r="BF415" s="83"/>
      <c r="BG415" s="83"/>
      <c r="BH415" s="83"/>
      <c r="BI415" s="83"/>
      <c r="BJ415" s="96"/>
      <c r="BK415" s="96"/>
      <c r="BL415" s="1"/>
      <c r="BM415" s="1"/>
    </row>
    <row r="416" spans="1:65" ht="15.75" customHeight="1" x14ac:dyDescent="0.25">
      <c r="A416" s="1"/>
      <c r="B416" s="83"/>
      <c r="C416" s="83"/>
      <c r="D416" s="83"/>
      <c r="E416" s="1"/>
      <c r="F416" s="1"/>
      <c r="G416" s="1"/>
      <c r="H416" s="1"/>
      <c r="I416" s="1"/>
      <c r="J416" s="1"/>
      <c r="K416" s="1"/>
      <c r="L416" s="1"/>
      <c r="M416" s="1"/>
      <c r="N416" s="1"/>
      <c r="O416" s="1"/>
      <c r="P416" s="1"/>
      <c r="Q416" s="1"/>
      <c r="R416" s="1"/>
      <c r="S416" s="1"/>
      <c r="T416" s="1"/>
      <c r="U416" s="1"/>
      <c r="V416" s="1"/>
      <c r="W416" s="1"/>
      <c r="X416" s="1"/>
      <c r="Y416" s="1"/>
      <c r="Z416" s="1"/>
      <c r="AA416" s="1"/>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c r="BC416" s="83"/>
      <c r="BD416" s="83"/>
      <c r="BE416" s="83"/>
      <c r="BF416" s="83"/>
      <c r="BG416" s="83"/>
      <c r="BH416" s="83"/>
      <c r="BI416" s="83"/>
      <c r="BJ416" s="96"/>
      <c r="BK416" s="96"/>
      <c r="BL416" s="1"/>
      <c r="BM416" s="1"/>
    </row>
    <row r="417" spans="1:65" ht="15.75" customHeight="1" x14ac:dyDescent="0.25">
      <c r="A417" s="1"/>
      <c r="B417" s="83"/>
      <c r="C417" s="83"/>
      <c r="D417" s="83"/>
      <c r="E417" s="1"/>
      <c r="F417" s="1"/>
      <c r="G417" s="1"/>
      <c r="H417" s="1"/>
      <c r="I417" s="1"/>
      <c r="J417" s="1"/>
      <c r="K417" s="1"/>
      <c r="L417" s="1"/>
      <c r="M417" s="1"/>
      <c r="N417" s="1"/>
      <c r="O417" s="1"/>
      <c r="P417" s="1"/>
      <c r="Q417" s="1"/>
      <c r="R417" s="1"/>
      <c r="S417" s="1"/>
      <c r="T417" s="1"/>
      <c r="U417" s="1"/>
      <c r="V417" s="1"/>
      <c r="W417" s="1"/>
      <c r="X417" s="1"/>
      <c r="Y417" s="1"/>
      <c r="Z417" s="1"/>
      <c r="AA417" s="1"/>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c r="BC417" s="83"/>
      <c r="BD417" s="83"/>
      <c r="BE417" s="83"/>
      <c r="BF417" s="83"/>
      <c r="BG417" s="83"/>
      <c r="BH417" s="83"/>
      <c r="BI417" s="83"/>
      <c r="BJ417" s="96"/>
      <c r="BK417" s="96"/>
      <c r="BL417" s="1"/>
      <c r="BM417" s="1"/>
    </row>
    <row r="418" spans="1:65" ht="15.75" customHeight="1" x14ac:dyDescent="0.25">
      <c r="A418" s="1"/>
      <c r="B418" s="83"/>
      <c r="C418" s="83"/>
      <c r="D418" s="83"/>
      <c r="E418" s="1"/>
      <c r="F418" s="1"/>
      <c r="G418" s="1"/>
      <c r="H418" s="1"/>
      <c r="I418" s="1"/>
      <c r="J418" s="1"/>
      <c r="K418" s="1"/>
      <c r="L418" s="1"/>
      <c r="M418" s="1"/>
      <c r="N418" s="1"/>
      <c r="O418" s="1"/>
      <c r="P418" s="1"/>
      <c r="Q418" s="1"/>
      <c r="R418" s="1"/>
      <c r="S418" s="1"/>
      <c r="T418" s="1"/>
      <c r="U418" s="1"/>
      <c r="V418" s="1"/>
      <c r="W418" s="1"/>
      <c r="X418" s="1"/>
      <c r="Y418" s="1"/>
      <c r="Z418" s="1"/>
      <c r="AA418" s="1"/>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96"/>
      <c r="BK418" s="96"/>
      <c r="BL418" s="1"/>
      <c r="BM418" s="1"/>
    </row>
    <row r="419" spans="1:65" ht="15.75" customHeight="1" x14ac:dyDescent="0.25">
      <c r="A419" s="1"/>
      <c r="B419" s="83"/>
      <c r="C419" s="83"/>
      <c r="D419" s="83"/>
      <c r="E419" s="1"/>
      <c r="F419" s="1"/>
      <c r="G419" s="1"/>
      <c r="H419" s="1"/>
      <c r="I419" s="1"/>
      <c r="J419" s="1"/>
      <c r="K419" s="1"/>
      <c r="L419" s="1"/>
      <c r="M419" s="1"/>
      <c r="N419" s="1"/>
      <c r="O419" s="1"/>
      <c r="P419" s="1"/>
      <c r="Q419" s="1"/>
      <c r="R419" s="1"/>
      <c r="S419" s="1"/>
      <c r="T419" s="1"/>
      <c r="U419" s="1"/>
      <c r="V419" s="1"/>
      <c r="W419" s="1"/>
      <c r="X419" s="1"/>
      <c r="Y419" s="1"/>
      <c r="Z419" s="1"/>
      <c r="AA419" s="1"/>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96"/>
      <c r="BK419" s="96"/>
      <c r="BL419" s="1"/>
      <c r="BM419" s="1"/>
    </row>
    <row r="420" spans="1:65" ht="15.75" customHeight="1" x14ac:dyDescent="0.25">
      <c r="A420" s="1"/>
      <c r="B420" s="83"/>
      <c r="C420" s="83"/>
      <c r="D420" s="83"/>
      <c r="E420" s="1"/>
      <c r="F420" s="1"/>
      <c r="G420" s="1"/>
      <c r="H420" s="1"/>
      <c r="I420" s="1"/>
      <c r="J420" s="1"/>
      <c r="K420" s="1"/>
      <c r="L420" s="1"/>
      <c r="M420" s="1"/>
      <c r="N420" s="1"/>
      <c r="O420" s="1"/>
      <c r="P420" s="1"/>
      <c r="Q420" s="1"/>
      <c r="R420" s="1"/>
      <c r="S420" s="1"/>
      <c r="T420" s="1"/>
      <c r="U420" s="1"/>
      <c r="V420" s="1"/>
      <c r="W420" s="1"/>
      <c r="X420" s="1"/>
      <c r="Y420" s="1"/>
      <c r="Z420" s="1"/>
      <c r="AA420" s="1"/>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96"/>
      <c r="BK420" s="96"/>
      <c r="BL420" s="1"/>
      <c r="BM420" s="1"/>
    </row>
    <row r="421" spans="1:65" ht="15.75" customHeight="1" x14ac:dyDescent="0.25">
      <c r="A421" s="1"/>
      <c r="B421" s="83"/>
      <c r="C421" s="83"/>
      <c r="D421" s="83"/>
      <c r="E421" s="1"/>
      <c r="F421" s="1"/>
      <c r="G421" s="1"/>
      <c r="H421" s="1"/>
      <c r="I421" s="1"/>
      <c r="J421" s="1"/>
      <c r="K421" s="1"/>
      <c r="L421" s="1"/>
      <c r="M421" s="1"/>
      <c r="N421" s="1"/>
      <c r="O421" s="1"/>
      <c r="P421" s="1"/>
      <c r="Q421" s="1"/>
      <c r="R421" s="1"/>
      <c r="S421" s="1"/>
      <c r="T421" s="1"/>
      <c r="U421" s="1"/>
      <c r="V421" s="1"/>
      <c r="W421" s="1"/>
      <c r="X421" s="1"/>
      <c r="Y421" s="1"/>
      <c r="Z421" s="1"/>
      <c r="AA421" s="1"/>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96"/>
      <c r="BK421" s="96"/>
      <c r="BL421" s="1"/>
      <c r="BM421" s="1"/>
    </row>
    <row r="422" spans="1:65" ht="15.75" customHeight="1" x14ac:dyDescent="0.25">
      <c r="A422" s="1"/>
      <c r="B422" s="83"/>
      <c r="C422" s="83"/>
      <c r="D422" s="83"/>
      <c r="E422" s="1"/>
      <c r="F422" s="1"/>
      <c r="G422" s="1"/>
      <c r="H422" s="1"/>
      <c r="I422" s="1"/>
      <c r="J422" s="1"/>
      <c r="K422" s="1"/>
      <c r="L422" s="1"/>
      <c r="M422" s="1"/>
      <c r="N422" s="1"/>
      <c r="O422" s="1"/>
      <c r="P422" s="1"/>
      <c r="Q422" s="1"/>
      <c r="R422" s="1"/>
      <c r="S422" s="1"/>
      <c r="T422" s="1"/>
      <c r="U422" s="1"/>
      <c r="V422" s="1"/>
      <c r="W422" s="1"/>
      <c r="X422" s="1"/>
      <c r="Y422" s="1"/>
      <c r="Z422" s="1"/>
      <c r="AA422" s="1"/>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96"/>
      <c r="BK422" s="96"/>
      <c r="BL422" s="1"/>
      <c r="BM422" s="1"/>
    </row>
    <row r="423" spans="1:65" ht="15.75" customHeight="1" x14ac:dyDescent="0.25">
      <c r="A423" s="1"/>
      <c r="B423" s="83"/>
      <c r="C423" s="83"/>
      <c r="D423" s="83"/>
      <c r="E423" s="1"/>
      <c r="F423" s="1"/>
      <c r="G423" s="1"/>
      <c r="H423" s="1"/>
      <c r="I423" s="1"/>
      <c r="J423" s="1"/>
      <c r="K423" s="1"/>
      <c r="L423" s="1"/>
      <c r="M423" s="1"/>
      <c r="N423" s="1"/>
      <c r="O423" s="1"/>
      <c r="P423" s="1"/>
      <c r="Q423" s="1"/>
      <c r="R423" s="1"/>
      <c r="S423" s="1"/>
      <c r="T423" s="1"/>
      <c r="U423" s="1"/>
      <c r="V423" s="1"/>
      <c r="W423" s="1"/>
      <c r="X423" s="1"/>
      <c r="Y423" s="1"/>
      <c r="Z423" s="1"/>
      <c r="AA423" s="1"/>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96"/>
      <c r="BK423" s="96"/>
      <c r="BL423" s="1"/>
      <c r="BM423" s="1"/>
    </row>
    <row r="424" spans="1:65" ht="15.75" customHeight="1" x14ac:dyDescent="0.25">
      <c r="A424" s="1"/>
      <c r="B424" s="83"/>
      <c r="C424" s="83"/>
      <c r="D424" s="83"/>
      <c r="E424" s="1"/>
      <c r="F424" s="1"/>
      <c r="G424" s="1"/>
      <c r="H424" s="1"/>
      <c r="I424" s="1"/>
      <c r="J424" s="1"/>
      <c r="K424" s="1"/>
      <c r="L424" s="1"/>
      <c r="M424" s="1"/>
      <c r="N424" s="1"/>
      <c r="O424" s="1"/>
      <c r="P424" s="1"/>
      <c r="Q424" s="1"/>
      <c r="R424" s="1"/>
      <c r="S424" s="1"/>
      <c r="T424" s="1"/>
      <c r="U424" s="1"/>
      <c r="V424" s="1"/>
      <c r="W424" s="1"/>
      <c r="X424" s="1"/>
      <c r="Y424" s="1"/>
      <c r="Z424" s="1"/>
      <c r="AA424" s="1"/>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96"/>
      <c r="BK424" s="96"/>
      <c r="BL424" s="1"/>
      <c r="BM424" s="1"/>
    </row>
    <row r="425" spans="1:65" ht="15.75" customHeight="1" x14ac:dyDescent="0.25">
      <c r="A425" s="1"/>
      <c r="B425" s="83"/>
      <c r="C425" s="83"/>
      <c r="D425" s="83"/>
      <c r="E425" s="1"/>
      <c r="F425" s="1"/>
      <c r="G425" s="1"/>
      <c r="H425" s="1"/>
      <c r="I425" s="1"/>
      <c r="J425" s="1"/>
      <c r="K425" s="1"/>
      <c r="L425" s="1"/>
      <c r="M425" s="1"/>
      <c r="N425" s="1"/>
      <c r="O425" s="1"/>
      <c r="P425" s="1"/>
      <c r="Q425" s="1"/>
      <c r="R425" s="1"/>
      <c r="S425" s="1"/>
      <c r="T425" s="1"/>
      <c r="U425" s="1"/>
      <c r="V425" s="1"/>
      <c r="W425" s="1"/>
      <c r="X425" s="1"/>
      <c r="Y425" s="1"/>
      <c r="Z425" s="1"/>
      <c r="AA425" s="1"/>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96"/>
      <c r="BK425" s="96"/>
      <c r="BL425" s="1"/>
      <c r="BM425" s="1"/>
    </row>
    <row r="426" spans="1:65" ht="15.75" customHeight="1" x14ac:dyDescent="0.25">
      <c r="A426" s="1"/>
      <c r="B426" s="83"/>
      <c r="C426" s="83"/>
      <c r="D426" s="83"/>
      <c r="E426" s="1"/>
      <c r="F426" s="1"/>
      <c r="G426" s="1"/>
      <c r="H426" s="1"/>
      <c r="I426" s="1"/>
      <c r="J426" s="1"/>
      <c r="K426" s="1"/>
      <c r="L426" s="1"/>
      <c r="M426" s="1"/>
      <c r="N426" s="1"/>
      <c r="O426" s="1"/>
      <c r="P426" s="1"/>
      <c r="Q426" s="1"/>
      <c r="R426" s="1"/>
      <c r="S426" s="1"/>
      <c r="T426" s="1"/>
      <c r="U426" s="1"/>
      <c r="V426" s="1"/>
      <c r="W426" s="1"/>
      <c r="X426" s="1"/>
      <c r="Y426" s="1"/>
      <c r="Z426" s="1"/>
      <c r="AA426" s="1"/>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96"/>
      <c r="BK426" s="96"/>
      <c r="BL426" s="1"/>
      <c r="BM426" s="1"/>
    </row>
    <row r="427" spans="1:65" ht="15.75" customHeight="1" x14ac:dyDescent="0.25">
      <c r="A427" s="1"/>
      <c r="B427" s="83"/>
      <c r="C427" s="83"/>
      <c r="D427" s="83"/>
      <c r="E427" s="1"/>
      <c r="F427" s="1"/>
      <c r="G427" s="1"/>
      <c r="H427" s="1"/>
      <c r="I427" s="1"/>
      <c r="J427" s="1"/>
      <c r="K427" s="1"/>
      <c r="L427" s="1"/>
      <c r="M427" s="1"/>
      <c r="N427" s="1"/>
      <c r="O427" s="1"/>
      <c r="P427" s="1"/>
      <c r="Q427" s="1"/>
      <c r="R427" s="1"/>
      <c r="S427" s="1"/>
      <c r="T427" s="1"/>
      <c r="U427" s="1"/>
      <c r="V427" s="1"/>
      <c r="W427" s="1"/>
      <c r="X427" s="1"/>
      <c r="Y427" s="1"/>
      <c r="Z427" s="1"/>
      <c r="AA427" s="1"/>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96"/>
      <c r="BK427" s="96"/>
      <c r="BL427" s="1"/>
      <c r="BM427" s="1"/>
    </row>
    <row r="428" spans="1:65" ht="15.75" customHeight="1" x14ac:dyDescent="0.25">
      <c r="A428" s="1"/>
      <c r="B428" s="83"/>
      <c r="C428" s="83"/>
      <c r="D428" s="83"/>
      <c r="E428" s="1"/>
      <c r="F428" s="1"/>
      <c r="G428" s="1"/>
      <c r="H428" s="1"/>
      <c r="I428" s="1"/>
      <c r="J428" s="1"/>
      <c r="K428" s="1"/>
      <c r="L428" s="1"/>
      <c r="M428" s="1"/>
      <c r="N428" s="1"/>
      <c r="O428" s="1"/>
      <c r="P428" s="1"/>
      <c r="Q428" s="1"/>
      <c r="R428" s="1"/>
      <c r="S428" s="1"/>
      <c r="T428" s="1"/>
      <c r="U428" s="1"/>
      <c r="V428" s="1"/>
      <c r="W428" s="1"/>
      <c r="X428" s="1"/>
      <c r="Y428" s="1"/>
      <c r="Z428" s="1"/>
      <c r="AA428" s="1"/>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96"/>
      <c r="BK428" s="96"/>
      <c r="BL428" s="1"/>
      <c r="BM428" s="1"/>
    </row>
    <row r="429" spans="1:65" ht="15.75" customHeight="1" x14ac:dyDescent="0.25">
      <c r="A429" s="1"/>
      <c r="B429" s="83"/>
      <c r="C429" s="83"/>
      <c r="D429" s="83"/>
      <c r="E429" s="1"/>
      <c r="F429" s="1"/>
      <c r="G429" s="1"/>
      <c r="H429" s="1"/>
      <c r="I429" s="1"/>
      <c r="J429" s="1"/>
      <c r="K429" s="1"/>
      <c r="L429" s="1"/>
      <c r="M429" s="1"/>
      <c r="N429" s="1"/>
      <c r="O429" s="1"/>
      <c r="P429" s="1"/>
      <c r="Q429" s="1"/>
      <c r="R429" s="1"/>
      <c r="S429" s="1"/>
      <c r="T429" s="1"/>
      <c r="U429" s="1"/>
      <c r="V429" s="1"/>
      <c r="W429" s="1"/>
      <c r="X429" s="1"/>
      <c r="Y429" s="1"/>
      <c r="Z429" s="1"/>
      <c r="AA429" s="1"/>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96"/>
      <c r="BK429" s="96"/>
      <c r="BL429" s="1"/>
      <c r="BM429" s="1"/>
    </row>
    <row r="430" spans="1:65" ht="15.75" customHeight="1" x14ac:dyDescent="0.25">
      <c r="A430" s="1"/>
      <c r="B430" s="83"/>
      <c r="C430" s="83"/>
      <c r="D430" s="83"/>
      <c r="E430" s="1"/>
      <c r="F430" s="1"/>
      <c r="G430" s="1"/>
      <c r="H430" s="1"/>
      <c r="I430" s="1"/>
      <c r="J430" s="1"/>
      <c r="K430" s="1"/>
      <c r="L430" s="1"/>
      <c r="M430" s="1"/>
      <c r="N430" s="1"/>
      <c r="O430" s="1"/>
      <c r="P430" s="1"/>
      <c r="Q430" s="1"/>
      <c r="R430" s="1"/>
      <c r="S430" s="1"/>
      <c r="T430" s="1"/>
      <c r="U430" s="1"/>
      <c r="V430" s="1"/>
      <c r="W430" s="1"/>
      <c r="X430" s="1"/>
      <c r="Y430" s="1"/>
      <c r="Z430" s="1"/>
      <c r="AA430" s="1"/>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96"/>
      <c r="BK430" s="96"/>
      <c r="BL430" s="1"/>
      <c r="BM430" s="1"/>
    </row>
    <row r="431" spans="1:65" ht="15.75" customHeight="1" x14ac:dyDescent="0.25">
      <c r="A431" s="1"/>
      <c r="B431" s="83"/>
      <c r="C431" s="83"/>
      <c r="D431" s="83"/>
      <c r="E431" s="1"/>
      <c r="F431" s="1"/>
      <c r="G431" s="1"/>
      <c r="H431" s="1"/>
      <c r="I431" s="1"/>
      <c r="J431" s="1"/>
      <c r="K431" s="1"/>
      <c r="L431" s="1"/>
      <c r="M431" s="1"/>
      <c r="N431" s="1"/>
      <c r="O431" s="1"/>
      <c r="P431" s="1"/>
      <c r="Q431" s="1"/>
      <c r="R431" s="1"/>
      <c r="S431" s="1"/>
      <c r="T431" s="1"/>
      <c r="U431" s="1"/>
      <c r="V431" s="1"/>
      <c r="W431" s="1"/>
      <c r="X431" s="1"/>
      <c r="Y431" s="1"/>
      <c r="Z431" s="1"/>
      <c r="AA431" s="1"/>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96"/>
      <c r="BK431" s="96"/>
      <c r="BL431" s="1"/>
      <c r="BM431" s="1"/>
    </row>
    <row r="432" spans="1:65" ht="15.75" customHeight="1" x14ac:dyDescent="0.25">
      <c r="A432" s="1"/>
      <c r="B432" s="83"/>
      <c r="C432" s="83"/>
      <c r="D432" s="83"/>
      <c r="E432" s="1"/>
      <c r="F432" s="1"/>
      <c r="G432" s="1"/>
      <c r="H432" s="1"/>
      <c r="I432" s="1"/>
      <c r="J432" s="1"/>
      <c r="K432" s="1"/>
      <c r="L432" s="1"/>
      <c r="M432" s="1"/>
      <c r="N432" s="1"/>
      <c r="O432" s="1"/>
      <c r="P432" s="1"/>
      <c r="Q432" s="1"/>
      <c r="R432" s="1"/>
      <c r="S432" s="1"/>
      <c r="T432" s="1"/>
      <c r="U432" s="1"/>
      <c r="V432" s="1"/>
      <c r="W432" s="1"/>
      <c r="X432" s="1"/>
      <c r="Y432" s="1"/>
      <c r="Z432" s="1"/>
      <c r="AA432" s="1"/>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c r="BC432" s="83"/>
      <c r="BD432" s="83"/>
      <c r="BE432" s="83"/>
      <c r="BF432" s="83"/>
      <c r="BG432" s="83"/>
      <c r="BH432" s="83"/>
      <c r="BI432" s="83"/>
      <c r="BJ432" s="96"/>
      <c r="BK432" s="96"/>
      <c r="BL432" s="1"/>
      <c r="BM432" s="1"/>
    </row>
    <row r="433" spans="1:65" ht="15.75" customHeight="1" x14ac:dyDescent="0.25">
      <c r="A433" s="1"/>
      <c r="B433" s="83"/>
      <c r="C433" s="83"/>
      <c r="D433" s="83"/>
      <c r="E433" s="1"/>
      <c r="F433" s="1"/>
      <c r="G433" s="1"/>
      <c r="H433" s="1"/>
      <c r="I433" s="1"/>
      <c r="J433" s="1"/>
      <c r="K433" s="1"/>
      <c r="L433" s="1"/>
      <c r="M433" s="1"/>
      <c r="N433" s="1"/>
      <c r="O433" s="1"/>
      <c r="P433" s="1"/>
      <c r="Q433" s="1"/>
      <c r="R433" s="1"/>
      <c r="S433" s="1"/>
      <c r="T433" s="1"/>
      <c r="U433" s="1"/>
      <c r="V433" s="1"/>
      <c r="W433" s="1"/>
      <c r="X433" s="1"/>
      <c r="Y433" s="1"/>
      <c r="Z433" s="1"/>
      <c r="AA433" s="1"/>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c r="BC433" s="83"/>
      <c r="BD433" s="83"/>
      <c r="BE433" s="83"/>
      <c r="BF433" s="83"/>
      <c r="BG433" s="83"/>
      <c r="BH433" s="83"/>
      <c r="BI433" s="83"/>
      <c r="BJ433" s="96"/>
      <c r="BK433" s="96"/>
      <c r="BL433" s="1"/>
      <c r="BM433" s="1"/>
    </row>
    <row r="434" spans="1:65" ht="15.75" customHeight="1" x14ac:dyDescent="0.25">
      <c r="A434" s="1"/>
      <c r="B434" s="83"/>
      <c r="C434" s="83"/>
      <c r="D434" s="83"/>
      <c r="E434" s="1"/>
      <c r="F434" s="1"/>
      <c r="G434" s="1"/>
      <c r="H434" s="1"/>
      <c r="I434" s="1"/>
      <c r="J434" s="1"/>
      <c r="K434" s="1"/>
      <c r="L434" s="1"/>
      <c r="M434" s="1"/>
      <c r="N434" s="1"/>
      <c r="O434" s="1"/>
      <c r="P434" s="1"/>
      <c r="Q434" s="1"/>
      <c r="R434" s="1"/>
      <c r="S434" s="1"/>
      <c r="T434" s="1"/>
      <c r="U434" s="1"/>
      <c r="V434" s="1"/>
      <c r="W434" s="1"/>
      <c r="X434" s="1"/>
      <c r="Y434" s="1"/>
      <c r="Z434" s="1"/>
      <c r="AA434" s="1"/>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c r="BC434" s="83"/>
      <c r="BD434" s="83"/>
      <c r="BE434" s="83"/>
      <c r="BF434" s="83"/>
      <c r="BG434" s="83"/>
      <c r="BH434" s="83"/>
      <c r="BI434" s="83"/>
      <c r="BJ434" s="96"/>
      <c r="BK434" s="96"/>
      <c r="BL434" s="1"/>
      <c r="BM434" s="1"/>
    </row>
    <row r="435" spans="1:65" ht="15.75" customHeight="1" x14ac:dyDescent="0.25">
      <c r="A435" s="1"/>
      <c r="B435" s="83"/>
      <c r="C435" s="83"/>
      <c r="D435" s="83"/>
      <c r="E435" s="1"/>
      <c r="F435" s="1"/>
      <c r="G435" s="1"/>
      <c r="H435" s="1"/>
      <c r="I435" s="1"/>
      <c r="J435" s="1"/>
      <c r="K435" s="1"/>
      <c r="L435" s="1"/>
      <c r="M435" s="1"/>
      <c r="N435" s="1"/>
      <c r="O435" s="1"/>
      <c r="P435" s="1"/>
      <c r="Q435" s="1"/>
      <c r="R435" s="1"/>
      <c r="S435" s="1"/>
      <c r="T435" s="1"/>
      <c r="U435" s="1"/>
      <c r="V435" s="1"/>
      <c r="W435" s="1"/>
      <c r="X435" s="1"/>
      <c r="Y435" s="1"/>
      <c r="Z435" s="1"/>
      <c r="AA435" s="1"/>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96"/>
      <c r="BK435" s="96"/>
      <c r="BL435" s="1"/>
      <c r="BM435" s="1"/>
    </row>
    <row r="436" spans="1:65" ht="15.75" customHeight="1" x14ac:dyDescent="0.25">
      <c r="A436" s="1"/>
      <c r="B436" s="83"/>
      <c r="C436" s="83"/>
      <c r="D436" s="83"/>
      <c r="E436" s="1"/>
      <c r="F436" s="1"/>
      <c r="G436" s="1"/>
      <c r="H436" s="1"/>
      <c r="I436" s="1"/>
      <c r="J436" s="1"/>
      <c r="K436" s="1"/>
      <c r="L436" s="1"/>
      <c r="M436" s="1"/>
      <c r="N436" s="1"/>
      <c r="O436" s="1"/>
      <c r="P436" s="1"/>
      <c r="Q436" s="1"/>
      <c r="R436" s="1"/>
      <c r="S436" s="1"/>
      <c r="T436" s="1"/>
      <c r="U436" s="1"/>
      <c r="V436" s="1"/>
      <c r="W436" s="1"/>
      <c r="X436" s="1"/>
      <c r="Y436" s="1"/>
      <c r="Z436" s="1"/>
      <c r="AA436" s="1"/>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96"/>
      <c r="BK436" s="96"/>
      <c r="BL436" s="1"/>
      <c r="BM436" s="1"/>
    </row>
    <row r="437" spans="1:65" ht="15.75" customHeight="1" x14ac:dyDescent="0.25">
      <c r="A437" s="1"/>
      <c r="B437" s="83"/>
      <c r="C437" s="83"/>
      <c r="D437" s="83"/>
      <c r="E437" s="1"/>
      <c r="F437" s="1"/>
      <c r="G437" s="1"/>
      <c r="H437" s="1"/>
      <c r="I437" s="1"/>
      <c r="J437" s="1"/>
      <c r="K437" s="1"/>
      <c r="L437" s="1"/>
      <c r="M437" s="1"/>
      <c r="N437" s="1"/>
      <c r="O437" s="1"/>
      <c r="P437" s="1"/>
      <c r="Q437" s="1"/>
      <c r="R437" s="1"/>
      <c r="S437" s="1"/>
      <c r="T437" s="1"/>
      <c r="U437" s="1"/>
      <c r="V437" s="1"/>
      <c r="W437" s="1"/>
      <c r="X437" s="1"/>
      <c r="Y437" s="1"/>
      <c r="Z437" s="1"/>
      <c r="AA437" s="1"/>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96"/>
      <c r="BK437" s="96"/>
      <c r="BL437" s="1"/>
      <c r="BM437" s="1"/>
    </row>
    <row r="438" spans="1:65" ht="15.75" customHeight="1" x14ac:dyDescent="0.25">
      <c r="A438" s="1"/>
      <c r="B438" s="83"/>
      <c r="C438" s="83"/>
      <c r="D438" s="83"/>
      <c r="E438" s="1"/>
      <c r="F438" s="1"/>
      <c r="G438" s="1"/>
      <c r="H438" s="1"/>
      <c r="I438" s="1"/>
      <c r="J438" s="1"/>
      <c r="K438" s="1"/>
      <c r="L438" s="1"/>
      <c r="M438" s="1"/>
      <c r="N438" s="1"/>
      <c r="O438" s="1"/>
      <c r="P438" s="1"/>
      <c r="Q438" s="1"/>
      <c r="R438" s="1"/>
      <c r="S438" s="1"/>
      <c r="T438" s="1"/>
      <c r="U438" s="1"/>
      <c r="V438" s="1"/>
      <c r="W438" s="1"/>
      <c r="X438" s="1"/>
      <c r="Y438" s="1"/>
      <c r="Z438" s="1"/>
      <c r="AA438" s="1"/>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96"/>
      <c r="BK438" s="96"/>
      <c r="BL438" s="1"/>
      <c r="BM438" s="1"/>
    </row>
    <row r="439" spans="1:65" ht="15.75" customHeight="1" x14ac:dyDescent="0.25">
      <c r="A439" s="1"/>
      <c r="B439" s="83"/>
      <c r="C439" s="83"/>
      <c r="D439" s="83"/>
      <c r="E439" s="1"/>
      <c r="F439" s="1"/>
      <c r="G439" s="1"/>
      <c r="H439" s="1"/>
      <c r="I439" s="1"/>
      <c r="J439" s="1"/>
      <c r="K439" s="1"/>
      <c r="L439" s="1"/>
      <c r="M439" s="1"/>
      <c r="N439" s="1"/>
      <c r="O439" s="1"/>
      <c r="P439" s="1"/>
      <c r="Q439" s="1"/>
      <c r="R439" s="1"/>
      <c r="S439" s="1"/>
      <c r="T439" s="1"/>
      <c r="U439" s="1"/>
      <c r="V439" s="1"/>
      <c r="W439" s="1"/>
      <c r="X439" s="1"/>
      <c r="Y439" s="1"/>
      <c r="Z439" s="1"/>
      <c r="AA439" s="1"/>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96"/>
      <c r="BK439" s="96"/>
      <c r="BL439" s="1"/>
      <c r="BM439" s="1"/>
    </row>
    <row r="440" spans="1:65" ht="15.75" customHeight="1" x14ac:dyDescent="0.25">
      <c r="A440" s="1"/>
      <c r="B440" s="83"/>
      <c r="C440" s="83"/>
      <c r="D440" s="83"/>
      <c r="E440" s="1"/>
      <c r="F440" s="1"/>
      <c r="G440" s="1"/>
      <c r="H440" s="1"/>
      <c r="I440" s="1"/>
      <c r="J440" s="1"/>
      <c r="K440" s="1"/>
      <c r="L440" s="1"/>
      <c r="M440" s="1"/>
      <c r="N440" s="1"/>
      <c r="O440" s="1"/>
      <c r="P440" s="1"/>
      <c r="Q440" s="1"/>
      <c r="R440" s="1"/>
      <c r="S440" s="1"/>
      <c r="T440" s="1"/>
      <c r="U440" s="1"/>
      <c r="V440" s="1"/>
      <c r="W440" s="1"/>
      <c r="X440" s="1"/>
      <c r="Y440" s="1"/>
      <c r="Z440" s="1"/>
      <c r="AA440" s="1"/>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96"/>
      <c r="BK440" s="96"/>
      <c r="BL440" s="1"/>
      <c r="BM440" s="1"/>
    </row>
    <row r="441" spans="1:65" ht="15.75" customHeight="1" x14ac:dyDescent="0.25">
      <c r="A441" s="1"/>
      <c r="B441" s="83"/>
      <c r="C441" s="83"/>
      <c r="D441" s="83"/>
      <c r="E441" s="1"/>
      <c r="F441" s="1"/>
      <c r="G441" s="1"/>
      <c r="H441" s="1"/>
      <c r="I441" s="1"/>
      <c r="J441" s="1"/>
      <c r="K441" s="1"/>
      <c r="L441" s="1"/>
      <c r="M441" s="1"/>
      <c r="N441" s="1"/>
      <c r="O441" s="1"/>
      <c r="P441" s="1"/>
      <c r="Q441" s="1"/>
      <c r="R441" s="1"/>
      <c r="S441" s="1"/>
      <c r="T441" s="1"/>
      <c r="U441" s="1"/>
      <c r="V441" s="1"/>
      <c r="W441" s="1"/>
      <c r="X441" s="1"/>
      <c r="Y441" s="1"/>
      <c r="Z441" s="1"/>
      <c r="AA441" s="1"/>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96"/>
      <c r="BK441" s="96"/>
      <c r="BL441" s="1"/>
      <c r="BM441" s="1"/>
    </row>
    <row r="442" spans="1:65" ht="15.75" customHeight="1" x14ac:dyDescent="0.25">
      <c r="A442" s="1"/>
      <c r="B442" s="83"/>
      <c r="C442" s="83"/>
      <c r="D442" s="83"/>
      <c r="E442" s="1"/>
      <c r="F442" s="1"/>
      <c r="G442" s="1"/>
      <c r="H442" s="1"/>
      <c r="I442" s="1"/>
      <c r="J442" s="1"/>
      <c r="K442" s="1"/>
      <c r="L442" s="1"/>
      <c r="M442" s="1"/>
      <c r="N442" s="1"/>
      <c r="O442" s="1"/>
      <c r="P442" s="1"/>
      <c r="Q442" s="1"/>
      <c r="R442" s="1"/>
      <c r="S442" s="1"/>
      <c r="T442" s="1"/>
      <c r="U442" s="1"/>
      <c r="V442" s="1"/>
      <c r="W442" s="1"/>
      <c r="X442" s="1"/>
      <c r="Y442" s="1"/>
      <c r="Z442" s="1"/>
      <c r="AA442" s="1"/>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96"/>
      <c r="BK442" s="96"/>
      <c r="BL442" s="1"/>
      <c r="BM442" s="1"/>
    </row>
    <row r="443" spans="1:65" ht="15.75" customHeight="1" x14ac:dyDescent="0.25">
      <c r="A443" s="1"/>
      <c r="B443" s="83"/>
      <c r="C443" s="83"/>
      <c r="D443" s="83"/>
      <c r="E443" s="1"/>
      <c r="F443" s="1"/>
      <c r="G443" s="1"/>
      <c r="H443" s="1"/>
      <c r="I443" s="1"/>
      <c r="J443" s="1"/>
      <c r="K443" s="1"/>
      <c r="L443" s="1"/>
      <c r="M443" s="1"/>
      <c r="N443" s="1"/>
      <c r="O443" s="1"/>
      <c r="P443" s="1"/>
      <c r="Q443" s="1"/>
      <c r="R443" s="1"/>
      <c r="S443" s="1"/>
      <c r="T443" s="1"/>
      <c r="U443" s="1"/>
      <c r="V443" s="1"/>
      <c r="W443" s="1"/>
      <c r="X443" s="1"/>
      <c r="Y443" s="1"/>
      <c r="Z443" s="1"/>
      <c r="AA443" s="1"/>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96"/>
      <c r="BK443" s="96"/>
      <c r="BL443" s="1"/>
      <c r="BM443" s="1"/>
    </row>
    <row r="444" spans="1:65" ht="15.75" customHeight="1" x14ac:dyDescent="0.25">
      <c r="A444" s="1"/>
      <c r="B444" s="83"/>
      <c r="C444" s="83"/>
      <c r="D444" s="83"/>
      <c r="E444" s="1"/>
      <c r="F444" s="1"/>
      <c r="G444" s="1"/>
      <c r="H444" s="1"/>
      <c r="I444" s="1"/>
      <c r="J444" s="1"/>
      <c r="K444" s="1"/>
      <c r="L444" s="1"/>
      <c r="M444" s="1"/>
      <c r="N444" s="1"/>
      <c r="O444" s="1"/>
      <c r="P444" s="1"/>
      <c r="Q444" s="1"/>
      <c r="R444" s="1"/>
      <c r="S444" s="1"/>
      <c r="T444" s="1"/>
      <c r="U444" s="1"/>
      <c r="V444" s="1"/>
      <c r="W444" s="1"/>
      <c r="X444" s="1"/>
      <c r="Y444" s="1"/>
      <c r="Z444" s="1"/>
      <c r="AA444" s="1"/>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c r="BC444" s="83"/>
      <c r="BD444" s="83"/>
      <c r="BE444" s="83"/>
      <c r="BF444" s="83"/>
      <c r="BG444" s="83"/>
      <c r="BH444" s="83"/>
      <c r="BI444" s="83"/>
      <c r="BJ444" s="96"/>
      <c r="BK444" s="96"/>
      <c r="BL444" s="1"/>
      <c r="BM444" s="1"/>
    </row>
    <row r="445" spans="1:65" ht="15.75" customHeight="1" x14ac:dyDescent="0.25">
      <c r="A445" s="1"/>
      <c r="B445" s="83"/>
      <c r="C445" s="83"/>
      <c r="D445" s="83"/>
      <c r="E445" s="1"/>
      <c r="F445" s="1"/>
      <c r="G445" s="1"/>
      <c r="H445" s="1"/>
      <c r="I445" s="1"/>
      <c r="J445" s="1"/>
      <c r="K445" s="1"/>
      <c r="L445" s="1"/>
      <c r="M445" s="1"/>
      <c r="N445" s="1"/>
      <c r="O445" s="1"/>
      <c r="P445" s="1"/>
      <c r="Q445" s="1"/>
      <c r="R445" s="1"/>
      <c r="S445" s="1"/>
      <c r="T445" s="1"/>
      <c r="U445" s="1"/>
      <c r="V445" s="1"/>
      <c r="W445" s="1"/>
      <c r="X445" s="1"/>
      <c r="Y445" s="1"/>
      <c r="Z445" s="1"/>
      <c r="AA445" s="1"/>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c r="BC445" s="83"/>
      <c r="BD445" s="83"/>
      <c r="BE445" s="83"/>
      <c r="BF445" s="83"/>
      <c r="BG445" s="83"/>
      <c r="BH445" s="83"/>
      <c r="BI445" s="83"/>
      <c r="BJ445" s="96"/>
      <c r="BK445" s="96"/>
      <c r="BL445" s="1"/>
      <c r="BM445" s="1"/>
    </row>
    <row r="446" spans="1:65" ht="15.75" customHeight="1" x14ac:dyDescent="0.25">
      <c r="A446" s="1"/>
      <c r="B446" s="83"/>
      <c r="C446" s="83"/>
      <c r="D446" s="83"/>
      <c r="E446" s="1"/>
      <c r="F446" s="1"/>
      <c r="G446" s="1"/>
      <c r="H446" s="1"/>
      <c r="I446" s="1"/>
      <c r="J446" s="1"/>
      <c r="K446" s="1"/>
      <c r="L446" s="1"/>
      <c r="M446" s="1"/>
      <c r="N446" s="1"/>
      <c r="O446" s="1"/>
      <c r="P446" s="1"/>
      <c r="Q446" s="1"/>
      <c r="R446" s="1"/>
      <c r="S446" s="1"/>
      <c r="T446" s="1"/>
      <c r="U446" s="1"/>
      <c r="V446" s="1"/>
      <c r="W446" s="1"/>
      <c r="X446" s="1"/>
      <c r="Y446" s="1"/>
      <c r="Z446" s="1"/>
      <c r="AA446" s="1"/>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c r="BC446" s="83"/>
      <c r="BD446" s="83"/>
      <c r="BE446" s="83"/>
      <c r="BF446" s="83"/>
      <c r="BG446" s="83"/>
      <c r="BH446" s="83"/>
      <c r="BI446" s="83"/>
      <c r="BJ446" s="96"/>
      <c r="BK446" s="96"/>
      <c r="BL446" s="1"/>
      <c r="BM446" s="1"/>
    </row>
    <row r="447" spans="1:65" ht="15.75" customHeight="1" x14ac:dyDescent="0.25">
      <c r="A447" s="1"/>
      <c r="B447" s="83"/>
      <c r="C447" s="83"/>
      <c r="D447" s="83"/>
      <c r="E447" s="1"/>
      <c r="F447" s="1"/>
      <c r="G447" s="1"/>
      <c r="H447" s="1"/>
      <c r="I447" s="1"/>
      <c r="J447" s="1"/>
      <c r="K447" s="1"/>
      <c r="L447" s="1"/>
      <c r="M447" s="1"/>
      <c r="N447" s="1"/>
      <c r="O447" s="1"/>
      <c r="P447" s="1"/>
      <c r="Q447" s="1"/>
      <c r="R447" s="1"/>
      <c r="S447" s="1"/>
      <c r="T447" s="1"/>
      <c r="U447" s="1"/>
      <c r="V447" s="1"/>
      <c r="W447" s="1"/>
      <c r="X447" s="1"/>
      <c r="Y447" s="1"/>
      <c r="Z447" s="1"/>
      <c r="AA447" s="1"/>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c r="BC447" s="83"/>
      <c r="BD447" s="83"/>
      <c r="BE447" s="83"/>
      <c r="BF447" s="83"/>
      <c r="BG447" s="83"/>
      <c r="BH447" s="83"/>
      <c r="BI447" s="83"/>
      <c r="BJ447" s="96"/>
      <c r="BK447" s="96"/>
      <c r="BL447" s="1"/>
      <c r="BM447" s="1"/>
    </row>
    <row r="448" spans="1:65" ht="15.75" customHeight="1" x14ac:dyDescent="0.25">
      <c r="A448" s="1"/>
      <c r="B448" s="83"/>
      <c r="C448" s="83"/>
      <c r="D448" s="83"/>
      <c r="E448" s="1"/>
      <c r="F448" s="1"/>
      <c r="G448" s="1"/>
      <c r="H448" s="1"/>
      <c r="I448" s="1"/>
      <c r="J448" s="1"/>
      <c r="K448" s="1"/>
      <c r="L448" s="1"/>
      <c r="M448" s="1"/>
      <c r="N448" s="1"/>
      <c r="O448" s="1"/>
      <c r="P448" s="1"/>
      <c r="Q448" s="1"/>
      <c r="R448" s="1"/>
      <c r="S448" s="1"/>
      <c r="T448" s="1"/>
      <c r="U448" s="1"/>
      <c r="V448" s="1"/>
      <c r="W448" s="1"/>
      <c r="X448" s="1"/>
      <c r="Y448" s="1"/>
      <c r="Z448" s="1"/>
      <c r="AA448" s="1"/>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c r="BC448" s="83"/>
      <c r="BD448" s="83"/>
      <c r="BE448" s="83"/>
      <c r="BF448" s="83"/>
      <c r="BG448" s="83"/>
      <c r="BH448" s="83"/>
      <c r="BI448" s="83"/>
      <c r="BJ448" s="96"/>
      <c r="BK448" s="96"/>
      <c r="BL448" s="1"/>
      <c r="BM448" s="1"/>
    </row>
    <row r="449" spans="1:65" ht="15.75" customHeight="1" x14ac:dyDescent="0.25">
      <c r="A449" s="1"/>
      <c r="B449" s="83"/>
      <c r="C449" s="83"/>
      <c r="D449" s="83"/>
      <c r="E449" s="1"/>
      <c r="F449" s="1"/>
      <c r="G449" s="1"/>
      <c r="H449" s="1"/>
      <c r="I449" s="1"/>
      <c r="J449" s="1"/>
      <c r="K449" s="1"/>
      <c r="L449" s="1"/>
      <c r="M449" s="1"/>
      <c r="N449" s="1"/>
      <c r="O449" s="1"/>
      <c r="P449" s="1"/>
      <c r="Q449" s="1"/>
      <c r="R449" s="1"/>
      <c r="S449" s="1"/>
      <c r="T449" s="1"/>
      <c r="U449" s="1"/>
      <c r="V449" s="1"/>
      <c r="W449" s="1"/>
      <c r="X449" s="1"/>
      <c r="Y449" s="1"/>
      <c r="Z449" s="1"/>
      <c r="AA449" s="1"/>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c r="BC449" s="83"/>
      <c r="BD449" s="83"/>
      <c r="BE449" s="83"/>
      <c r="BF449" s="83"/>
      <c r="BG449" s="83"/>
      <c r="BH449" s="83"/>
      <c r="BI449" s="83"/>
      <c r="BJ449" s="96"/>
      <c r="BK449" s="96"/>
      <c r="BL449" s="1"/>
      <c r="BM449" s="1"/>
    </row>
    <row r="450" spans="1:65" ht="15.75" customHeight="1" x14ac:dyDescent="0.25">
      <c r="A450" s="1"/>
      <c r="B450" s="83"/>
      <c r="C450" s="83"/>
      <c r="D450" s="83"/>
      <c r="E450" s="1"/>
      <c r="F450" s="1"/>
      <c r="G450" s="1"/>
      <c r="H450" s="1"/>
      <c r="I450" s="1"/>
      <c r="J450" s="1"/>
      <c r="K450" s="1"/>
      <c r="L450" s="1"/>
      <c r="M450" s="1"/>
      <c r="N450" s="1"/>
      <c r="O450" s="1"/>
      <c r="P450" s="1"/>
      <c r="Q450" s="1"/>
      <c r="R450" s="1"/>
      <c r="S450" s="1"/>
      <c r="T450" s="1"/>
      <c r="U450" s="1"/>
      <c r="V450" s="1"/>
      <c r="W450" s="1"/>
      <c r="X450" s="1"/>
      <c r="Y450" s="1"/>
      <c r="Z450" s="1"/>
      <c r="AA450" s="1"/>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c r="BC450" s="83"/>
      <c r="BD450" s="83"/>
      <c r="BE450" s="83"/>
      <c r="BF450" s="83"/>
      <c r="BG450" s="83"/>
      <c r="BH450" s="83"/>
      <c r="BI450" s="83"/>
      <c r="BJ450" s="96"/>
      <c r="BK450" s="96"/>
      <c r="BL450" s="1"/>
      <c r="BM450" s="1"/>
    </row>
    <row r="451" spans="1:65" ht="15.75" customHeight="1" x14ac:dyDescent="0.25">
      <c r="A451" s="1"/>
      <c r="B451" s="83"/>
      <c r="C451" s="83"/>
      <c r="D451" s="83"/>
      <c r="E451" s="1"/>
      <c r="F451" s="1"/>
      <c r="G451" s="1"/>
      <c r="H451" s="1"/>
      <c r="I451" s="1"/>
      <c r="J451" s="1"/>
      <c r="K451" s="1"/>
      <c r="L451" s="1"/>
      <c r="M451" s="1"/>
      <c r="N451" s="1"/>
      <c r="O451" s="1"/>
      <c r="P451" s="1"/>
      <c r="Q451" s="1"/>
      <c r="R451" s="1"/>
      <c r="S451" s="1"/>
      <c r="T451" s="1"/>
      <c r="U451" s="1"/>
      <c r="V451" s="1"/>
      <c r="W451" s="1"/>
      <c r="X451" s="1"/>
      <c r="Y451" s="1"/>
      <c r="Z451" s="1"/>
      <c r="AA451" s="1"/>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c r="BC451" s="83"/>
      <c r="BD451" s="83"/>
      <c r="BE451" s="83"/>
      <c r="BF451" s="83"/>
      <c r="BG451" s="83"/>
      <c r="BH451" s="83"/>
      <c r="BI451" s="83"/>
      <c r="BJ451" s="96"/>
      <c r="BK451" s="96"/>
      <c r="BL451" s="1"/>
      <c r="BM451" s="1"/>
    </row>
    <row r="452" spans="1:65" ht="15.75" customHeight="1" x14ac:dyDescent="0.25">
      <c r="A452" s="1"/>
      <c r="B452" s="83"/>
      <c r="C452" s="83"/>
      <c r="D452" s="83"/>
      <c r="E452" s="1"/>
      <c r="F452" s="1"/>
      <c r="G452" s="1"/>
      <c r="H452" s="1"/>
      <c r="I452" s="1"/>
      <c r="J452" s="1"/>
      <c r="K452" s="1"/>
      <c r="L452" s="1"/>
      <c r="M452" s="1"/>
      <c r="N452" s="1"/>
      <c r="O452" s="1"/>
      <c r="P452" s="1"/>
      <c r="Q452" s="1"/>
      <c r="R452" s="1"/>
      <c r="S452" s="1"/>
      <c r="T452" s="1"/>
      <c r="U452" s="1"/>
      <c r="V452" s="1"/>
      <c r="W452" s="1"/>
      <c r="X452" s="1"/>
      <c r="Y452" s="1"/>
      <c r="Z452" s="1"/>
      <c r="AA452" s="1"/>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96"/>
      <c r="BK452" s="96"/>
      <c r="BL452" s="1"/>
      <c r="BM452" s="1"/>
    </row>
    <row r="453" spans="1:65" ht="15.75" customHeight="1" x14ac:dyDescent="0.25">
      <c r="A453" s="1"/>
      <c r="B453" s="83"/>
      <c r="C453" s="83"/>
      <c r="D453" s="83"/>
      <c r="E453" s="1"/>
      <c r="F453" s="1"/>
      <c r="G453" s="1"/>
      <c r="H453" s="1"/>
      <c r="I453" s="1"/>
      <c r="J453" s="1"/>
      <c r="K453" s="1"/>
      <c r="L453" s="1"/>
      <c r="M453" s="1"/>
      <c r="N453" s="1"/>
      <c r="O453" s="1"/>
      <c r="P453" s="1"/>
      <c r="Q453" s="1"/>
      <c r="R453" s="1"/>
      <c r="S453" s="1"/>
      <c r="T453" s="1"/>
      <c r="U453" s="1"/>
      <c r="V453" s="1"/>
      <c r="W453" s="1"/>
      <c r="X453" s="1"/>
      <c r="Y453" s="1"/>
      <c r="Z453" s="1"/>
      <c r="AA453" s="1"/>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96"/>
      <c r="BK453" s="96"/>
      <c r="BL453" s="1"/>
      <c r="BM453" s="1"/>
    </row>
    <row r="454" spans="1:65" ht="15.75" customHeight="1" x14ac:dyDescent="0.25">
      <c r="A454" s="1"/>
      <c r="B454" s="83"/>
      <c r="C454" s="83"/>
      <c r="D454" s="83"/>
      <c r="E454" s="1"/>
      <c r="F454" s="1"/>
      <c r="G454" s="1"/>
      <c r="H454" s="1"/>
      <c r="I454" s="1"/>
      <c r="J454" s="1"/>
      <c r="K454" s="1"/>
      <c r="L454" s="1"/>
      <c r="M454" s="1"/>
      <c r="N454" s="1"/>
      <c r="O454" s="1"/>
      <c r="P454" s="1"/>
      <c r="Q454" s="1"/>
      <c r="R454" s="1"/>
      <c r="S454" s="1"/>
      <c r="T454" s="1"/>
      <c r="U454" s="1"/>
      <c r="V454" s="1"/>
      <c r="W454" s="1"/>
      <c r="X454" s="1"/>
      <c r="Y454" s="1"/>
      <c r="Z454" s="1"/>
      <c r="AA454" s="1"/>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96"/>
      <c r="BK454" s="96"/>
      <c r="BL454" s="1"/>
      <c r="BM454" s="1"/>
    </row>
    <row r="455" spans="1:65" ht="15.75" customHeight="1" x14ac:dyDescent="0.25">
      <c r="A455" s="1"/>
      <c r="B455" s="83"/>
      <c r="C455" s="83"/>
      <c r="D455" s="83"/>
      <c r="E455" s="1"/>
      <c r="F455" s="1"/>
      <c r="G455" s="1"/>
      <c r="H455" s="1"/>
      <c r="I455" s="1"/>
      <c r="J455" s="1"/>
      <c r="K455" s="1"/>
      <c r="L455" s="1"/>
      <c r="M455" s="1"/>
      <c r="N455" s="1"/>
      <c r="O455" s="1"/>
      <c r="P455" s="1"/>
      <c r="Q455" s="1"/>
      <c r="R455" s="1"/>
      <c r="S455" s="1"/>
      <c r="T455" s="1"/>
      <c r="U455" s="1"/>
      <c r="V455" s="1"/>
      <c r="W455" s="1"/>
      <c r="X455" s="1"/>
      <c r="Y455" s="1"/>
      <c r="Z455" s="1"/>
      <c r="AA455" s="1"/>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96"/>
      <c r="BK455" s="96"/>
      <c r="BL455" s="1"/>
      <c r="BM455" s="1"/>
    </row>
    <row r="456" spans="1:65" ht="15.75" customHeight="1" x14ac:dyDescent="0.25">
      <c r="A456" s="1"/>
      <c r="B456" s="83"/>
      <c r="C456" s="83"/>
      <c r="D456" s="83"/>
      <c r="E456" s="1"/>
      <c r="F456" s="1"/>
      <c r="G456" s="1"/>
      <c r="H456" s="1"/>
      <c r="I456" s="1"/>
      <c r="J456" s="1"/>
      <c r="K456" s="1"/>
      <c r="L456" s="1"/>
      <c r="M456" s="1"/>
      <c r="N456" s="1"/>
      <c r="O456" s="1"/>
      <c r="P456" s="1"/>
      <c r="Q456" s="1"/>
      <c r="R456" s="1"/>
      <c r="S456" s="1"/>
      <c r="T456" s="1"/>
      <c r="U456" s="1"/>
      <c r="V456" s="1"/>
      <c r="W456" s="1"/>
      <c r="X456" s="1"/>
      <c r="Y456" s="1"/>
      <c r="Z456" s="1"/>
      <c r="AA456" s="1"/>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96"/>
      <c r="BK456" s="96"/>
      <c r="BL456" s="1"/>
      <c r="BM456" s="1"/>
    </row>
    <row r="457" spans="1:65" ht="15.75" customHeight="1" x14ac:dyDescent="0.25">
      <c r="A457" s="1"/>
      <c r="B457" s="83"/>
      <c r="C457" s="83"/>
      <c r="D457" s="83"/>
      <c r="E457" s="1"/>
      <c r="F457" s="1"/>
      <c r="G457" s="1"/>
      <c r="H457" s="1"/>
      <c r="I457" s="1"/>
      <c r="J457" s="1"/>
      <c r="K457" s="1"/>
      <c r="L457" s="1"/>
      <c r="M457" s="1"/>
      <c r="N457" s="1"/>
      <c r="O457" s="1"/>
      <c r="P457" s="1"/>
      <c r="Q457" s="1"/>
      <c r="R457" s="1"/>
      <c r="S457" s="1"/>
      <c r="T457" s="1"/>
      <c r="U457" s="1"/>
      <c r="V457" s="1"/>
      <c r="W457" s="1"/>
      <c r="X457" s="1"/>
      <c r="Y457" s="1"/>
      <c r="Z457" s="1"/>
      <c r="AA457" s="1"/>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96"/>
      <c r="BK457" s="96"/>
      <c r="BL457" s="1"/>
      <c r="BM457" s="1"/>
    </row>
    <row r="458" spans="1:65" ht="15.75" customHeight="1" x14ac:dyDescent="0.25">
      <c r="A458" s="1"/>
      <c r="B458" s="83"/>
      <c r="C458" s="83"/>
      <c r="D458" s="83"/>
      <c r="E458" s="1"/>
      <c r="F458" s="1"/>
      <c r="G458" s="1"/>
      <c r="H458" s="1"/>
      <c r="I458" s="1"/>
      <c r="J458" s="1"/>
      <c r="K458" s="1"/>
      <c r="L458" s="1"/>
      <c r="M458" s="1"/>
      <c r="N458" s="1"/>
      <c r="O458" s="1"/>
      <c r="P458" s="1"/>
      <c r="Q458" s="1"/>
      <c r="R458" s="1"/>
      <c r="S458" s="1"/>
      <c r="T458" s="1"/>
      <c r="U458" s="1"/>
      <c r="V458" s="1"/>
      <c r="W458" s="1"/>
      <c r="X458" s="1"/>
      <c r="Y458" s="1"/>
      <c r="Z458" s="1"/>
      <c r="AA458" s="1"/>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96"/>
      <c r="BK458" s="96"/>
      <c r="BL458" s="1"/>
      <c r="BM458" s="1"/>
    </row>
    <row r="459" spans="1:65" ht="15.75" customHeight="1" x14ac:dyDescent="0.25">
      <c r="A459" s="1"/>
      <c r="B459" s="83"/>
      <c r="C459" s="83"/>
      <c r="D459" s="83"/>
      <c r="E459" s="1"/>
      <c r="F459" s="1"/>
      <c r="G459" s="1"/>
      <c r="H459" s="1"/>
      <c r="I459" s="1"/>
      <c r="J459" s="1"/>
      <c r="K459" s="1"/>
      <c r="L459" s="1"/>
      <c r="M459" s="1"/>
      <c r="N459" s="1"/>
      <c r="O459" s="1"/>
      <c r="P459" s="1"/>
      <c r="Q459" s="1"/>
      <c r="R459" s="1"/>
      <c r="S459" s="1"/>
      <c r="T459" s="1"/>
      <c r="U459" s="1"/>
      <c r="V459" s="1"/>
      <c r="W459" s="1"/>
      <c r="X459" s="1"/>
      <c r="Y459" s="1"/>
      <c r="Z459" s="1"/>
      <c r="AA459" s="1"/>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96"/>
      <c r="BK459" s="96"/>
      <c r="BL459" s="1"/>
      <c r="BM459" s="1"/>
    </row>
    <row r="460" spans="1:65" ht="15.75" customHeight="1" x14ac:dyDescent="0.25">
      <c r="A460" s="1"/>
      <c r="B460" s="83"/>
      <c r="C460" s="83"/>
      <c r="D460" s="83"/>
      <c r="E460" s="1"/>
      <c r="F460" s="1"/>
      <c r="G460" s="1"/>
      <c r="H460" s="1"/>
      <c r="I460" s="1"/>
      <c r="J460" s="1"/>
      <c r="K460" s="1"/>
      <c r="L460" s="1"/>
      <c r="M460" s="1"/>
      <c r="N460" s="1"/>
      <c r="O460" s="1"/>
      <c r="P460" s="1"/>
      <c r="Q460" s="1"/>
      <c r="R460" s="1"/>
      <c r="S460" s="1"/>
      <c r="T460" s="1"/>
      <c r="U460" s="1"/>
      <c r="V460" s="1"/>
      <c r="W460" s="1"/>
      <c r="X460" s="1"/>
      <c r="Y460" s="1"/>
      <c r="Z460" s="1"/>
      <c r="AA460" s="1"/>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96"/>
      <c r="BK460" s="96"/>
      <c r="BL460" s="1"/>
      <c r="BM460" s="1"/>
    </row>
    <row r="461" spans="1:65" ht="15.75" customHeight="1" x14ac:dyDescent="0.25">
      <c r="A461" s="1"/>
      <c r="B461" s="83"/>
      <c r="C461" s="83"/>
      <c r="D461" s="83"/>
      <c r="E461" s="1"/>
      <c r="F461" s="1"/>
      <c r="G461" s="1"/>
      <c r="H461" s="1"/>
      <c r="I461" s="1"/>
      <c r="J461" s="1"/>
      <c r="K461" s="1"/>
      <c r="L461" s="1"/>
      <c r="M461" s="1"/>
      <c r="N461" s="1"/>
      <c r="O461" s="1"/>
      <c r="P461" s="1"/>
      <c r="Q461" s="1"/>
      <c r="R461" s="1"/>
      <c r="S461" s="1"/>
      <c r="T461" s="1"/>
      <c r="U461" s="1"/>
      <c r="V461" s="1"/>
      <c r="W461" s="1"/>
      <c r="X461" s="1"/>
      <c r="Y461" s="1"/>
      <c r="Z461" s="1"/>
      <c r="AA461" s="1"/>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96"/>
      <c r="BK461" s="96"/>
      <c r="BL461" s="1"/>
      <c r="BM461" s="1"/>
    </row>
    <row r="462" spans="1:65" ht="15.75" customHeight="1" x14ac:dyDescent="0.25">
      <c r="A462" s="1"/>
      <c r="B462" s="83"/>
      <c r="C462" s="83"/>
      <c r="D462" s="83"/>
      <c r="E462" s="1"/>
      <c r="F462" s="1"/>
      <c r="G462" s="1"/>
      <c r="H462" s="1"/>
      <c r="I462" s="1"/>
      <c r="J462" s="1"/>
      <c r="K462" s="1"/>
      <c r="L462" s="1"/>
      <c r="M462" s="1"/>
      <c r="N462" s="1"/>
      <c r="O462" s="1"/>
      <c r="P462" s="1"/>
      <c r="Q462" s="1"/>
      <c r="R462" s="1"/>
      <c r="S462" s="1"/>
      <c r="T462" s="1"/>
      <c r="U462" s="1"/>
      <c r="V462" s="1"/>
      <c r="W462" s="1"/>
      <c r="X462" s="1"/>
      <c r="Y462" s="1"/>
      <c r="Z462" s="1"/>
      <c r="AA462" s="1"/>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96"/>
      <c r="BK462" s="96"/>
      <c r="BL462" s="1"/>
      <c r="BM462" s="1"/>
    </row>
    <row r="463" spans="1:65" ht="15.75" customHeight="1" x14ac:dyDescent="0.25">
      <c r="A463" s="1"/>
      <c r="B463" s="83"/>
      <c r="C463" s="83"/>
      <c r="D463" s="83"/>
      <c r="E463" s="1"/>
      <c r="F463" s="1"/>
      <c r="G463" s="1"/>
      <c r="H463" s="1"/>
      <c r="I463" s="1"/>
      <c r="J463" s="1"/>
      <c r="K463" s="1"/>
      <c r="L463" s="1"/>
      <c r="M463" s="1"/>
      <c r="N463" s="1"/>
      <c r="O463" s="1"/>
      <c r="P463" s="1"/>
      <c r="Q463" s="1"/>
      <c r="R463" s="1"/>
      <c r="S463" s="1"/>
      <c r="T463" s="1"/>
      <c r="U463" s="1"/>
      <c r="V463" s="1"/>
      <c r="W463" s="1"/>
      <c r="X463" s="1"/>
      <c r="Y463" s="1"/>
      <c r="Z463" s="1"/>
      <c r="AA463" s="1"/>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96"/>
      <c r="BK463" s="96"/>
      <c r="BL463" s="1"/>
      <c r="BM463" s="1"/>
    </row>
    <row r="464" spans="1:65" ht="15.75" customHeight="1" x14ac:dyDescent="0.25">
      <c r="A464" s="1"/>
      <c r="B464" s="83"/>
      <c r="C464" s="83"/>
      <c r="D464" s="83"/>
      <c r="E464" s="1"/>
      <c r="F464" s="1"/>
      <c r="G464" s="1"/>
      <c r="H464" s="1"/>
      <c r="I464" s="1"/>
      <c r="J464" s="1"/>
      <c r="K464" s="1"/>
      <c r="L464" s="1"/>
      <c r="M464" s="1"/>
      <c r="N464" s="1"/>
      <c r="O464" s="1"/>
      <c r="P464" s="1"/>
      <c r="Q464" s="1"/>
      <c r="R464" s="1"/>
      <c r="S464" s="1"/>
      <c r="T464" s="1"/>
      <c r="U464" s="1"/>
      <c r="V464" s="1"/>
      <c r="W464" s="1"/>
      <c r="X464" s="1"/>
      <c r="Y464" s="1"/>
      <c r="Z464" s="1"/>
      <c r="AA464" s="1"/>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96"/>
      <c r="BK464" s="96"/>
      <c r="BL464" s="1"/>
      <c r="BM464" s="1"/>
    </row>
    <row r="465" spans="1:65" ht="15.75" customHeight="1" x14ac:dyDescent="0.25">
      <c r="A465" s="1"/>
      <c r="B465" s="83"/>
      <c r="C465" s="83"/>
      <c r="D465" s="83"/>
      <c r="E465" s="1"/>
      <c r="F465" s="1"/>
      <c r="G465" s="1"/>
      <c r="H465" s="1"/>
      <c r="I465" s="1"/>
      <c r="J465" s="1"/>
      <c r="K465" s="1"/>
      <c r="L465" s="1"/>
      <c r="M465" s="1"/>
      <c r="N465" s="1"/>
      <c r="O465" s="1"/>
      <c r="P465" s="1"/>
      <c r="Q465" s="1"/>
      <c r="R465" s="1"/>
      <c r="S465" s="1"/>
      <c r="T465" s="1"/>
      <c r="U465" s="1"/>
      <c r="V465" s="1"/>
      <c r="W465" s="1"/>
      <c r="X465" s="1"/>
      <c r="Y465" s="1"/>
      <c r="Z465" s="1"/>
      <c r="AA465" s="1"/>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96"/>
      <c r="BK465" s="96"/>
      <c r="BL465" s="1"/>
      <c r="BM465" s="1"/>
    </row>
    <row r="466" spans="1:65" ht="15.75" customHeight="1" x14ac:dyDescent="0.25">
      <c r="A466" s="1"/>
      <c r="B466" s="83"/>
      <c r="C466" s="83"/>
      <c r="D466" s="83"/>
      <c r="E466" s="1"/>
      <c r="F466" s="1"/>
      <c r="G466" s="1"/>
      <c r="H466" s="1"/>
      <c r="I466" s="1"/>
      <c r="J466" s="1"/>
      <c r="K466" s="1"/>
      <c r="L466" s="1"/>
      <c r="M466" s="1"/>
      <c r="N466" s="1"/>
      <c r="O466" s="1"/>
      <c r="P466" s="1"/>
      <c r="Q466" s="1"/>
      <c r="R466" s="1"/>
      <c r="S466" s="1"/>
      <c r="T466" s="1"/>
      <c r="U466" s="1"/>
      <c r="V466" s="1"/>
      <c r="W466" s="1"/>
      <c r="X466" s="1"/>
      <c r="Y466" s="1"/>
      <c r="Z466" s="1"/>
      <c r="AA466" s="1"/>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96"/>
      <c r="BK466" s="96"/>
      <c r="BL466" s="1"/>
      <c r="BM466" s="1"/>
    </row>
    <row r="467" spans="1:65" ht="15.75" customHeight="1" x14ac:dyDescent="0.25">
      <c r="A467" s="1"/>
      <c r="B467" s="83"/>
      <c r="C467" s="83"/>
      <c r="D467" s="83"/>
      <c r="E467" s="1"/>
      <c r="F467" s="1"/>
      <c r="G467" s="1"/>
      <c r="H467" s="1"/>
      <c r="I467" s="1"/>
      <c r="J467" s="1"/>
      <c r="K467" s="1"/>
      <c r="L467" s="1"/>
      <c r="M467" s="1"/>
      <c r="N467" s="1"/>
      <c r="O467" s="1"/>
      <c r="P467" s="1"/>
      <c r="Q467" s="1"/>
      <c r="R467" s="1"/>
      <c r="S467" s="1"/>
      <c r="T467" s="1"/>
      <c r="U467" s="1"/>
      <c r="V467" s="1"/>
      <c r="W467" s="1"/>
      <c r="X467" s="1"/>
      <c r="Y467" s="1"/>
      <c r="Z467" s="1"/>
      <c r="AA467" s="1"/>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c r="BC467" s="83"/>
      <c r="BD467" s="83"/>
      <c r="BE467" s="83"/>
      <c r="BF467" s="83"/>
      <c r="BG467" s="83"/>
      <c r="BH467" s="83"/>
      <c r="BI467" s="83"/>
      <c r="BJ467" s="96"/>
      <c r="BK467" s="96"/>
      <c r="BL467" s="1"/>
      <c r="BM467" s="1"/>
    </row>
    <row r="468" spans="1:65" ht="15.75" customHeight="1" x14ac:dyDescent="0.25">
      <c r="A468" s="1"/>
      <c r="B468" s="83"/>
      <c r="C468" s="83"/>
      <c r="D468" s="83"/>
      <c r="E468" s="1"/>
      <c r="F468" s="1"/>
      <c r="G468" s="1"/>
      <c r="H468" s="1"/>
      <c r="I468" s="1"/>
      <c r="J468" s="1"/>
      <c r="K468" s="1"/>
      <c r="L468" s="1"/>
      <c r="M468" s="1"/>
      <c r="N468" s="1"/>
      <c r="O468" s="1"/>
      <c r="P468" s="1"/>
      <c r="Q468" s="1"/>
      <c r="R468" s="1"/>
      <c r="S468" s="1"/>
      <c r="T468" s="1"/>
      <c r="U468" s="1"/>
      <c r="V468" s="1"/>
      <c r="W468" s="1"/>
      <c r="X468" s="1"/>
      <c r="Y468" s="1"/>
      <c r="Z468" s="1"/>
      <c r="AA468" s="1"/>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96"/>
      <c r="BK468" s="96"/>
      <c r="BL468" s="1"/>
      <c r="BM468" s="1"/>
    </row>
    <row r="469" spans="1:65" ht="15.75" customHeight="1" x14ac:dyDescent="0.25">
      <c r="A469" s="1"/>
      <c r="B469" s="83"/>
      <c r="C469" s="83"/>
      <c r="D469" s="83"/>
      <c r="E469" s="1"/>
      <c r="F469" s="1"/>
      <c r="G469" s="1"/>
      <c r="H469" s="1"/>
      <c r="I469" s="1"/>
      <c r="J469" s="1"/>
      <c r="K469" s="1"/>
      <c r="L469" s="1"/>
      <c r="M469" s="1"/>
      <c r="N469" s="1"/>
      <c r="O469" s="1"/>
      <c r="P469" s="1"/>
      <c r="Q469" s="1"/>
      <c r="R469" s="1"/>
      <c r="S469" s="1"/>
      <c r="T469" s="1"/>
      <c r="U469" s="1"/>
      <c r="V469" s="1"/>
      <c r="W469" s="1"/>
      <c r="X469" s="1"/>
      <c r="Y469" s="1"/>
      <c r="Z469" s="1"/>
      <c r="AA469" s="1"/>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96"/>
      <c r="BK469" s="96"/>
      <c r="BL469" s="1"/>
      <c r="BM469" s="1"/>
    </row>
    <row r="470" spans="1:65" ht="15.75" customHeight="1" x14ac:dyDescent="0.25">
      <c r="A470" s="1"/>
      <c r="B470" s="83"/>
      <c r="C470" s="83"/>
      <c r="D470" s="83"/>
      <c r="E470" s="1"/>
      <c r="F470" s="1"/>
      <c r="G470" s="1"/>
      <c r="H470" s="1"/>
      <c r="I470" s="1"/>
      <c r="J470" s="1"/>
      <c r="K470" s="1"/>
      <c r="L470" s="1"/>
      <c r="M470" s="1"/>
      <c r="N470" s="1"/>
      <c r="O470" s="1"/>
      <c r="P470" s="1"/>
      <c r="Q470" s="1"/>
      <c r="R470" s="1"/>
      <c r="S470" s="1"/>
      <c r="T470" s="1"/>
      <c r="U470" s="1"/>
      <c r="V470" s="1"/>
      <c r="W470" s="1"/>
      <c r="X470" s="1"/>
      <c r="Y470" s="1"/>
      <c r="Z470" s="1"/>
      <c r="AA470" s="1"/>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96"/>
      <c r="BK470" s="96"/>
      <c r="BL470" s="1"/>
      <c r="BM470" s="1"/>
    </row>
    <row r="471" spans="1:65" ht="15.75" customHeight="1" x14ac:dyDescent="0.25">
      <c r="A471" s="1"/>
      <c r="B471" s="83"/>
      <c r="C471" s="83"/>
      <c r="D471" s="83"/>
      <c r="E471" s="1"/>
      <c r="F471" s="1"/>
      <c r="G471" s="1"/>
      <c r="H471" s="1"/>
      <c r="I471" s="1"/>
      <c r="J471" s="1"/>
      <c r="K471" s="1"/>
      <c r="L471" s="1"/>
      <c r="M471" s="1"/>
      <c r="N471" s="1"/>
      <c r="O471" s="1"/>
      <c r="P471" s="1"/>
      <c r="Q471" s="1"/>
      <c r="R471" s="1"/>
      <c r="S471" s="1"/>
      <c r="T471" s="1"/>
      <c r="U471" s="1"/>
      <c r="V471" s="1"/>
      <c r="W471" s="1"/>
      <c r="X471" s="1"/>
      <c r="Y471" s="1"/>
      <c r="Z471" s="1"/>
      <c r="AA471" s="1"/>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c r="BC471" s="83"/>
      <c r="BD471" s="83"/>
      <c r="BE471" s="83"/>
      <c r="BF471" s="83"/>
      <c r="BG471" s="83"/>
      <c r="BH471" s="83"/>
      <c r="BI471" s="83"/>
      <c r="BJ471" s="96"/>
      <c r="BK471" s="96"/>
      <c r="BL471" s="1"/>
      <c r="BM471" s="1"/>
    </row>
    <row r="472" spans="1:65" ht="15.75" customHeight="1" x14ac:dyDescent="0.25">
      <c r="A472" s="1"/>
      <c r="B472" s="83"/>
      <c r="C472" s="83"/>
      <c r="D472" s="83"/>
      <c r="E472" s="1"/>
      <c r="F472" s="1"/>
      <c r="G472" s="1"/>
      <c r="H472" s="1"/>
      <c r="I472" s="1"/>
      <c r="J472" s="1"/>
      <c r="K472" s="1"/>
      <c r="L472" s="1"/>
      <c r="M472" s="1"/>
      <c r="N472" s="1"/>
      <c r="O472" s="1"/>
      <c r="P472" s="1"/>
      <c r="Q472" s="1"/>
      <c r="R472" s="1"/>
      <c r="S472" s="1"/>
      <c r="T472" s="1"/>
      <c r="U472" s="1"/>
      <c r="V472" s="1"/>
      <c r="W472" s="1"/>
      <c r="X472" s="1"/>
      <c r="Y472" s="1"/>
      <c r="Z472" s="1"/>
      <c r="AA472" s="1"/>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c r="BC472" s="83"/>
      <c r="BD472" s="83"/>
      <c r="BE472" s="83"/>
      <c r="BF472" s="83"/>
      <c r="BG472" s="83"/>
      <c r="BH472" s="83"/>
      <c r="BI472" s="83"/>
      <c r="BJ472" s="96"/>
      <c r="BK472" s="96"/>
      <c r="BL472" s="1"/>
      <c r="BM472" s="1"/>
    </row>
    <row r="473" spans="1:65" ht="15.75" customHeight="1" x14ac:dyDescent="0.25">
      <c r="A473" s="1"/>
      <c r="B473" s="83"/>
      <c r="C473" s="83"/>
      <c r="D473" s="83"/>
      <c r="E473" s="1"/>
      <c r="F473" s="1"/>
      <c r="G473" s="1"/>
      <c r="H473" s="1"/>
      <c r="I473" s="1"/>
      <c r="J473" s="1"/>
      <c r="K473" s="1"/>
      <c r="L473" s="1"/>
      <c r="M473" s="1"/>
      <c r="N473" s="1"/>
      <c r="O473" s="1"/>
      <c r="P473" s="1"/>
      <c r="Q473" s="1"/>
      <c r="R473" s="1"/>
      <c r="S473" s="1"/>
      <c r="T473" s="1"/>
      <c r="U473" s="1"/>
      <c r="V473" s="1"/>
      <c r="W473" s="1"/>
      <c r="X473" s="1"/>
      <c r="Y473" s="1"/>
      <c r="Z473" s="1"/>
      <c r="AA473" s="1"/>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96"/>
      <c r="BK473" s="96"/>
      <c r="BL473" s="1"/>
      <c r="BM473" s="1"/>
    </row>
    <row r="474" spans="1:65" ht="15.75" customHeight="1" x14ac:dyDescent="0.25">
      <c r="A474" s="1"/>
      <c r="B474" s="83"/>
      <c r="C474" s="83"/>
      <c r="D474" s="83"/>
      <c r="E474" s="1"/>
      <c r="F474" s="1"/>
      <c r="G474" s="1"/>
      <c r="H474" s="1"/>
      <c r="I474" s="1"/>
      <c r="J474" s="1"/>
      <c r="K474" s="1"/>
      <c r="L474" s="1"/>
      <c r="M474" s="1"/>
      <c r="N474" s="1"/>
      <c r="O474" s="1"/>
      <c r="P474" s="1"/>
      <c r="Q474" s="1"/>
      <c r="R474" s="1"/>
      <c r="S474" s="1"/>
      <c r="T474" s="1"/>
      <c r="U474" s="1"/>
      <c r="V474" s="1"/>
      <c r="W474" s="1"/>
      <c r="X474" s="1"/>
      <c r="Y474" s="1"/>
      <c r="Z474" s="1"/>
      <c r="AA474" s="1"/>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c r="BC474" s="83"/>
      <c r="BD474" s="83"/>
      <c r="BE474" s="83"/>
      <c r="BF474" s="83"/>
      <c r="BG474" s="83"/>
      <c r="BH474" s="83"/>
      <c r="BI474" s="83"/>
      <c r="BJ474" s="96"/>
      <c r="BK474" s="96"/>
      <c r="BL474" s="1"/>
      <c r="BM474" s="1"/>
    </row>
    <row r="475" spans="1:65" ht="15.75" customHeight="1" x14ac:dyDescent="0.25">
      <c r="A475" s="1"/>
      <c r="B475" s="83"/>
      <c r="C475" s="83"/>
      <c r="D475" s="83"/>
      <c r="E475" s="1"/>
      <c r="F475" s="1"/>
      <c r="G475" s="1"/>
      <c r="H475" s="1"/>
      <c r="I475" s="1"/>
      <c r="J475" s="1"/>
      <c r="K475" s="1"/>
      <c r="L475" s="1"/>
      <c r="M475" s="1"/>
      <c r="N475" s="1"/>
      <c r="O475" s="1"/>
      <c r="P475" s="1"/>
      <c r="Q475" s="1"/>
      <c r="R475" s="1"/>
      <c r="S475" s="1"/>
      <c r="T475" s="1"/>
      <c r="U475" s="1"/>
      <c r="V475" s="1"/>
      <c r="W475" s="1"/>
      <c r="X475" s="1"/>
      <c r="Y475" s="1"/>
      <c r="Z475" s="1"/>
      <c r="AA475" s="1"/>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c r="BC475" s="83"/>
      <c r="BD475" s="83"/>
      <c r="BE475" s="83"/>
      <c r="BF475" s="83"/>
      <c r="BG475" s="83"/>
      <c r="BH475" s="83"/>
      <c r="BI475" s="83"/>
      <c r="BJ475" s="96"/>
      <c r="BK475" s="96"/>
      <c r="BL475" s="1"/>
      <c r="BM475" s="1"/>
    </row>
    <row r="476" spans="1:65" ht="15.75" customHeight="1" x14ac:dyDescent="0.25">
      <c r="A476" s="1"/>
      <c r="B476" s="83"/>
      <c r="C476" s="83"/>
      <c r="D476" s="83"/>
      <c r="E476" s="1"/>
      <c r="F476" s="1"/>
      <c r="G476" s="1"/>
      <c r="H476" s="1"/>
      <c r="I476" s="1"/>
      <c r="J476" s="1"/>
      <c r="K476" s="1"/>
      <c r="L476" s="1"/>
      <c r="M476" s="1"/>
      <c r="N476" s="1"/>
      <c r="O476" s="1"/>
      <c r="P476" s="1"/>
      <c r="Q476" s="1"/>
      <c r="R476" s="1"/>
      <c r="S476" s="1"/>
      <c r="T476" s="1"/>
      <c r="U476" s="1"/>
      <c r="V476" s="1"/>
      <c r="W476" s="1"/>
      <c r="X476" s="1"/>
      <c r="Y476" s="1"/>
      <c r="Z476" s="1"/>
      <c r="AA476" s="1"/>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c r="BC476" s="83"/>
      <c r="BD476" s="83"/>
      <c r="BE476" s="83"/>
      <c r="BF476" s="83"/>
      <c r="BG476" s="83"/>
      <c r="BH476" s="83"/>
      <c r="BI476" s="83"/>
      <c r="BJ476" s="96"/>
      <c r="BK476" s="96"/>
      <c r="BL476" s="1"/>
      <c r="BM476" s="1"/>
    </row>
    <row r="477" spans="1:65" ht="15.75" customHeight="1" x14ac:dyDescent="0.25">
      <c r="A477" s="1"/>
      <c r="B477" s="83"/>
      <c r="C477" s="83"/>
      <c r="D477" s="83"/>
      <c r="E477" s="1"/>
      <c r="F477" s="1"/>
      <c r="G477" s="1"/>
      <c r="H477" s="1"/>
      <c r="I477" s="1"/>
      <c r="J477" s="1"/>
      <c r="K477" s="1"/>
      <c r="L477" s="1"/>
      <c r="M477" s="1"/>
      <c r="N477" s="1"/>
      <c r="O477" s="1"/>
      <c r="P477" s="1"/>
      <c r="Q477" s="1"/>
      <c r="R477" s="1"/>
      <c r="S477" s="1"/>
      <c r="T477" s="1"/>
      <c r="U477" s="1"/>
      <c r="V477" s="1"/>
      <c r="W477" s="1"/>
      <c r="X477" s="1"/>
      <c r="Y477" s="1"/>
      <c r="Z477" s="1"/>
      <c r="AA477" s="1"/>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c r="BC477" s="83"/>
      <c r="BD477" s="83"/>
      <c r="BE477" s="83"/>
      <c r="BF477" s="83"/>
      <c r="BG477" s="83"/>
      <c r="BH477" s="83"/>
      <c r="BI477" s="83"/>
      <c r="BJ477" s="96"/>
      <c r="BK477" s="96"/>
      <c r="BL477" s="1"/>
      <c r="BM477" s="1"/>
    </row>
    <row r="478" spans="1:65" ht="15.75" customHeight="1" x14ac:dyDescent="0.25">
      <c r="A478" s="1"/>
      <c r="B478" s="83"/>
      <c r="C478" s="83"/>
      <c r="D478" s="83"/>
      <c r="E478" s="1"/>
      <c r="F478" s="1"/>
      <c r="G478" s="1"/>
      <c r="H478" s="1"/>
      <c r="I478" s="1"/>
      <c r="J478" s="1"/>
      <c r="K478" s="1"/>
      <c r="L478" s="1"/>
      <c r="M478" s="1"/>
      <c r="N478" s="1"/>
      <c r="O478" s="1"/>
      <c r="P478" s="1"/>
      <c r="Q478" s="1"/>
      <c r="R478" s="1"/>
      <c r="S478" s="1"/>
      <c r="T478" s="1"/>
      <c r="U478" s="1"/>
      <c r="V478" s="1"/>
      <c r="W478" s="1"/>
      <c r="X478" s="1"/>
      <c r="Y478" s="1"/>
      <c r="Z478" s="1"/>
      <c r="AA478" s="1"/>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c r="BC478" s="83"/>
      <c r="BD478" s="83"/>
      <c r="BE478" s="83"/>
      <c r="BF478" s="83"/>
      <c r="BG478" s="83"/>
      <c r="BH478" s="83"/>
      <c r="BI478" s="83"/>
      <c r="BJ478" s="96"/>
      <c r="BK478" s="96"/>
      <c r="BL478" s="1"/>
      <c r="BM478" s="1"/>
    </row>
    <row r="479" spans="1:65" ht="15.75" customHeight="1" x14ac:dyDescent="0.25">
      <c r="A479" s="1"/>
      <c r="B479" s="83"/>
      <c r="C479" s="83"/>
      <c r="D479" s="83"/>
      <c r="E479" s="1"/>
      <c r="F479" s="1"/>
      <c r="G479" s="1"/>
      <c r="H479" s="1"/>
      <c r="I479" s="1"/>
      <c r="J479" s="1"/>
      <c r="K479" s="1"/>
      <c r="L479" s="1"/>
      <c r="M479" s="1"/>
      <c r="N479" s="1"/>
      <c r="O479" s="1"/>
      <c r="P479" s="1"/>
      <c r="Q479" s="1"/>
      <c r="R479" s="1"/>
      <c r="S479" s="1"/>
      <c r="T479" s="1"/>
      <c r="U479" s="1"/>
      <c r="V479" s="1"/>
      <c r="W479" s="1"/>
      <c r="X479" s="1"/>
      <c r="Y479" s="1"/>
      <c r="Z479" s="1"/>
      <c r="AA479" s="1"/>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c r="BC479" s="83"/>
      <c r="BD479" s="83"/>
      <c r="BE479" s="83"/>
      <c r="BF479" s="83"/>
      <c r="BG479" s="83"/>
      <c r="BH479" s="83"/>
      <c r="BI479" s="83"/>
      <c r="BJ479" s="96"/>
      <c r="BK479" s="96"/>
      <c r="BL479" s="1"/>
      <c r="BM479" s="1"/>
    </row>
    <row r="480" spans="1:65" ht="15.75" customHeight="1" x14ac:dyDescent="0.25">
      <c r="A480" s="1"/>
      <c r="B480" s="83"/>
      <c r="C480" s="83"/>
      <c r="D480" s="83"/>
      <c r="E480" s="1"/>
      <c r="F480" s="1"/>
      <c r="G480" s="1"/>
      <c r="H480" s="1"/>
      <c r="I480" s="1"/>
      <c r="J480" s="1"/>
      <c r="K480" s="1"/>
      <c r="L480" s="1"/>
      <c r="M480" s="1"/>
      <c r="N480" s="1"/>
      <c r="O480" s="1"/>
      <c r="P480" s="1"/>
      <c r="Q480" s="1"/>
      <c r="R480" s="1"/>
      <c r="S480" s="1"/>
      <c r="T480" s="1"/>
      <c r="U480" s="1"/>
      <c r="V480" s="1"/>
      <c r="W480" s="1"/>
      <c r="X480" s="1"/>
      <c r="Y480" s="1"/>
      <c r="Z480" s="1"/>
      <c r="AA480" s="1"/>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c r="BC480" s="83"/>
      <c r="BD480" s="83"/>
      <c r="BE480" s="83"/>
      <c r="BF480" s="83"/>
      <c r="BG480" s="83"/>
      <c r="BH480" s="83"/>
      <c r="BI480" s="83"/>
      <c r="BJ480" s="96"/>
      <c r="BK480" s="96"/>
      <c r="BL480" s="1"/>
      <c r="BM480" s="1"/>
    </row>
    <row r="481" spans="1:65" ht="15.75" customHeight="1" x14ac:dyDescent="0.25">
      <c r="A481" s="1"/>
      <c r="B481" s="83"/>
      <c r="C481" s="83"/>
      <c r="D481" s="83"/>
      <c r="E481" s="1"/>
      <c r="F481" s="1"/>
      <c r="G481" s="1"/>
      <c r="H481" s="1"/>
      <c r="I481" s="1"/>
      <c r="J481" s="1"/>
      <c r="K481" s="1"/>
      <c r="L481" s="1"/>
      <c r="M481" s="1"/>
      <c r="N481" s="1"/>
      <c r="O481" s="1"/>
      <c r="P481" s="1"/>
      <c r="Q481" s="1"/>
      <c r="R481" s="1"/>
      <c r="S481" s="1"/>
      <c r="T481" s="1"/>
      <c r="U481" s="1"/>
      <c r="V481" s="1"/>
      <c r="W481" s="1"/>
      <c r="X481" s="1"/>
      <c r="Y481" s="1"/>
      <c r="Z481" s="1"/>
      <c r="AA481" s="1"/>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96"/>
      <c r="BK481" s="96"/>
      <c r="BL481" s="1"/>
      <c r="BM481" s="1"/>
    </row>
    <row r="482" spans="1:65" ht="15.75" customHeight="1" x14ac:dyDescent="0.25">
      <c r="A482" s="1"/>
      <c r="B482" s="83"/>
      <c r="C482" s="83"/>
      <c r="D482" s="83"/>
      <c r="E482" s="1"/>
      <c r="F482" s="1"/>
      <c r="G482" s="1"/>
      <c r="H482" s="1"/>
      <c r="I482" s="1"/>
      <c r="J482" s="1"/>
      <c r="K482" s="1"/>
      <c r="L482" s="1"/>
      <c r="M482" s="1"/>
      <c r="N482" s="1"/>
      <c r="O482" s="1"/>
      <c r="P482" s="1"/>
      <c r="Q482" s="1"/>
      <c r="R482" s="1"/>
      <c r="S482" s="1"/>
      <c r="T482" s="1"/>
      <c r="U482" s="1"/>
      <c r="V482" s="1"/>
      <c r="W482" s="1"/>
      <c r="X482" s="1"/>
      <c r="Y482" s="1"/>
      <c r="Z482" s="1"/>
      <c r="AA482" s="1"/>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96"/>
      <c r="BK482" s="96"/>
      <c r="BL482" s="1"/>
      <c r="BM482" s="1"/>
    </row>
    <row r="483" spans="1:65" ht="15.75" customHeight="1" x14ac:dyDescent="0.25">
      <c r="A483" s="1"/>
      <c r="B483" s="83"/>
      <c r="C483" s="83"/>
      <c r="D483" s="83"/>
      <c r="E483" s="1"/>
      <c r="F483" s="1"/>
      <c r="G483" s="1"/>
      <c r="H483" s="1"/>
      <c r="I483" s="1"/>
      <c r="J483" s="1"/>
      <c r="K483" s="1"/>
      <c r="L483" s="1"/>
      <c r="M483" s="1"/>
      <c r="N483" s="1"/>
      <c r="O483" s="1"/>
      <c r="P483" s="1"/>
      <c r="Q483" s="1"/>
      <c r="R483" s="1"/>
      <c r="S483" s="1"/>
      <c r="T483" s="1"/>
      <c r="U483" s="1"/>
      <c r="V483" s="1"/>
      <c r="W483" s="1"/>
      <c r="X483" s="1"/>
      <c r="Y483" s="1"/>
      <c r="Z483" s="1"/>
      <c r="AA483" s="1"/>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96"/>
      <c r="BK483" s="96"/>
      <c r="BL483" s="1"/>
      <c r="BM483" s="1"/>
    </row>
    <row r="484" spans="1:65" ht="15.75" customHeight="1" x14ac:dyDescent="0.25">
      <c r="A484" s="1"/>
      <c r="B484" s="83"/>
      <c r="C484" s="83"/>
      <c r="D484" s="83"/>
      <c r="E484" s="1"/>
      <c r="F484" s="1"/>
      <c r="G484" s="1"/>
      <c r="H484" s="1"/>
      <c r="I484" s="1"/>
      <c r="J484" s="1"/>
      <c r="K484" s="1"/>
      <c r="L484" s="1"/>
      <c r="M484" s="1"/>
      <c r="N484" s="1"/>
      <c r="O484" s="1"/>
      <c r="P484" s="1"/>
      <c r="Q484" s="1"/>
      <c r="R484" s="1"/>
      <c r="S484" s="1"/>
      <c r="T484" s="1"/>
      <c r="U484" s="1"/>
      <c r="V484" s="1"/>
      <c r="W484" s="1"/>
      <c r="X484" s="1"/>
      <c r="Y484" s="1"/>
      <c r="Z484" s="1"/>
      <c r="AA484" s="1"/>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96"/>
      <c r="BK484" s="96"/>
      <c r="BL484" s="1"/>
      <c r="BM484" s="1"/>
    </row>
    <row r="485" spans="1:65" ht="15.75" customHeight="1" x14ac:dyDescent="0.25">
      <c r="A485" s="1"/>
      <c r="B485" s="83"/>
      <c r="C485" s="83"/>
      <c r="D485" s="83"/>
      <c r="E485" s="1"/>
      <c r="F485" s="1"/>
      <c r="G485" s="1"/>
      <c r="H485" s="1"/>
      <c r="I485" s="1"/>
      <c r="J485" s="1"/>
      <c r="K485" s="1"/>
      <c r="L485" s="1"/>
      <c r="M485" s="1"/>
      <c r="N485" s="1"/>
      <c r="O485" s="1"/>
      <c r="P485" s="1"/>
      <c r="Q485" s="1"/>
      <c r="R485" s="1"/>
      <c r="S485" s="1"/>
      <c r="T485" s="1"/>
      <c r="U485" s="1"/>
      <c r="V485" s="1"/>
      <c r="W485" s="1"/>
      <c r="X485" s="1"/>
      <c r="Y485" s="1"/>
      <c r="Z485" s="1"/>
      <c r="AA485" s="1"/>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96"/>
      <c r="BK485" s="96"/>
      <c r="BL485" s="1"/>
      <c r="BM485" s="1"/>
    </row>
    <row r="486" spans="1:65" ht="15.75" customHeight="1" x14ac:dyDescent="0.25">
      <c r="A486" s="1"/>
      <c r="B486" s="83"/>
      <c r="C486" s="83"/>
      <c r="D486" s="83"/>
      <c r="E486" s="1"/>
      <c r="F486" s="1"/>
      <c r="G486" s="1"/>
      <c r="H486" s="1"/>
      <c r="I486" s="1"/>
      <c r="J486" s="1"/>
      <c r="K486" s="1"/>
      <c r="L486" s="1"/>
      <c r="M486" s="1"/>
      <c r="N486" s="1"/>
      <c r="O486" s="1"/>
      <c r="P486" s="1"/>
      <c r="Q486" s="1"/>
      <c r="R486" s="1"/>
      <c r="S486" s="1"/>
      <c r="T486" s="1"/>
      <c r="U486" s="1"/>
      <c r="V486" s="1"/>
      <c r="W486" s="1"/>
      <c r="X486" s="1"/>
      <c r="Y486" s="1"/>
      <c r="Z486" s="1"/>
      <c r="AA486" s="1"/>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96"/>
      <c r="BK486" s="96"/>
      <c r="BL486" s="1"/>
      <c r="BM486" s="1"/>
    </row>
    <row r="487" spans="1:65" ht="15.75" customHeight="1" x14ac:dyDescent="0.25">
      <c r="A487" s="1"/>
      <c r="B487" s="83"/>
      <c r="C487" s="83"/>
      <c r="D487" s="83"/>
      <c r="E487" s="1"/>
      <c r="F487" s="1"/>
      <c r="G487" s="1"/>
      <c r="H487" s="1"/>
      <c r="I487" s="1"/>
      <c r="J487" s="1"/>
      <c r="K487" s="1"/>
      <c r="L487" s="1"/>
      <c r="M487" s="1"/>
      <c r="N487" s="1"/>
      <c r="O487" s="1"/>
      <c r="P487" s="1"/>
      <c r="Q487" s="1"/>
      <c r="R487" s="1"/>
      <c r="S487" s="1"/>
      <c r="T487" s="1"/>
      <c r="U487" s="1"/>
      <c r="V487" s="1"/>
      <c r="W487" s="1"/>
      <c r="X487" s="1"/>
      <c r="Y487" s="1"/>
      <c r="Z487" s="1"/>
      <c r="AA487" s="1"/>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96"/>
      <c r="BK487" s="96"/>
      <c r="BL487" s="1"/>
      <c r="BM487" s="1"/>
    </row>
    <row r="488" spans="1:65" ht="15.75" customHeight="1" x14ac:dyDescent="0.25">
      <c r="A488" s="1"/>
      <c r="B488" s="83"/>
      <c r="C488" s="83"/>
      <c r="D488" s="83"/>
      <c r="E488" s="1"/>
      <c r="F488" s="1"/>
      <c r="G488" s="1"/>
      <c r="H488" s="1"/>
      <c r="I488" s="1"/>
      <c r="J488" s="1"/>
      <c r="K488" s="1"/>
      <c r="L488" s="1"/>
      <c r="M488" s="1"/>
      <c r="N488" s="1"/>
      <c r="O488" s="1"/>
      <c r="P488" s="1"/>
      <c r="Q488" s="1"/>
      <c r="R488" s="1"/>
      <c r="S488" s="1"/>
      <c r="T488" s="1"/>
      <c r="U488" s="1"/>
      <c r="V488" s="1"/>
      <c r="W488" s="1"/>
      <c r="X488" s="1"/>
      <c r="Y488" s="1"/>
      <c r="Z488" s="1"/>
      <c r="AA488" s="1"/>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96"/>
      <c r="BK488" s="96"/>
      <c r="BL488" s="1"/>
      <c r="BM488" s="1"/>
    </row>
    <row r="489" spans="1:65" ht="15.75" customHeight="1" x14ac:dyDescent="0.25">
      <c r="A489" s="1"/>
      <c r="B489" s="83"/>
      <c r="C489" s="83"/>
      <c r="D489" s="83"/>
      <c r="E489" s="1"/>
      <c r="F489" s="1"/>
      <c r="G489" s="1"/>
      <c r="H489" s="1"/>
      <c r="I489" s="1"/>
      <c r="J489" s="1"/>
      <c r="K489" s="1"/>
      <c r="L489" s="1"/>
      <c r="M489" s="1"/>
      <c r="N489" s="1"/>
      <c r="O489" s="1"/>
      <c r="P489" s="1"/>
      <c r="Q489" s="1"/>
      <c r="R489" s="1"/>
      <c r="S489" s="1"/>
      <c r="T489" s="1"/>
      <c r="U489" s="1"/>
      <c r="V489" s="1"/>
      <c r="W489" s="1"/>
      <c r="X489" s="1"/>
      <c r="Y489" s="1"/>
      <c r="Z489" s="1"/>
      <c r="AA489" s="1"/>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96"/>
      <c r="BK489" s="96"/>
      <c r="BL489" s="1"/>
      <c r="BM489" s="1"/>
    </row>
    <row r="490" spans="1:65" ht="15.75" customHeight="1" x14ac:dyDescent="0.25">
      <c r="A490" s="1"/>
      <c r="B490" s="83"/>
      <c r="C490" s="83"/>
      <c r="D490" s="83"/>
      <c r="E490" s="1"/>
      <c r="F490" s="1"/>
      <c r="G490" s="1"/>
      <c r="H490" s="1"/>
      <c r="I490" s="1"/>
      <c r="J490" s="1"/>
      <c r="K490" s="1"/>
      <c r="L490" s="1"/>
      <c r="M490" s="1"/>
      <c r="N490" s="1"/>
      <c r="O490" s="1"/>
      <c r="P490" s="1"/>
      <c r="Q490" s="1"/>
      <c r="R490" s="1"/>
      <c r="S490" s="1"/>
      <c r="T490" s="1"/>
      <c r="U490" s="1"/>
      <c r="V490" s="1"/>
      <c r="W490" s="1"/>
      <c r="X490" s="1"/>
      <c r="Y490" s="1"/>
      <c r="Z490" s="1"/>
      <c r="AA490" s="1"/>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96"/>
      <c r="BK490" s="96"/>
      <c r="BL490" s="1"/>
      <c r="BM490" s="1"/>
    </row>
    <row r="491" spans="1:65" ht="15.75" customHeight="1" x14ac:dyDescent="0.25">
      <c r="A491" s="1"/>
      <c r="B491" s="83"/>
      <c r="C491" s="83"/>
      <c r="D491" s="83"/>
      <c r="E491" s="1"/>
      <c r="F491" s="1"/>
      <c r="G491" s="1"/>
      <c r="H491" s="1"/>
      <c r="I491" s="1"/>
      <c r="J491" s="1"/>
      <c r="K491" s="1"/>
      <c r="L491" s="1"/>
      <c r="M491" s="1"/>
      <c r="N491" s="1"/>
      <c r="O491" s="1"/>
      <c r="P491" s="1"/>
      <c r="Q491" s="1"/>
      <c r="R491" s="1"/>
      <c r="S491" s="1"/>
      <c r="T491" s="1"/>
      <c r="U491" s="1"/>
      <c r="V491" s="1"/>
      <c r="W491" s="1"/>
      <c r="X491" s="1"/>
      <c r="Y491" s="1"/>
      <c r="Z491" s="1"/>
      <c r="AA491" s="1"/>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96"/>
      <c r="BK491" s="96"/>
      <c r="BL491" s="1"/>
      <c r="BM491" s="1"/>
    </row>
    <row r="492" spans="1:65" ht="15.75" customHeight="1" x14ac:dyDescent="0.25">
      <c r="A492" s="1"/>
      <c r="B492" s="83"/>
      <c r="C492" s="83"/>
      <c r="D492" s="83"/>
      <c r="E492" s="1"/>
      <c r="F492" s="1"/>
      <c r="G492" s="1"/>
      <c r="H492" s="1"/>
      <c r="I492" s="1"/>
      <c r="J492" s="1"/>
      <c r="K492" s="1"/>
      <c r="L492" s="1"/>
      <c r="M492" s="1"/>
      <c r="N492" s="1"/>
      <c r="O492" s="1"/>
      <c r="P492" s="1"/>
      <c r="Q492" s="1"/>
      <c r="R492" s="1"/>
      <c r="S492" s="1"/>
      <c r="T492" s="1"/>
      <c r="U492" s="1"/>
      <c r="V492" s="1"/>
      <c r="W492" s="1"/>
      <c r="X492" s="1"/>
      <c r="Y492" s="1"/>
      <c r="Z492" s="1"/>
      <c r="AA492" s="1"/>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96"/>
      <c r="BK492" s="96"/>
      <c r="BL492" s="1"/>
      <c r="BM492" s="1"/>
    </row>
    <row r="493" spans="1:65" ht="15.75" customHeight="1" x14ac:dyDescent="0.25">
      <c r="A493" s="1"/>
      <c r="B493" s="83"/>
      <c r="C493" s="83"/>
      <c r="D493" s="83"/>
      <c r="E493" s="1"/>
      <c r="F493" s="1"/>
      <c r="G493" s="1"/>
      <c r="H493" s="1"/>
      <c r="I493" s="1"/>
      <c r="J493" s="1"/>
      <c r="K493" s="1"/>
      <c r="L493" s="1"/>
      <c r="M493" s="1"/>
      <c r="N493" s="1"/>
      <c r="O493" s="1"/>
      <c r="P493" s="1"/>
      <c r="Q493" s="1"/>
      <c r="R493" s="1"/>
      <c r="S493" s="1"/>
      <c r="T493" s="1"/>
      <c r="U493" s="1"/>
      <c r="V493" s="1"/>
      <c r="W493" s="1"/>
      <c r="X493" s="1"/>
      <c r="Y493" s="1"/>
      <c r="Z493" s="1"/>
      <c r="AA493" s="1"/>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96"/>
      <c r="BK493" s="96"/>
      <c r="BL493" s="1"/>
      <c r="BM493" s="1"/>
    </row>
    <row r="494" spans="1:65" ht="15.75" customHeight="1" x14ac:dyDescent="0.25">
      <c r="A494" s="1"/>
      <c r="B494" s="83"/>
      <c r="C494" s="83"/>
      <c r="D494" s="83"/>
      <c r="E494" s="1"/>
      <c r="F494" s="1"/>
      <c r="G494" s="1"/>
      <c r="H494" s="1"/>
      <c r="I494" s="1"/>
      <c r="J494" s="1"/>
      <c r="K494" s="1"/>
      <c r="L494" s="1"/>
      <c r="M494" s="1"/>
      <c r="N494" s="1"/>
      <c r="O494" s="1"/>
      <c r="P494" s="1"/>
      <c r="Q494" s="1"/>
      <c r="R494" s="1"/>
      <c r="S494" s="1"/>
      <c r="T494" s="1"/>
      <c r="U494" s="1"/>
      <c r="V494" s="1"/>
      <c r="W494" s="1"/>
      <c r="X494" s="1"/>
      <c r="Y494" s="1"/>
      <c r="Z494" s="1"/>
      <c r="AA494" s="1"/>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96"/>
      <c r="BK494" s="96"/>
      <c r="BL494" s="1"/>
      <c r="BM494" s="1"/>
    </row>
    <row r="495" spans="1:65" ht="15.75" customHeight="1" x14ac:dyDescent="0.25">
      <c r="A495" s="1"/>
      <c r="B495" s="83"/>
      <c r="C495" s="83"/>
      <c r="D495" s="83"/>
      <c r="E495" s="1"/>
      <c r="F495" s="1"/>
      <c r="G495" s="1"/>
      <c r="H495" s="1"/>
      <c r="I495" s="1"/>
      <c r="J495" s="1"/>
      <c r="K495" s="1"/>
      <c r="L495" s="1"/>
      <c r="M495" s="1"/>
      <c r="N495" s="1"/>
      <c r="O495" s="1"/>
      <c r="P495" s="1"/>
      <c r="Q495" s="1"/>
      <c r="R495" s="1"/>
      <c r="S495" s="1"/>
      <c r="T495" s="1"/>
      <c r="U495" s="1"/>
      <c r="V495" s="1"/>
      <c r="W495" s="1"/>
      <c r="X495" s="1"/>
      <c r="Y495" s="1"/>
      <c r="Z495" s="1"/>
      <c r="AA495" s="1"/>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96"/>
      <c r="BK495" s="96"/>
      <c r="BL495" s="1"/>
      <c r="BM495" s="1"/>
    </row>
    <row r="496" spans="1:65" ht="15.75" customHeight="1" x14ac:dyDescent="0.25">
      <c r="A496" s="1"/>
      <c r="B496" s="83"/>
      <c r="C496" s="83"/>
      <c r="D496" s="83"/>
      <c r="E496" s="1"/>
      <c r="F496" s="1"/>
      <c r="G496" s="1"/>
      <c r="H496" s="1"/>
      <c r="I496" s="1"/>
      <c r="J496" s="1"/>
      <c r="K496" s="1"/>
      <c r="L496" s="1"/>
      <c r="M496" s="1"/>
      <c r="N496" s="1"/>
      <c r="O496" s="1"/>
      <c r="P496" s="1"/>
      <c r="Q496" s="1"/>
      <c r="R496" s="1"/>
      <c r="S496" s="1"/>
      <c r="T496" s="1"/>
      <c r="U496" s="1"/>
      <c r="V496" s="1"/>
      <c r="W496" s="1"/>
      <c r="X496" s="1"/>
      <c r="Y496" s="1"/>
      <c r="Z496" s="1"/>
      <c r="AA496" s="1"/>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96"/>
      <c r="BK496" s="96"/>
      <c r="BL496" s="1"/>
      <c r="BM496" s="1"/>
    </row>
    <row r="497" spans="1:65" ht="15.75" customHeight="1" x14ac:dyDescent="0.25">
      <c r="A497" s="1"/>
      <c r="B497" s="83"/>
      <c r="C497" s="83"/>
      <c r="D497" s="83"/>
      <c r="E497" s="1"/>
      <c r="F497" s="1"/>
      <c r="G497" s="1"/>
      <c r="H497" s="1"/>
      <c r="I497" s="1"/>
      <c r="J497" s="1"/>
      <c r="K497" s="1"/>
      <c r="L497" s="1"/>
      <c r="M497" s="1"/>
      <c r="N497" s="1"/>
      <c r="O497" s="1"/>
      <c r="P497" s="1"/>
      <c r="Q497" s="1"/>
      <c r="R497" s="1"/>
      <c r="S497" s="1"/>
      <c r="T497" s="1"/>
      <c r="U497" s="1"/>
      <c r="V497" s="1"/>
      <c r="W497" s="1"/>
      <c r="X497" s="1"/>
      <c r="Y497" s="1"/>
      <c r="Z497" s="1"/>
      <c r="AA497" s="1"/>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96"/>
      <c r="BK497" s="96"/>
      <c r="BL497" s="1"/>
      <c r="BM497" s="1"/>
    </row>
    <row r="498" spans="1:65" ht="15.75" customHeight="1" x14ac:dyDescent="0.25">
      <c r="A498" s="1"/>
      <c r="B498" s="83"/>
      <c r="C498" s="83"/>
      <c r="D498" s="83"/>
      <c r="E498" s="1"/>
      <c r="F498" s="1"/>
      <c r="G498" s="1"/>
      <c r="H498" s="1"/>
      <c r="I498" s="1"/>
      <c r="J498" s="1"/>
      <c r="K498" s="1"/>
      <c r="L498" s="1"/>
      <c r="M498" s="1"/>
      <c r="N498" s="1"/>
      <c r="O498" s="1"/>
      <c r="P498" s="1"/>
      <c r="Q498" s="1"/>
      <c r="R498" s="1"/>
      <c r="S498" s="1"/>
      <c r="T498" s="1"/>
      <c r="U498" s="1"/>
      <c r="V498" s="1"/>
      <c r="W498" s="1"/>
      <c r="X498" s="1"/>
      <c r="Y498" s="1"/>
      <c r="Z498" s="1"/>
      <c r="AA498" s="1"/>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96"/>
      <c r="BK498" s="96"/>
      <c r="BL498" s="1"/>
      <c r="BM498" s="1"/>
    </row>
    <row r="499" spans="1:65" ht="15.75" customHeight="1" x14ac:dyDescent="0.25">
      <c r="A499" s="1"/>
      <c r="B499" s="83"/>
      <c r="C499" s="83"/>
      <c r="D499" s="83"/>
      <c r="E499" s="1"/>
      <c r="F499" s="1"/>
      <c r="G499" s="1"/>
      <c r="H499" s="1"/>
      <c r="I499" s="1"/>
      <c r="J499" s="1"/>
      <c r="K499" s="1"/>
      <c r="L499" s="1"/>
      <c r="M499" s="1"/>
      <c r="N499" s="1"/>
      <c r="O499" s="1"/>
      <c r="P499" s="1"/>
      <c r="Q499" s="1"/>
      <c r="R499" s="1"/>
      <c r="S499" s="1"/>
      <c r="T499" s="1"/>
      <c r="U499" s="1"/>
      <c r="V499" s="1"/>
      <c r="W499" s="1"/>
      <c r="X499" s="1"/>
      <c r="Y499" s="1"/>
      <c r="Z499" s="1"/>
      <c r="AA499" s="1"/>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96"/>
      <c r="BK499" s="96"/>
      <c r="BL499" s="1"/>
      <c r="BM499" s="1"/>
    </row>
    <row r="500" spans="1:65" ht="15.75" customHeight="1" x14ac:dyDescent="0.25">
      <c r="A500" s="1"/>
      <c r="B500" s="83"/>
      <c r="C500" s="83"/>
      <c r="D500" s="83"/>
      <c r="E500" s="1"/>
      <c r="F500" s="1"/>
      <c r="G500" s="1"/>
      <c r="H500" s="1"/>
      <c r="I500" s="1"/>
      <c r="J500" s="1"/>
      <c r="K500" s="1"/>
      <c r="L500" s="1"/>
      <c r="M500" s="1"/>
      <c r="N500" s="1"/>
      <c r="O500" s="1"/>
      <c r="P500" s="1"/>
      <c r="Q500" s="1"/>
      <c r="R500" s="1"/>
      <c r="S500" s="1"/>
      <c r="T500" s="1"/>
      <c r="U500" s="1"/>
      <c r="V500" s="1"/>
      <c r="W500" s="1"/>
      <c r="X500" s="1"/>
      <c r="Y500" s="1"/>
      <c r="Z500" s="1"/>
      <c r="AA500" s="1"/>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96"/>
      <c r="BK500" s="96"/>
      <c r="BL500" s="1"/>
      <c r="BM500" s="1"/>
    </row>
    <row r="501" spans="1:65" ht="15.75" customHeight="1" x14ac:dyDescent="0.25">
      <c r="A501" s="1"/>
      <c r="B501" s="83"/>
      <c r="C501" s="83"/>
      <c r="D501" s="83"/>
      <c r="E501" s="1"/>
      <c r="F501" s="1"/>
      <c r="G501" s="1"/>
      <c r="H501" s="1"/>
      <c r="I501" s="1"/>
      <c r="J501" s="1"/>
      <c r="K501" s="1"/>
      <c r="L501" s="1"/>
      <c r="M501" s="1"/>
      <c r="N501" s="1"/>
      <c r="O501" s="1"/>
      <c r="P501" s="1"/>
      <c r="Q501" s="1"/>
      <c r="R501" s="1"/>
      <c r="S501" s="1"/>
      <c r="T501" s="1"/>
      <c r="U501" s="1"/>
      <c r="V501" s="1"/>
      <c r="W501" s="1"/>
      <c r="X501" s="1"/>
      <c r="Y501" s="1"/>
      <c r="Z501" s="1"/>
      <c r="AA501" s="1"/>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c r="BC501" s="83"/>
      <c r="BD501" s="83"/>
      <c r="BE501" s="83"/>
      <c r="BF501" s="83"/>
      <c r="BG501" s="83"/>
      <c r="BH501" s="83"/>
      <c r="BI501" s="83"/>
      <c r="BJ501" s="96"/>
      <c r="BK501" s="96"/>
      <c r="BL501" s="1"/>
      <c r="BM501" s="1"/>
    </row>
    <row r="502" spans="1:65" ht="15.75" customHeight="1" x14ac:dyDescent="0.25">
      <c r="A502" s="1"/>
      <c r="B502" s="83"/>
      <c r="C502" s="83"/>
      <c r="D502" s="83"/>
      <c r="E502" s="1"/>
      <c r="F502" s="1"/>
      <c r="G502" s="1"/>
      <c r="H502" s="1"/>
      <c r="I502" s="1"/>
      <c r="J502" s="1"/>
      <c r="K502" s="1"/>
      <c r="L502" s="1"/>
      <c r="M502" s="1"/>
      <c r="N502" s="1"/>
      <c r="O502" s="1"/>
      <c r="P502" s="1"/>
      <c r="Q502" s="1"/>
      <c r="R502" s="1"/>
      <c r="S502" s="1"/>
      <c r="T502" s="1"/>
      <c r="U502" s="1"/>
      <c r="V502" s="1"/>
      <c r="W502" s="1"/>
      <c r="X502" s="1"/>
      <c r="Y502" s="1"/>
      <c r="Z502" s="1"/>
      <c r="AA502" s="1"/>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c r="BC502" s="83"/>
      <c r="BD502" s="83"/>
      <c r="BE502" s="83"/>
      <c r="BF502" s="83"/>
      <c r="BG502" s="83"/>
      <c r="BH502" s="83"/>
      <c r="BI502" s="83"/>
      <c r="BJ502" s="96"/>
      <c r="BK502" s="96"/>
      <c r="BL502" s="1"/>
      <c r="BM502" s="1"/>
    </row>
    <row r="503" spans="1:65" ht="15.75" customHeight="1" x14ac:dyDescent="0.25">
      <c r="A503" s="1"/>
      <c r="B503" s="83"/>
      <c r="C503" s="83"/>
      <c r="D503" s="83"/>
      <c r="E503" s="1"/>
      <c r="F503" s="1"/>
      <c r="G503" s="1"/>
      <c r="H503" s="1"/>
      <c r="I503" s="1"/>
      <c r="J503" s="1"/>
      <c r="K503" s="1"/>
      <c r="L503" s="1"/>
      <c r="M503" s="1"/>
      <c r="N503" s="1"/>
      <c r="O503" s="1"/>
      <c r="P503" s="1"/>
      <c r="Q503" s="1"/>
      <c r="R503" s="1"/>
      <c r="S503" s="1"/>
      <c r="T503" s="1"/>
      <c r="U503" s="1"/>
      <c r="V503" s="1"/>
      <c r="W503" s="1"/>
      <c r="X503" s="1"/>
      <c r="Y503" s="1"/>
      <c r="Z503" s="1"/>
      <c r="AA503" s="1"/>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96"/>
      <c r="BK503" s="96"/>
      <c r="BL503" s="1"/>
      <c r="BM503" s="1"/>
    </row>
    <row r="504" spans="1:65" ht="15.75" customHeight="1" x14ac:dyDescent="0.25">
      <c r="A504" s="1"/>
      <c r="B504" s="83"/>
      <c r="C504" s="83"/>
      <c r="D504" s="83"/>
      <c r="E504" s="1"/>
      <c r="F504" s="1"/>
      <c r="G504" s="1"/>
      <c r="H504" s="1"/>
      <c r="I504" s="1"/>
      <c r="J504" s="1"/>
      <c r="K504" s="1"/>
      <c r="L504" s="1"/>
      <c r="M504" s="1"/>
      <c r="N504" s="1"/>
      <c r="O504" s="1"/>
      <c r="P504" s="1"/>
      <c r="Q504" s="1"/>
      <c r="R504" s="1"/>
      <c r="S504" s="1"/>
      <c r="T504" s="1"/>
      <c r="U504" s="1"/>
      <c r="V504" s="1"/>
      <c r="W504" s="1"/>
      <c r="X504" s="1"/>
      <c r="Y504" s="1"/>
      <c r="Z504" s="1"/>
      <c r="AA504" s="1"/>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96"/>
      <c r="BK504" s="96"/>
      <c r="BL504" s="1"/>
      <c r="BM504" s="1"/>
    </row>
    <row r="505" spans="1:65" ht="15.75" customHeight="1" x14ac:dyDescent="0.25">
      <c r="A505" s="1"/>
      <c r="B505" s="83"/>
      <c r="C505" s="83"/>
      <c r="D505" s="83"/>
      <c r="E505" s="1"/>
      <c r="F505" s="1"/>
      <c r="G505" s="1"/>
      <c r="H505" s="1"/>
      <c r="I505" s="1"/>
      <c r="J505" s="1"/>
      <c r="K505" s="1"/>
      <c r="L505" s="1"/>
      <c r="M505" s="1"/>
      <c r="N505" s="1"/>
      <c r="O505" s="1"/>
      <c r="P505" s="1"/>
      <c r="Q505" s="1"/>
      <c r="R505" s="1"/>
      <c r="S505" s="1"/>
      <c r="T505" s="1"/>
      <c r="U505" s="1"/>
      <c r="V505" s="1"/>
      <c r="W505" s="1"/>
      <c r="X505" s="1"/>
      <c r="Y505" s="1"/>
      <c r="Z505" s="1"/>
      <c r="AA505" s="1"/>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96"/>
      <c r="BK505" s="96"/>
      <c r="BL505" s="1"/>
      <c r="BM505" s="1"/>
    </row>
    <row r="506" spans="1:65" ht="15.75" customHeight="1" x14ac:dyDescent="0.25">
      <c r="A506" s="1"/>
      <c r="B506" s="83"/>
      <c r="C506" s="83"/>
      <c r="D506" s="83"/>
      <c r="E506" s="1"/>
      <c r="F506" s="1"/>
      <c r="G506" s="1"/>
      <c r="H506" s="1"/>
      <c r="I506" s="1"/>
      <c r="J506" s="1"/>
      <c r="K506" s="1"/>
      <c r="L506" s="1"/>
      <c r="M506" s="1"/>
      <c r="N506" s="1"/>
      <c r="O506" s="1"/>
      <c r="P506" s="1"/>
      <c r="Q506" s="1"/>
      <c r="R506" s="1"/>
      <c r="S506" s="1"/>
      <c r="T506" s="1"/>
      <c r="U506" s="1"/>
      <c r="V506" s="1"/>
      <c r="W506" s="1"/>
      <c r="X506" s="1"/>
      <c r="Y506" s="1"/>
      <c r="Z506" s="1"/>
      <c r="AA506" s="1"/>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96"/>
      <c r="BK506" s="96"/>
      <c r="BL506" s="1"/>
      <c r="BM506" s="1"/>
    </row>
    <row r="507" spans="1:65" ht="15.75" customHeight="1" x14ac:dyDescent="0.25">
      <c r="A507" s="1"/>
      <c r="B507" s="83"/>
      <c r="C507" s="83"/>
      <c r="D507" s="83"/>
      <c r="E507" s="1"/>
      <c r="F507" s="1"/>
      <c r="G507" s="1"/>
      <c r="H507" s="1"/>
      <c r="I507" s="1"/>
      <c r="J507" s="1"/>
      <c r="K507" s="1"/>
      <c r="L507" s="1"/>
      <c r="M507" s="1"/>
      <c r="N507" s="1"/>
      <c r="O507" s="1"/>
      <c r="P507" s="1"/>
      <c r="Q507" s="1"/>
      <c r="R507" s="1"/>
      <c r="S507" s="1"/>
      <c r="T507" s="1"/>
      <c r="U507" s="1"/>
      <c r="V507" s="1"/>
      <c r="W507" s="1"/>
      <c r="X507" s="1"/>
      <c r="Y507" s="1"/>
      <c r="Z507" s="1"/>
      <c r="AA507" s="1"/>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96"/>
      <c r="BK507" s="96"/>
      <c r="BL507" s="1"/>
      <c r="BM507" s="1"/>
    </row>
    <row r="508" spans="1:65" ht="15.75" customHeight="1" x14ac:dyDescent="0.25">
      <c r="A508" s="1"/>
      <c r="B508" s="83"/>
      <c r="C508" s="83"/>
      <c r="D508" s="83"/>
      <c r="E508" s="1"/>
      <c r="F508" s="1"/>
      <c r="G508" s="1"/>
      <c r="H508" s="1"/>
      <c r="I508" s="1"/>
      <c r="J508" s="1"/>
      <c r="K508" s="1"/>
      <c r="L508" s="1"/>
      <c r="M508" s="1"/>
      <c r="N508" s="1"/>
      <c r="O508" s="1"/>
      <c r="P508" s="1"/>
      <c r="Q508" s="1"/>
      <c r="R508" s="1"/>
      <c r="S508" s="1"/>
      <c r="T508" s="1"/>
      <c r="U508" s="1"/>
      <c r="V508" s="1"/>
      <c r="W508" s="1"/>
      <c r="X508" s="1"/>
      <c r="Y508" s="1"/>
      <c r="Z508" s="1"/>
      <c r="AA508" s="1"/>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96"/>
      <c r="BK508" s="96"/>
      <c r="BL508" s="1"/>
      <c r="BM508" s="1"/>
    </row>
    <row r="509" spans="1:65" ht="15.75" customHeight="1" x14ac:dyDescent="0.25">
      <c r="A509" s="1"/>
      <c r="B509" s="83"/>
      <c r="C509" s="83"/>
      <c r="D509" s="83"/>
      <c r="E509" s="1"/>
      <c r="F509" s="1"/>
      <c r="G509" s="1"/>
      <c r="H509" s="1"/>
      <c r="I509" s="1"/>
      <c r="J509" s="1"/>
      <c r="K509" s="1"/>
      <c r="L509" s="1"/>
      <c r="M509" s="1"/>
      <c r="N509" s="1"/>
      <c r="O509" s="1"/>
      <c r="P509" s="1"/>
      <c r="Q509" s="1"/>
      <c r="R509" s="1"/>
      <c r="S509" s="1"/>
      <c r="T509" s="1"/>
      <c r="U509" s="1"/>
      <c r="V509" s="1"/>
      <c r="W509" s="1"/>
      <c r="X509" s="1"/>
      <c r="Y509" s="1"/>
      <c r="Z509" s="1"/>
      <c r="AA509" s="1"/>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96"/>
      <c r="BK509" s="96"/>
      <c r="BL509" s="1"/>
      <c r="BM509" s="1"/>
    </row>
    <row r="510" spans="1:65" ht="15.75" customHeight="1" x14ac:dyDescent="0.25">
      <c r="A510" s="1"/>
      <c r="B510" s="83"/>
      <c r="C510" s="83"/>
      <c r="D510" s="83"/>
      <c r="E510" s="1"/>
      <c r="F510" s="1"/>
      <c r="G510" s="1"/>
      <c r="H510" s="1"/>
      <c r="I510" s="1"/>
      <c r="J510" s="1"/>
      <c r="K510" s="1"/>
      <c r="L510" s="1"/>
      <c r="M510" s="1"/>
      <c r="N510" s="1"/>
      <c r="O510" s="1"/>
      <c r="P510" s="1"/>
      <c r="Q510" s="1"/>
      <c r="R510" s="1"/>
      <c r="S510" s="1"/>
      <c r="T510" s="1"/>
      <c r="U510" s="1"/>
      <c r="V510" s="1"/>
      <c r="W510" s="1"/>
      <c r="X510" s="1"/>
      <c r="Y510" s="1"/>
      <c r="Z510" s="1"/>
      <c r="AA510" s="1"/>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96"/>
      <c r="BK510" s="96"/>
      <c r="BL510" s="1"/>
      <c r="BM510" s="1"/>
    </row>
    <row r="511" spans="1:65" ht="15.75" customHeight="1" x14ac:dyDescent="0.25">
      <c r="A511" s="1"/>
      <c r="B511" s="83"/>
      <c r="C511" s="83"/>
      <c r="D511" s="83"/>
      <c r="E511" s="1"/>
      <c r="F511" s="1"/>
      <c r="G511" s="1"/>
      <c r="H511" s="1"/>
      <c r="I511" s="1"/>
      <c r="J511" s="1"/>
      <c r="K511" s="1"/>
      <c r="L511" s="1"/>
      <c r="M511" s="1"/>
      <c r="N511" s="1"/>
      <c r="O511" s="1"/>
      <c r="P511" s="1"/>
      <c r="Q511" s="1"/>
      <c r="R511" s="1"/>
      <c r="S511" s="1"/>
      <c r="T511" s="1"/>
      <c r="U511" s="1"/>
      <c r="V511" s="1"/>
      <c r="W511" s="1"/>
      <c r="X511" s="1"/>
      <c r="Y511" s="1"/>
      <c r="Z511" s="1"/>
      <c r="AA511" s="1"/>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96"/>
      <c r="BK511" s="96"/>
      <c r="BL511" s="1"/>
      <c r="BM511" s="1"/>
    </row>
    <row r="512" spans="1:65" ht="15.75" customHeight="1" x14ac:dyDescent="0.25">
      <c r="A512" s="1"/>
      <c r="B512" s="83"/>
      <c r="C512" s="83"/>
      <c r="D512" s="83"/>
      <c r="E512" s="1"/>
      <c r="F512" s="1"/>
      <c r="G512" s="1"/>
      <c r="H512" s="1"/>
      <c r="I512" s="1"/>
      <c r="J512" s="1"/>
      <c r="K512" s="1"/>
      <c r="L512" s="1"/>
      <c r="M512" s="1"/>
      <c r="N512" s="1"/>
      <c r="O512" s="1"/>
      <c r="P512" s="1"/>
      <c r="Q512" s="1"/>
      <c r="R512" s="1"/>
      <c r="S512" s="1"/>
      <c r="T512" s="1"/>
      <c r="U512" s="1"/>
      <c r="V512" s="1"/>
      <c r="W512" s="1"/>
      <c r="X512" s="1"/>
      <c r="Y512" s="1"/>
      <c r="Z512" s="1"/>
      <c r="AA512" s="1"/>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96"/>
      <c r="BK512" s="96"/>
      <c r="BL512" s="1"/>
      <c r="BM512" s="1"/>
    </row>
    <row r="513" spans="1:65" ht="15.75" customHeight="1" x14ac:dyDescent="0.25">
      <c r="A513" s="1"/>
      <c r="B513" s="83"/>
      <c r="C513" s="83"/>
      <c r="D513" s="83"/>
      <c r="E513" s="1"/>
      <c r="F513" s="1"/>
      <c r="G513" s="1"/>
      <c r="H513" s="1"/>
      <c r="I513" s="1"/>
      <c r="J513" s="1"/>
      <c r="K513" s="1"/>
      <c r="L513" s="1"/>
      <c r="M513" s="1"/>
      <c r="N513" s="1"/>
      <c r="O513" s="1"/>
      <c r="P513" s="1"/>
      <c r="Q513" s="1"/>
      <c r="R513" s="1"/>
      <c r="S513" s="1"/>
      <c r="T513" s="1"/>
      <c r="U513" s="1"/>
      <c r="V513" s="1"/>
      <c r="W513" s="1"/>
      <c r="X513" s="1"/>
      <c r="Y513" s="1"/>
      <c r="Z513" s="1"/>
      <c r="AA513" s="1"/>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96"/>
      <c r="BK513" s="96"/>
      <c r="BL513" s="1"/>
      <c r="BM513" s="1"/>
    </row>
    <row r="514" spans="1:65" ht="15.75" customHeight="1" x14ac:dyDescent="0.25">
      <c r="A514" s="1"/>
      <c r="B514" s="83"/>
      <c r="C514" s="83"/>
      <c r="D514" s="83"/>
      <c r="E514" s="1"/>
      <c r="F514" s="1"/>
      <c r="G514" s="1"/>
      <c r="H514" s="1"/>
      <c r="I514" s="1"/>
      <c r="J514" s="1"/>
      <c r="K514" s="1"/>
      <c r="L514" s="1"/>
      <c r="M514" s="1"/>
      <c r="N514" s="1"/>
      <c r="O514" s="1"/>
      <c r="P514" s="1"/>
      <c r="Q514" s="1"/>
      <c r="R514" s="1"/>
      <c r="S514" s="1"/>
      <c r="T514" s="1"/>
      <c r="U514" s="1"/>
      <c r="V514" s="1"/>
      <c r="W514" s="1"/>
      <c r="X514" s="1"/>
      <c r="Y514" s="1"/>
      <c r="Z514" s="1"/>
      <c r="AA514" s="1"/>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96"/>
      <c r="BK514" s="96"/>
      <c r="BL514" s="1"/>
      <c r="BM514" s="1"/>
    </row>
    <row r="515" spans="1:65" ht="15.75" customHeight="1" x14ac:dyDescent="0.25">
      <c r="A515" s="1"/>
      <c r="B515" s="83"/>
      <c r="C515" s="83"/>
      <c r="D515" s="83"/>
      <c r="E515" s="1"/>
      <c r="F515" s="1"/>
      <c r="G515" s="1"/>
      <c r="H515" s="1"/>
      <c r="I515" s="1"/>
      <c r="J515" s="1"/>
      <c r="K515" s="1"/>
      <c r="L515" s="1"/>
      <c r="M515" s="1"/>
      <c r="N515" s="1"/>
      <c r="O515" s="1"/>
      <c r="P515" s="1"/>
      <c r="Q515" s="1"/>
      <c r="R515" s="1"/>
      <c r="S515" s="1"/>
      <c r="T515" s="1"/>
      <c r="U515" s="1"/>
      <c r="V515" s="1"/>
      <c r="W515" s="1"/>
      <c r="X515" s="1"/>
      <c r="Y515" s="1"/>
      <c r="Z515" s="1"/>
      <c r="AA515" s="1"/>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96"/>
      <c r="BK515" s="96"/>
      <c r="BL515" s="1"/>
      <c r="BM515" s="1"/>
    </row>
    <row r="516" spans="1:65" ht="15.75" customHeight="1" x14ac:dyDescent="0.25">
      <c r="A516" s="1"/>
      <c r="B516" s="83"/>
      <c r="C516" s="83"/>
      <c r="D516" s="83"/>
      <c r="E516" s="1"/>
      <c r="F516" s="1"/>
      <c r="G516" s="1"/>
      <c r="H516" s="1"/>
      <c r="I516" s="1"/>
      <c r="J516" s="1"/>
      <c r="K516" s="1"/>
      <c r="L516" s="1"/>
      <c r="M516" s="1"/>
      <c r="N516" s="1"/>
      <c r="O516" s="1"/>
      <c r="P516" s="1"/>
      <c r="Q516" s="1"/>
      <c r="R516" s="1"/>
      <c r="S516" s="1"/>
      <c r="T516" s="1"/>
      <c r="U516" s="1"/>
      <c r="V516" s="1"/>
      <c r="W516" s="1"/>
      <c r="X516" s="1"/>
      <c r="Y516" s="1"/>
      <c r="Z516" s="1"/>
      <c r="AA516" s="1"/>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96"/>
      <c r="BK516" s="96"/>
      <c r="BL516" s="1"/>
      <c r="BM516" s="1"/>
    </row>
    <row r="517" spans="1:65" ht="15.75" customHeight="1" x14ac:dyDescent="0.25">
      <c r="A517" s="1"/>
      <c r="B517" s="83"/>
      <c r="C517" s="83"/>
      <c r="D517" s="83"/>
      <c r="E517" s="1"/>
      <c r="F517" s="1"/>
      <c r="G517" s="1"/>
      <c r="H517" s="1"/>
      <c r="I517" s="1"/>
      <c r="J517" s="1"/>
      <c r="K517" s="1"/>
      <c r="L517" s="1"/>
      <c r="M517" s="1"/>
      <c r="N517" s="1"/>
      <c r="O517" s="1"/>
      <c r="P517" s="1"/>
      <c r="Q517" s="1"/>
      <c r="R517" s="1"/>
      <c r="S517" s="1"/>
      <c r="T517" s="1"/>
      <c r="U517" s="1"/>
      <c r="V517" s="1"/>
      <c r="W517" s="1"/>
      <c r="X517" s="1"/>
      <c r="Y517" s="1"/>
      <c r="Z517" s="1"/>
      <c r="AA517" s="1"/>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96"/>
      <c r="BK517" s="96"/>
      <c r="BL517" s="1"/>
      <c r="BM517" s="1"/>
    </row>
    <row r="518" spans="1:65" ht="15.75" customHeight="1" x14ac:dyDescent="0.25">
      <c r="A518" s="1"/>
      <c r="B518" s="83"/>
      <c r="C518" s="83"/>
      <c r="D518" s="83"/>
      <c r="E518" s="1"/>
      <c r="F518" s="1"/>
      <c r="G518" s="1"/>
      <c r="H518" s="1"/>
      <c r="I518" s="1"/>
      <c r="J518" s="1"/>
      <c r="K518" s="1"/>
      <c r="L518" s="1"/>
      <c r="M518" s="1"/>
      <c r="N518" s="1"/>
      <c r="O518" s="1"/>
      <c r="P518" s="1"/>
      <c r="Q518" s="1"/>
      <c r="R518" s="1"/>
      <c r="S518" s="1"/>
      <c r="T518" s="1"/>
      <c r="U518" s="1"/>
      <c r="V518" s="1"/>
      <c r="W518" s="1"/>
      <c r="X518" s="1"/>
      <c r="Y518" s="1"/>
      <c r="Z518" s="1"/>
      <c r="AA518" s="1"/>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c r="BC518" s="83"/>
      <c r="BD518" s="83"/>
      <c r="BE518" s="83"/>
      <c r="BF518" s="83"/>
      <c r="BG518" s="83"/>
      <c r="BH518" s="83"/>
      <c r="BI518" s="83"/>
      <c r="BJ518" s="96"/>
      <c r="BK518" s="96"/>
      <c r="BL518" s="1"/>
      <c r="BM518" s="1"/>
    </row>
    <row r="519" spans="1:65" ht="15.75" customHeight="1" x14ac:dyDescent="0.25">
      <c r="A519" s="1"/>
      <c r="B519" s="83"/>
      <c r="C519" s="83"/>
      <c r="D519" s="83"/>
      <c r="E519" s="1"/>
      <c r="F519" s="1"/>
      <c r="G519" s="1"/>
      <c r="H519" s="1"/>
      <c r="I519" s="1"/>
      <c r="J519" s="1"/>
      <c r="K519" s="1"/>
      <c r="L519" s="1"/>
      <c r="M519" s="1"/>
      <c r="N519" s="1"/>
      <c r="O519" s="1"/>
      <c r="P519" s="1"/>
      <c r="Q519" s="1"/>
      <c r="R519" s="1"/>
      <c r="S519" s="1"/>
      <c r="T519" s="1"/>
      <c r="U519" s="1"/>
      <c r="V519" s="1"/>
      <c r="W519" s="1"/>
      <c r="X519" s="1"/>
      <c r="Y519" s="1"/>
      <c r="Z519" s="1"/>
      <c r="AA519" s="1"/>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c r="BC519" s="83"/>
      <c r="BD519" s="83"/>
      <c r="BE519" s="83"/>
      <c r="BF519" s="83"/>
      <c r="BG519" s="83"/>
      <c r="BH519" s="83"/>
      <c r="BI519" s="83"/>
      <c r="BJ519" s="96"/>
      <c r="BK519" s="96"/>
      <c r="BL519" s="1"/>
      <c r="BM519" s="1"/>
    </row>
    <row r="520" spans="1:65" ht="15.75" customHeight="1" x14ac:dyDescent="0.25">
      <c r="A520" s="1"/>
      <c r="B520" s="83"/>
      <c r="C520" s="83"/>
      <c r="D520" s="83"/>
      <c r="E520" s="1"/>
      <c r="F520" s="1"/>
      <c r="G520" s="1"/>
      <c r="H520" s="1"/>
      <c r="I520" s="1"/>
      <c r="J520" s="1"/>
      <c r="K520" s="1"/>
      <c r="L520" s="1"/>
      <c r="M520" s="1"/>
      <c r="N520" s="1"/>
      <c r="O520" s="1"/>
      <c r="P520" s="1"/>
      <c r="Q520" s="1"/>
      <c r="R520" s="1"/>
      <c r="S520" s="1"/>
      <c r="T520" s="1"/>
      <c r="U520" s="1"/>
      <c r="V520" s="1"/>
      <c r="W520" s="1"/>
      <c r="X520" s="1"/>
      <c r="Y520" s="1"/>
      <c r="Z520" s="1"/>
      <c r="AA520" s="1"/>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96"/>
      <c r="BK520" s="96"/>
      <c r="BL520" s="1"/>
      <c r="BM520" s="1"/>
    </row>
    <row r="521" spans="1:65" ht="15.75" customHeight="1" x14ac:dyDescent="0.25">
      <c r="A521" s="1"/>
      <c r="B521" s="83"/>
      <c r="C521" s="83"/>
      <c r="D521" s="83"/>
      <c r="E521" s="1"/>
      <c r="F521" s="1"/>
      <c r="G521" s="1"/>
      <c r="H521" s="1"/>
      <c r="I521" s="1"/>
      <c r="J521" s="1"/>
      <c r="K521" s="1"/>
      <c r="L521" s="1"/>
      <c r="M521" s="1"/>
      <c r="N521" s="1"/>
      <c r="O521" s="1"/>
      <c r="P521" s="1"/>
      <c r="Q521" s="1"/>
      <c r="R521" s="1"/>
      <c r="S521" s="1"/>
      <c r="T521" s="1"/>
      <c r="U521" s="1"/>
      <c r="V521" s="1"/>
      <c r="W521" s="1"/>
      <c r="X521" s="1"/>
      <c r="Y521" s="1"/>
      <c r="Z521" s="1"/>
      <c r="AA521" s="1"/>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96"/>
      <c r="BK521" s="96"/>
      <c r="BL521" s="1"/>
      <c r="BM521" s="1"/>
    </row>
    <row r="522" spans="1:65" ht="15.75" customHeight="1" x14ac:dyDescent="0.25">
      <c r="A522" s="1"/>
      <c r="B522" s="83"/>
      <c r="C522" s="83"/>
      <c r="D522" s="83"/>
      <c r="E522" s="1"/>
      <c r="F522" s="1"/>
      <c r="G522" s="1"/>
      <c r="H522" s="1"/>
      <c r="I522" s="1"/>
      <c r="J522" s="1"/>
      <c r="K522" s="1"/>
      <c r="L522" s="1"/>
      <c r="M522" s="1"/>
      <c r="N522" s="1"/>
      <c r="O522" s="1"/>
      <c r="P522" s="1"/>
      <c r="Q522" s="1"/>
      <c r="R522" s="1"/>
      <c r="S522" s="1"/>
      <c r="T522" s="1"/>
      <c r="U522" s="1"/>
      <c r="V522" s="1"/>
      <c r="W522" s="1"/>
      <c r="X522" s="1"/>
      <c r="Y522" s="1"/>
      <c r="Z522" s="1"/>
      <c r="AA522" s="1"/>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96"/>
      <c r="BK522" s="96"/>
      <c r="BL522" s="1"/>
      <c r="BM522" s="1"/>
    </row>
    <row r="523" spans="1:65" ht="15.75" customHeight="1" x14ac:dyDescent="0.25">
      <c r="A523" s="1"/>
      <c r="B523" s="83"/>
      <c r="C523" s="83"/>
      <c r="D523" s="83"/>
      <c r="E523" s="1"/>
      <c r="F523" s="1"/>
      <c r="G523" s="1"/>
      <c r="H523" s="1"/>
      <c r="I523" s="1"/>
      <c r="J523" s="1"/>
      <c r="K523" s="1"/>
      <c r="L523" s="1"/>
      <c r="M523" s="1"/>
      <c r="N523" s="1"/>
      <c r="O523" s="1"/>
      <c r="P523" s="1"/>
      <c r="Q523" s="1"/>
      <c r="R523" s="1"/>
      <c r="S523" s="1"/>
      <c r="T523" s="1"/>
      <c r="U523" s="1"/>
      <c r="V523" s="1"/>
      <c r="W523" s="1"/>
      <c r="X523" s="1"/>
      <c r="Y523" s="1"/>
      <c r="Z523" s="1"/>
      <c r="AA523" s="1"/>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96"/>
      <c r="BK523" s="96"/>
      <c r="BL523" s="1"/>
      <c r="BM523" s="1"/>
    </row>
    <row r="524" spans="1:65" ht="15.75" customHeight="1" x14ac:dyDescent="0.25">
      <c r="A524" s="1"/>
      <c r="B524" s="83"/>
      <c r="C524" s="83"/>
      <c r="D524" s="83"/>
      <c r="E524" s="1"/>
      <c r="F524" s="1"/>
      <c r="G524" s="1"/>
      <c r="H524" s="1"/>
      <c r="I524" s="1"/>
      <c r="J524" s="1"/>
      <c r="K524" s="1"/>
      <c r="L524" s="1"/>
      <c r="M524" s="1"/>
      <c r="N524" s="1"/>
      <c r="O524" s="1"/>
      <c r="P524" s="1"/>
      <c r="Q524" s="1"/>
      <c r="R524" s="1"/>
      <c r="S524" s="1"/>
      <c r="T524" s="1"/>
      <c r="U524" s="1"/>
      <c r="V524" s="1"/>
      <c r="W524" s="1"/>
      <c r="X524" s="1"/>
      <c r="Y524" s="1"/>
      <c r="Z524" s="1"/>
      <c r="AA524" s="1"/>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96"/>
      <c r="BK524" s="96"/>
      <c r="BL524" s="1"/>
      <c r="BM524" s="1"/>
    </row>
    <row r="525" spans="1:65" ht="15.75" customHeight="1" x14ac:dyDescent="0.25">
      <c r="A525" s="1"/>
      <c r="B525" s="83"/>
      <c r="C525" s="83"/>
      <c r="D525" s="83"/>
      <c r="E525" s="1"/>
      <c r="F525" s="1"/>
      <c r="G525" s="1"/>
      <c r="H525" s="1"/>
      <c r="I525" s="1"/>
      <c r="J525" s="1"/>
      <c r="K525" s="1"/>
      <c r="L525" s="1"/>
      <c r="M525" s="1"/>
      <c r="N525" s="1"/>
      <c r="O525" s="1"/>
      <c r="P525" s="1"/>
      <c r="Q525" s="1"/>
      <c r="R525" s="1"/>
      <c r="S525" s="1"/>
      <c r="T525" s="1"/>
      <c r="U525" s="1"/>
      <c r="V525" s="1"/>
      <c r="W525" s="1"/>
      <c r="X525" s="1"/>
      <c r="Y525" s="1"/>
      <c r="Z525" s="1"/>
      <c r="AA525" s="1"/>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96"/>
      <c r="BK525" s="96"/>
      <c r="BL525" s="1"/>
      <c r="BM525" s="1"/>
    </row>
    <row r="526" spans="1:65" ht="15.75" customHeight="1" x14ac:dyDescent="0.25">
      <c r="A526" s="1"/>
      <c r="B526" s="83"/>
      <c r="C526" s="83"/>
      <c r="D526" s="83"/>
      <c r="E526" s="1"/>
      <c r="F526" s="1"/>
      <c r="G526" s="1"/>
      <c r="H526" s="1"/>
      <c r="I526" s="1"/>
      <c r="J526" s="1"/>
      <c r="K526" s="1"/>
      <c r="L526" s="1"/>
      <c r="M526" s="1"/>
      <c r="N526" s="1"/>
      <c r="O526" s="1"/>
      <c r="P526" s="1"/>
      <c r="Q526" s="1"/>
      <c r="R526" s="1"/>
      <c r="S526" s="1"/>
      <c r="T526" s="1"/>
      <c r="U526" s="1"/>
      <c r="V526" s="1"/>
      <c r="W526" s="1"/>
      <c r="X526" s="1"/>
      <c r="Y526" s="1"/>
      <c r="Z526" s="1"/>
      <c r="AA526" s="1"/>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96"/>
      <c r="BK526" s="96"/>
      <c r="BL526" s="1"/>
      <c r="BM526" s="1"/>
    </row>
    <row r="527" spans="1:65" ht="15.75" customHeight="1" x14ac:dyDescent="0.25">
      <c r="A527" s="1"/>
      <c r="B527" s="83"/>
      <c r="C527" s="83"/>
      <c r="D527" s="83"/>
      <c r="E527" s="1"/>
      <c r="F527" s="1"/>
      <c r="G527" s="1"/>
      <c r="H527" s="1"/>
      <c r="I527" s="1"/>
      <c r="J527" s="1"/>
      <c r="K527" s="1"/>
      <c r="L527" s="1"/>
      <c r="M527" s="1"/>
      <c r="N527" s="1"/>
      <c r="O527" s="1"/>
      <c r="P527" s="1"/>
      <c r="Q527" s="1"/>
      <c r="R527" s="1"/>
      <c r="S527" s="1"/>
      <c r="T527" s="1"/>
      <c r="U527" s="1"/>
      <c r="V527" s="1"/>
      <c r="W527" s="1"/>
      <c r="X527" s="1"/>
      <c r="Y527" s="1"/>
      <c r="Z527" s="1"/>
      <c r="AA527" s="1"/>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96"/>
      <c r="BK527" s="96"/>
      <c r="BL527" s="1"/>
      <c r="BM527" s="1"/>
    </row>
    <row r="528" spans="1:65" ht="15.75" customHeight="1" x14ac:dyDescent="0.25">
      <c r="A528" s="1"/>
      <c r="B528" s="83"/>
      <c r="C528" s="83"/>
      <c r="D528" s="83"/>
      <c r="E528" s="1"/>
      <c r="F528" s="1"/>
      <c r="G528" s="1"/>
      <c r="H528" s="1"/>
      <c r="I528" s="1"/>
      <c r="J528" s="1"/>
      <c r="K528" s="1"/>
      <c r="L528" s="1"/>
      <c r="M528" s="1"/>
      <c r="N528" s="1"/>
      <c r="O528" s="1"/>
      <c r="P528" s="1"/>
      <c r="Q528" s="1"/>
      <c r="R528" s="1"/>
      <c r="S528" s="1"/>
      <c r="T528" s="1"/>
      <c r="U528" s="1"/>
      <c r="V528" s="1"/>
      <c r="W528" s="1"/>
      <c r="X528" s="1"/>
      <c r="Y528" s="1"/>
      <c r="Z528" s="1"/>
      <c r="AA528" s="1"/>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96"/>
      <c r="BK528" s="96"/>
      <c r="BL528" s="1"/>
      <c r="BM528" s="1"/>
    </row>
    <row r="529" spans="1:65" ht="15.75" customHeight="1" x14ac:dyDescent="0.25">
      <c r="A529" s="1"/>
      <c r="B529" s="83"/>
      <c r="C529" s="83"/>
      <c r="D529" s="83"/>
      <c r="E529" s="1"/>
      <c r="F529" s="1"/>
      <c r="G529" s="1"/>
      <c r="H529" s="1"/>
      <c r="I529" s="1"/>
      <c r="J529" s="1"/>
      <c r="K529" s="1"/>
      <c r="L529" s="1"/>
      <c r="M529" s="1"/>
      <c r="N529" s="1"/>
      <c r="O529" s="1"/>
      <c r="P529" s="1"/>
      <c r="Q529" s="1"/>
      <c r="R529" s="1"/>
      <c r="S529" s="1"/>
      <c r="T529" s="1"/>
      <c r="U529" s="1"/>
      <c r="V529" s="1"/>
      <c r="W529" s="1"/>
      <c r="X529" s="1"/>
      <c r="Y529" s="1"/>
      <c r="Z529" s="1"/>
      <c r="AA529" s="1"/>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96"/>
      <c r="BK529" s="96"/>
      <c r="BL529" s="1"/>
      <c r="BM529" s="1"/>
    </row>
    <row r="530" spans="1:65" ht="15.75" customHeight="1" x14ac:dyDescent="0.25">
      <c r="A530" s="1"/>
      <c r="B530" s="83"/>
      <c r="C530" s="83"/>
      <c r="D530" s="83"/>
      <c r="E530" s="1"/>
      <c r="F530" s="1"/>
      <c r="G530" s="1"/>
      <c r="H530" s="1"/>
      <c r="I530" s="1"/>
      <c r="J530" s="1"/>
      <c r="K530" s="1"/>
      <c r="L530" s="1"/>
      <c r="M530" s="1"/>
      <c r="N530" s="1"/>
      <c r="O530" s="1"/>
      <c r="P530" s="1"/>
      <c r="Q530" s="1"/>
      <c r="R530" s="1"/>
      <c r="S530" s="1"/>
      <c r="T530" s="1"/>
      <c r="U530" s="1"/>
      <c r="V530" s="1"/>
      <c r="W530" s="1"/>
      <c r="X530" s="1"/>
      <c r="Y530" s="1"/>
      <c r="Z530" s="1"/>
      <c r="AA530" s="1"/>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96"/>
      <c r="BK530" s="96"/>
      <c r="BL530" s="1"/>
      <c r="BM530" s="1"/>
    </row>
    <row r="531" spans="1:65" ht="15.75" customHeight="1" x14ac:dyDescent="0.25">
      <c r="A531" s="1"/>
      <c r="B531" s="83"/>
      <c r="C531" s="83"/>
      <c r="D531" s="83"/>
      <c r="E531" s="1"/>
      <c r="F531" s="1"/>
      <c r="G531" s="1"/>
      <c r="H531" s="1"/>
      <c r="I531" s="1"/>
      <c r="J531" s="1"/>
      <c r="K531" s="1"/>
      <c r="L531" s="1"/>
      <c r="M531" s="1"/>
      <c r="N531" s="1"/>
      <c r="O531" s="1"/>
      <c r="P531" s="1"/>
      <c r="Q531" s="1"/>
      <c r="R531" s="1"/>
      <c r="S531" s="1"/>
      <c r="T531" s="1"/>
      <c r="U531" s="1"/>
      <c r="V531" s="1"/>
      <c r="W531" s="1"/>
      <c r="X531" s="1"/>
      <c r="Y531" s="1"/>
      <c r="Z531" s="1"/>
      <c r="AA531" s="1"/>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96"/>
      <c r="BK531" s="96"/>
      <c r="BL531" s="1"/>
      <c r="BM531" s="1"/>
    </row>
    <row r="532" spans="1:65" ht="15.75" customHeight="1" x14ac:dyDescent="0.25">
      <c r="A532" s="1"/>
      <c r="B532" s="83"/>
      <c r="C532" s="83"/>
      <c r="D532" s="83"/>
      <c r="E532" s="1"/>
      <c r="F532" s="1"/>
      <c r="G532" s="1"/>
      <c r="H532" s="1"/>
      <c r="I532" s="1"/>
      <c r="J532" s="1"/>
      <c r="K532" s="1"/>
      <c r="L532" s="1"/>
      <c r="M532" s="1"/>
      <c r="N532" s="1"/>
      <c r="O532" s="1"/>
      <c r="P532" s="1"/>
      <c r="Q532" s="1"/>
      <c r="R532" s="1"/>
      <c r="S532" s="1"/>
      <c r="T532" s="1"/>
      <c r="U532" s="1"/>
      <c r="V532" s="1"/>
      <c r="W532" s="1"/>
      <c r="X532" s="1"/>
      <c r="Y532" s="1"/>
      <c r="Z532" s="1"/>
      <c r="AA532" s="1"/>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96"/>
      <c r="BK532" s="96"/>
      <c r="BL532" s="1"/>
      <c r="BM532" s="1"/>
    </row>
    <row r="533" spans="1:65" ht="15.75" customHeight="1" x14ac:dyDescent="0.25">
      <c r="A533" s="1"/>
      <c r="B533" s="83"/>
      <c r="C533" s="83"/>
      <c r="D533" s="83"/>
      <c r="E533" s="1"/>
      <c r="F533" s="1"/>
      <c r="G533" s="1"/>
      <c r="H533" s="1"/>
      <c r="I533" s="1"/>
      <c r="J533" s="1"/>
      <c r="K533" s="1"/>
      <c r="L533" s="1"/>
      <c r="M533" s="1"/>
      <c r="N533" s="1"/>
      <c r="O533" s="1"/>
      <c r="P533" s="1"/>
      <c r="Q533" s="1"/>
      <c r="R533" s="1"/>
      <c r="S533" s="1"/>
      <c r="T533" s="1"/>
      <c r="U533" s="1"/>
      <c r="V533" s="1"/>
      <c r="W533" s="1"/>
      <c r="X533" s="1"/>
      <c r="Y533" s="1"/>
      <c r="Z533" s="1"/>
      <c r="AA533" s="1"/>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96"/>
      <c r="BK533" s="96"/>
      <c r="BL533" s="1"/>
      <c r="BM533" s="1"/>
    </row>
    <row r="534" spans="1:65" ht="15.75" customHeight="1" x14ac:dyDescent="0.25">
      <c r="A534" s="1"/>
      <c r="B534" s="83"/>
      <c r="C534" s="83"/>
      <c r="D534" s="83"/>
      <c r="E534" s="1"/>
      <c r="F534" s="1"/>
      <c r="G534" s="1"/>
      <c r="H534" s="1"/>
      <c r="I534" s="1"/>
      <c r="J534" s="1"/>
      <c r="K534" s="1"/>
      <c r="L534" s="1"/>
      <c r="M534" s="1"/>
      <c r="N534" s="1"/>
      <c r="O534" s="1"/>
      <c r="P534" s="1"/>
      <c r="Q534" s="1"/>
      <c r="R534" s="1"/>
      <c r="S534" s="1"/>
      <c r="T534" s="1"/>
      <c r="U534" s="1"/>
      <c r="V534" s="1"/>
      <c r="W534" s="1"/>
      <c r="X534" s="1"/>
      <c r="Y534" s="1"/>
      <c r="Z534" s="1"/>
      <c r="AA534" s="1"/>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96"/>
      <c r="BK534" s="96"/>
      <c r="BL534" s="1"/>
      <c r="BM534" s="1"/>
    </row>
    <row r="535" spans="1:65" ht="15.75" customHeight="1" x14ac:dyDescent="0.25">
      <c r="A535" s="1"/>
      <c r="B535" s="83"/>
      <c r="C535" s="83"/>
      <c r="D535" s="83"/>
      <c r="E535" s="1"/>
      <c r="F535" s="1"/>
      <c r="G535" s="1"/>
      <c r="H535" s="1"/>
      <c r="I535" s="1"/>
      <c r="J535" s="1"/>
      <c r="K535" s="1"/>
      <c r="L535" s="1"/>
      <c r="M535" s="1"/>
      <c r="N535" s="1"/>
      <c r="O535" s="1"/>
      <c r="P535" s="1"/>
      <c r="Q535" s="1"/>
      <c r="R535" s="1"/>
      <c r="S535" s="1"/>
      <c r="T535" s="1"/>
      <c r="U535" s="1"/>
      <c r="V535" s="1"/>
      <c r="W535" s="1"/>
      <c r="X535" s="1"/>
      <c r="Y535" s="1"/>
      <c r="Z535" s="1"/>
      <c r="AA535" s="1"/>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c r="BC535" s="83"/>
      <c r="BD535" s="83"/>
      <c r="BE535" s="83"/>
      <c r="BF535" s="83"/>
      <c r="BG535" s="83"/>
      <c r="BH535" s="83"/>
      <c r="BI535" s="83"/>
      <c r="BJ535" s="96"/>
      <c r="BK535" s="96"/>
      <c r="BL535" s="1"/>
      <c r="BM535" s="1"/>
    </row>
    <row r="536" spans="1:65" ht="15.75" customHeight="1" x14ac:dyDescent="0.25">
      <c r="A536" s="1"/>
      <c r="B536" s="83"/>
      <c r="C536" s="83"/>
      <c r="D536" s="83"/>
      <c r="E536" s="1"/>
      <c r="F536" s="1"/>
      <c r="G536" s="1"/>
      <c r="H536" s="1"/>
      <c r="I536" s="1"/>
      <c r="J536" s="1"/>
      <c r="K536" s="1"/>
      <c r="L536" s="1"/>
      <c r="M536" s="1"/>
      <c r="N536" s="1"/>
      <c r="O536" s="1"/>
      <c r="P536" s="1"/>
      <c r="Q536" s="1"/>
      <c r="R536" s="1"/>
      <c r="S536" s="1"/>
      <c r="T536" s="1"/>
      <c r="U536" s="1"/>
      <c r="V536" s="1"/>
      <c r="W536" s="1"/>
      <c r="X536" s="1"/>
      <c r="Y536" s="1"/>
      <c r="Z536" s="1"/>
      <c r="AA536" s="1"/>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c r="BC536" s="83"/>
      <c r="BD536" s="83"/>
      <c r="BE536" s="83"/>
      <c r="BF536" s="83"/>
      <c r="BG536" s="83"/>
      <c r="BH536" s="83"/>
      <c r="BI536" s="83"/>
      <c r="BJ536" s="96"/>
      <c r="BK536" s="96"/>
      <c r="BL536" s="1"/>
      <c r="BM536" s="1"/>
    </row>
    <row r="537" spans="1:65" ht="15.75" customHeight="1" x14ac:dyDescent="0.25">
      <c r="A537" s="1"/>
      <c r="B537" s="83"/>
      <c r="C537" s="83"/>
      <c r="D537" s="83"/>
      <c r="E537" s="1"/>
      <c r="F537" s="1"/>
      <c r="G537" s="1"/>
      <c r="H537" s="1"/>
      <c r="I537" s="1"/>
      <c r="J537" s="1"/>
      <c r="K537" s="1"/>
      <c r="L537" s="1"/>
      <c r="M537" s="1"/>
      <c r="N537" s="1"/>
      <c r="O537" s="1"/>
      <c r="P537" s="1"/>
      <c r="Q537" s="1"/>
      <c r="R537" s="1"/>
      <c r="S537" s="1"/>
      <c r="T537" s="1"/>
      <c r="U537" s="1"/>
      <c r="V537" s="1"/>
      <c r="W537" s="1"/>
      <c r="X537" s="1"/>
      <c r="Y537" s="1"/>
      <c r="Z537" s="1"/>
      <c r="AA537" s="1"/>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96"/>
      <c r="BK537" s="96"/>
      <c r="BL537" s="1"/>
      <c r="BM537" s="1"/>
    </row>
    <row r="538" spans="1:65" ht="15.75" customHeight="1" x14ac:dyDescent="0.25">
      <c r="A538" s="1"/>
      <c r="B538" s="83"/>
      <c r="C538" s="83"/>
      <c r="D538" s="83"/>
      <c r="E538" s="1"/>
      <c r="F538" s="1"/>
      <c r="G538" s="1"/>
      <c r="H538" s="1"/>
      <c r="I538" s="1"/>
      <c r="J538" s="1"/>
      <c r="K538" s="1"/>
      <c r="L538" s="1"/>
      <c r="M538" s="1"/>
      <c r="N538" s="1"/>
      <c r="O538" s="1"/>
      <c r="P538" s="1"/>
      <c r="Q538" s="1"/>
      <c r="R538" s="1"/>
      <c r="S538" s="1"/>
      <c r="T538" s="1"/>
      <c r="U538" s="1"/>
      <c r="V538" s="1"/>
      <c r="W538" s="1"/>
      <c r="X538" s="1"/>
      <c r="Y538" s="1"/>
      <c r="Z538" s="1"/>
      <c r="AA538" s="1"/>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96"/>
      <c r="BK538" s="96"/>
      <c r="BL538" s="1"/>
      <c r="BM538" s="1"/>
    </row>
    <row r="539" spans="1:65" ht="15.75" customHeight="1" x14ac:dyDescent="0.25">
      <c r="A539" s="1"/>
      <c r="B539" s="83"/>
      <c r="C539" s="83"/>
      <c r="D539" s="83"/>
      <c r="E539" s="1"/>
      <c r="F539" s="1"/>
      <c r="G539" s="1"/>
      <c r="H539" s="1"/>
      <c r="I539" s="1"/>
      <c r="J539" s="1"/>
      <c r="K539" s="1"/>
      <c r="L539" s="1"/>
      <c r="M539" s="1"/>
      <c r="N539" s="1"/>
      <c r="O539" s="1"/>
      <c r="P539" s="1"/>
      <c r="Q539" s="1"/>
      <c r="R539" s="1"/>
      <c r="S539" s="1"/>
      <c r="T539" s="1"/>
      <c r="U539" s="1"/>
      <c r="V539" s="1"/>
      <c r="W539" s="1"/>
      <c r="X539" s="1"/>
      <c r="Y539" s="1"/>
      <c r="Z539" s="1"/>
      <c r="AA539" s="1"/>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96"/>
      <c r="BK539" s="96"/>
      <c r="BL539" s="1"/>
      <c r="BM539" s="1"/>
    </row>
    <row r="540" spans="1:65" ht="15.75" customHeight="1" x14ac:dyDescent="0.25">
      <c r="A540" s="1"/>
      <c r="B540" s="83"/>
      <c r="C540" s="83"/>
      <c r="D540" s="83"/>
      <c r="E540" s="1"/>
      <c r="F540" s="1"/>
      <c r="G540" s="1"/>
      <c r="H540" s="1"/>
      <c r="I540" s="1"/>
      <c r="J540" s="1"/>
      <c r="K540" s="1"/>
      <c r="L540" s="1"/>
      <c r="M540" s="1"/>
      <c r="N540" s="1"/>
      <c r="O540" s="1"/>
      <c r="P540" s="1"/>
      <c r="Q540" s="1"/>
      <c r="R540" s="1"/>
      <c r="S540" s="1"/>
      <c r="T540" s="1"/>
      <c r="U540" s="1"/>
      <c r="V540" s="1"/>
      <c r="W540" s="1"/>
      <c r="X540" s="1"/>
      <c r="Y540" s="1"/>
      <c r="Z540" s="1"/>
      <c r="AA540" s="1"/>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96"/>
      <c r="BK540" s="96"/>
      <c r="BL540" s="1"/>
      <c r="BM540" s="1"/>
    </row>
    <row r="541" spans="1:65" ht="15.75" customHeight="1" x14ac:dyDescent="0.25">
      <c r="A541" s="1"/>
      <c r="B541" s="83"/>
      <c r="C541" s="83"/>
      <c r="D541" s="83"/>
      <c r="E541" s="1"/>
      <c r="F541" s="1"/>
      <c r="G541" s="1"/>
      <c r="H541" s="1"/>
      <c r="I541" s="1"/>
      <c r="J541" s="1"/>
      <c r="K541" s="1"/>
      <c r="L541" s="1"/>
      <c r="M541" s="1"/>
      <c r="N541" s="1"/>
      <c r="O541" s="1"/>
      <c r="P541" s="1"/>
      <c r="Q541" s="1"/>
      <c r="R541" s="1"/>
      <c r="S541" s="1"/>
      <c r="T541" s="1"/>
      <c r="U541" s="1"/>
      <c r="V541" s="1"/>
      <c r="W541" s="1"/>
      <c r="X541" s="1"/>
      <c r="Y541" s="1"/>
      <c r="Z541" s="1"/>
      <c r="AA541" s="1"/>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96"/>
      <c r="BK541" s="96"/>
      <c r="BL541" s="1"/>
      <c r="BM541" s="1"/>
    </row>
    <row r="542" spans="1:65" ht="15.75" customHeight="1" x14ac:dyDescent="0.25">
      <c r="A542" s="1"/>
      <c r="B542" s="83"/>
      <c r="C542" s="83"/>
      <c r="D542" s="83"/>
      <c r="E542" s="1"/>
      <c r="F542" s="1"/>
      <c r="G542" s="1"/>
      <c r="H542" s="1"/>
      <c r="I542" s="1"/>
      <c r="J542" s="1"/>
      <c r="K542" s="1"/>
      <c r="L542" s="1"/>
      <c r="M542" s="1"/>
      <c r="N542" s="1"/>
      <c r="O542" s="1"/>
      <c r="P542" s="1"/>
      <c r="Q542" s="1"/>
      <c r="R542" s="1"/>
      <c r="S542" s="1"/>
      <c r="T542" s="1"/>
      <c r="U542" s="1"/>
      <c r="V542" s="1"/>
      <c r="W542" s="1"/>
      <c r="X542" s="1"/>
      <c r="Y542" s="1"/>
      <c r="Z542" s="1"/>
      <c r="AA542" s="1"/>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96"/>
      <c r="BK542" s="96"/>
      <c r="BL542" s="1"/>
      <c r="BM542" s="1"/>
    </row>
    <row r="543" spans="1:65" ht="15.75" customHeight="1" x14ac:dyDescent="0.25">
      <c r="A543" s="1"/>
      <c r="B543" s="83"/>
      <c r="C543" s="83"/>
      <c r="D543" s="83"/>
      <c r="E543" s="1"/>
      <c r="F543" s="1"/>
      <c r="G543" s="1"/>
      <c r="H543" s="1"/>
      <c r="I543" s="1"/>
      <c r="J543" s="1"/>
      <c r="K543" s="1"/>
      <c r="L543" s="1"/>
      <c r="M543" s="1"/>
      <c r="N543" s="1"/>
      <c r="O543" s="1"/>
      <c r="P543" s="1"/>
      <c r="Q543" s="1"/>
      <c r="R543" s="1"/>
      <c r="S543" s="1"/>
      <c r="T543" s="1"/>
      <c r="U543" s="1"/>
      <c r="V543" s="1"/>
      <c r="W543" s="1"/>
      <c r="X543" s="1"/>
      <c r="Y543" s="1"/>
      <c r="Z543" s="1"/>
      <c r="AA543" s="1"/>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96"/>
      <c r="BK543" s="96"/>
      <c r="BL543" s="1"/>
      <c r="BM543" s="1"/>
    </row>
    <row r="544" spans="1:65" ht="15.75" customHeight="1" x14ac:dyDescent="0.25">
      <c r="A544" s="1"/>
      <c r="B544" s="83"/>
      <c r="C544" s="83"/>
      <c r="D544" s="83"/>
      <c r="E544" s="1"/>
      <c r="F544" s="1"/>
      <c r="G544" s="1"/>
      <c r="H544" s="1"/>
      <c r="I544" s="1"/>
      <c r="J544" s="1"/>
      <c r="K544" s="1"/>
      <c r="L544" s="1"/>
      <c r="M544" s="1"/>
      <c r="N544" s="1"/>
      <c r="O544" s="1"/>
      <c r="P544" s="1"/>
      <c r="Q544" s="1"/>
      <c r="R544" s="1"/>
      <c r="S544" s="1"/>
      <c r="T544" s="1"/>
      <c r="U544" s="1"/>
      <c r="V544" s="1"/>
      <c r="W544" s="1"/>
      <c r="X544" s="1"/>
      <c r="Y544" s="1"/>
      <c r="Z544" s="1"/>
      <c r="AA544" s="1"/>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96"/>
      <c r="BK544" s="96"/>
      <c r="BL544" s="1"/>
      <c r="BM544" s="1"/>
    </row>
    <row r="545" spans="1:65" ht="15.75" customHeight="1" x14ac:dyDescent="0.25">
      <c r="A545" s="1"/>
      <c r="B545" s="83"/>
      <c r="C545" s="83"/>
      <c r="D545" s="83"/>
      <c r="E545" s="1"/>
      <c r="F545" s="1"/>
      <c r="G545" s="1"/>
      <c r="H545" s="1"/>
      <c r="I545" s="1"/>
      <c r="J545" s="1"/>
      <c r="K545" s="1"/>
      <c r="L545" s="1"/>
      <c r="M545" s="1"/>
      <c r="N545" s="1"/>
      <c r="O545" s="1"/>
      <c r="P545" s="1"/>
      <c r="Q545" s="1"/>
      <c r="R545" s="1"/>
      <c r="S545" s="1"/>
      <c r="T545" s="1"/>
      <c r="U545" s="1"/>
      <c r="V545" s="1"/>
      <c r="W545" s="1"/>
      <c r="X545" s="1"/>
      <c r="Y545" s="1"/>
      <c r="Z545" s="1"/>
      <c r="AA545" s="1"/>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96"/>
      <c r="BK545" s="96"/>
      <c r="BL545" s="1"/>
      <c r="BM545" s="1"/>
    </row>
    <row r="546" spans="1:65" ht="15.75" customHeight="1" x14ac:dyDescent="0.25">
      <c r="A546" s="1"/>
      <c r="B546" s="83"/>
      <c r="C546" s="83"/>
      <c r="D546" s="83"/>
      <c r="E546" s="1"/>
      <c r="F546" s="1"/>
      <c r="G546" s="1"/>
      <c r="H546" s="1"/>
      <c r="I546" s="1"/>
      <c r="J546" s="1"/>
      <c r="K546" s="1"/>
      <c r="L546" s="1"/>
      <c r="M546" s="1"/>
      <c r="N546" s="1"/>
      <c r="O546" s="1"/>
      <c r="P546" s="1"/>
      <c r="Q546" s="1"/>
      <c r="R546" s="1"/>
      <c r="S546" s="1"/>
      <c r="T546" s="1"/>
      <c r="U546" s="1"/>
      <c r="V546" s="1"/>
      <c r="W546" s="1"/>
      <c r="X546" s="1"/>
      <c r="Y546" s="1"/>
      <c r="Z546" s="1"/>
      <c r="AA546" s="1"/>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96"/>
      <c r="BK546" s="96"/>
      <c r="BL546" s="1"/>
      <c r="BM546" s="1"/>
    </row>
    <row r="547" spans="1:65" ht="15.75" customHeight="1" x14ac:dyDescent="0.25">
      <c r="A547" s="1"/>
      <c r="B547" s="83"/>
      <c r="C547" s="83"/>
      <c r="D547" s="83"/>
      <c r="E547" s="1"/>
      <c r="F547" s="1"/>
      <c r="G547" s="1"/>
      <c r="H547" s="1"/>
      <c r="I547" s="1"/>
      <c r="J547" s="1"/>
      <c r="K547" s="1"/>
      <c r="L547" s="1"/>
      <c r="M547" s="1"/>
      <c r="N547" s="1"/>
      <c r="O547" s="1"/>
      <c r="P547" s="1"/>
      <c r="Q547" s="1"/>
      <c r="R547" s="1"/>
      <c r="S547" s="1"/>
      <c r="T547" s="1"/>
      <c r="U547" s="1"/>
      <c r="V547" s="1"/>
      <c r="W547" s="1"/>
      <c r="X547" s="1"/>
      <c r="Y547" s="1"/>
      <c r="Z547" s="1"/>
      <c r="AA547" s="1"/>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96"/>
      <c r="BK547" s="96"/>
      <c r="BL547" s="1"/>
      <c r="BM547" s="1"/>
    </row>
    <row r="548" spans="1:65" ht="15.75" customHeight="1" x14ac:dyDescent="0.25">
      <c r="A548" s="1"/>
      <c r="B548" s="83"/>
      <c r="C548" s="83"/>
      <c r="D548" s="83"/>
      <c r="E548" s="1"/>
      <c r="F548" s="1"/>
      <c r="G548" s="1"/>
      <c r="H548" s="1"/>
      <c r="I548" s="1"/>
      <c r="J548" s="1"/>
      <c r="K548" s="1"/>
      <c r="L548" s="1"/>
      <c r="M548" s="1"/>
      <c r="N548" s="1"/>
      <c r="O548" s="1"/>
      <c r="P548" s="1"/>
      <c r="Q548" s="1"/>
      <c r="R548" s="1"/>
      <c r="S548" s="1"/>
      <c r="T548" s="1"/>
      <c r="U548" s="1"/>
      <c r="V548" s="1"/>
      <c r="W548" s="1"/>
      <c r="X548" s="1"/>
      <c r="Y548" s="1"/>
      <c r="Z548" s="1"/>
      <c r="AA548" s="1"/>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96"/>
      <c r="BK548" s="96"/>
      <c r="BL548" s="1"/>
      <c r="BM548" s="1"/>
    </row>
    <row r="549" spans="1:65" ht="15.75" customHeight="1" x14ac:dyDescent="0.25">
      <c r="A549" s="1"/>
      <c r="B549" s="83"/>
      <c r="C549" s="83"/>
      <c r="D549" s="83"/>
      <c r="E549" s="1"/>
      <c r="F549" s="1"/>
      <c r="G549" s="1"/>
      <c r="H549" s="1"/>
      <c r="I549" s="1"/>
      <c r="J549" s="1"/>
      <c r="K549" s="1"/>
      <c r="L549" s="1"/>
      <c r="M549" s="1"/>
      <c r="N549" s="1"/>
      <c r="O549" s="1"/>
      <c r="P549" s="1"/>
      <c r="Q549" s="1"/>
      <c r="R549" s="1"/>
      <c r="S549" s="1"/>
      <c r="T549" s="1"/>
      <c r="U549" s="1"/>
      <c r="V549" s="1"/>
      <c r="W549" s="1"/>
      <c r="X549" s="1"/>
      <c r="Y549" s="1"/>
      <c r="Z549" s="1"/>
      <c r="AA549" s="1"/>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c r="BD549" s="83"/>
      <c r="BE549" s="83"/>
      <c r="BF549" s="83"/>
      <c r="BG549" s="83"/>
      <c r="BH549" s="83"/>
      <c r="BI549" s="83"/>
      <c r="BJ549" s="96"/>
      <c r="BK549" s="96"/>
      <c r="BL549" s="1"/>
      <c r="BM549" s="1"/>
    </row>
    <row r="550" spans="1:65" ht="15.75" customHeight="1" x14ac:dyDescent="0.25">
      <c r="A550" s="1"/>
      <c r="B550" s="83"/>
      <c r="C550" s="83"/>
      <c r="D550" s="83"/>
      <c r="E550" s="1"/>
      <c r="F550" s="1"/>
      <c r="G550" s="1"/>
      <c r="H550" s="1"/>
      <c r="I550" s="1"/>
      <c r="J550" s="1"/>
      <c r="K550" s="1"/>
      <c r="L550" s="1"/>
      <c r="M550" s="1"/>
      <c r="N550" s="1"/>
      <c r="O550" s="1"/>
      <c r="P550" s="1"/>
      <c r="Q550" s="1"/>
      <c r="R550" s="1"/>
      <c r="S550" s="1"/>
      <c r="T550" s="1"/>
      <c r="U550" s="1"/>
      <c r="V550" s="1"/>
      <c r="W550" s="1"/>
      <c r="X550" s="1"/>
      <c r="Y550" s="1"/>
      <c r="Z550" s="1"/>
      <c r="AA550" s="1"/>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c r="BD550" s="83"/>
      <c r="BE550" s="83"/>
      <c r="BF550" s="83"/>
      <c r="BG550" s="83"/>
      <c r="BH550" s="83"/>
      <c r="BI550" s="83"/>
      <c r="BJ550" s="96"/>
      <c r="BK550" s="96"/>
      <c r="BL550" s="1"/>
      <c r="BM550" s="1"/>
    </row>
    <row r="551" spans="1:65" ht="15.75" customHeight="1" x14ac:dyDescent="0.25">
      <c r="A551" s="1"/>
      <c r="B551" s="83"/>
      <c r="C551" s="83"/>
      <c r="D551" s="83"/>
      <c r="E551" s="1"/>
      <c r="F551" s="1"/>
      <c r="G551" s="1"/>
      <c r="H551" s="1"/>
      <c r="I551" s="1"/>
      <c r="J551" s="1"/>
      <c r="K551" s="1"/>
      <c r="L551" s="1"/>
      <c r="M551" s="1"/>
      <c r="N551" s="1"/>
      <c r="O551" s="1"/>
      <c r="P551" s="1"/>
      <c r="Q551" s="1"/>
      <c r="R551" s="1"/>
      <c r="S551" s="1"/>
      <c r="T551" s="1"/>
      <c r="U551" s="1"/>
      <c r="V551" s="1"/>
      <c r="W551" s="1"/>
      <c r="X551" s="1"/>
      <c r="Y551" s="1"/>
      <c r="Z551" s="1"/>
      <c r="AA551" s="1"/>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96"/>
      <c r="BK551" s="96"/>
      <c r="BL551" s="1"/>
      <c r="BM551" s="1"/>
    </row>
    <row r="552" spans="1:65" ht="15.75" customHeight="1" x14ac:dyDescent="0.25">
      <c r="A552" s="1"/>
      <c r="B552" s="83"/>
      <c r="C552" s="83"/>
      <c r="D552" s="83"/>
      <c r="E552" s="1"/>
      <c r="F552" s="1"/>
      <c r="G552" s="1"/>
      <c r="H552" s="1"/>
      <c r="I552" s="1"/>
      <c r="J552" s="1"/>
      <c r="K552" s="1"/>
      <c r="L552" s="1"/>
      <c r="M552" s="1"/>
      <c r="N552" s="1"/>
      <c r="O552" s="1"/>
      <c r="P552" s="1"/>
      <c r="Q552" s="1"/>
      <c r="R552" s="1"/>
      <c r="S552" s="1"/>
      <c r="T552" s="1"/>
      <c r="U552" s="1"/>
      <c r="V552" s="1"/>
      <c r="W552" s="1"/>
      <c r="X552" s="1"/>
      <c r="Y552" s="1"/>
      <c r="Z552" s="1"/>
      <c r="AA552" s="1"/>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c r="BC552" s="83"/>
      <c r="BD552" s="83"/>
      <c r="BE552" s="83"/>
      <c r="BF552" s="83"/>
      <c r="BG552" s="83"/>
      <c r="BH552" s="83"/>
      <c r="BI552" s="83"/>
      <c r="BJ552" s="96"/>
      <c r="BK552" s="96"/>
      <c r="BL552" s="1"/>
      <c r="BM552" s="1"/>
    </row>
    <row r="553" spans="1:65" ht="15.75" customHeight="1" x14ac:dyDescent="0.25">
      <c r="A553" s="1"/>
      <c r="B553" s="83"/>
      <c r="C553" s="83"/>
      <c r="D553" s="83"/>
      <c r="E553" s="1"/>
      <c r="F553" s="1"/>
      <c r="G553" s="1"/>
      <c r="H553" s="1"/>
      <c r="I553" s="1"/>
      <c r="J553" s="1"/>
      <c r="K553" s="1"/>
      <c r="L553" s="1"/>
      <c r="M553" s="1"/>
      <c r="N553" s="1"/>
      <c r="O553" s="1"/>
      <c r="P553" s="1"/>
      <c r="Q553" s="1"/>
      <c r="R553" s="1"/>
      <c r="S553" s="1"/>
      <c r="T553" s="1"/>
      <c r="U553" s="1"/>
      <c r="V553" s="1"/>
      <c r="W553" s="1"/>
      <c r="X553" s="1"/>
      <c r="Y553" s="1"/>
      <c r="Z553" s="1"/>
      <c r="AA553" s="1"/>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c r="BC553" s="83"/>
      <c r="BD553" s="83"/>
      <c r="BE553" s="83"/>
      <c r="BF553" s="83"/>
      <c r="BG553" s="83"/>
      <c r="BH553" s="83"/>
      <c r="BI553" s="83"/>
      <c r="BJ553" s="96"/>
      <c r="BK553" s="96"/>
      <c r="BL553" s="1"/>
      <c r="BM553" s="1"/>
    </row>
    <row r="554" spans="1:65" ht="15.75" customHeight="1" x14ac:dyDescent="0.25">
      <c r="A554" s="1"/>
      <c r="B554" s="83"/>
      <c r="C554" s="83"/>
      <c r="D554" s="83"/>
      <c r="E554" s="1"/>
      <c r="F554" s="1"/>
      <c r="G554" s="1"/>
      <c r="H554" s="1"/>
      <c r="I554" s="1"/>
      <c r="J554" s="1"/>
      <c r="K554" s="1"/>
      <c r="L554" s="1"/>
      <c r="M554" s="1"/>
      <c r="N554" s="1"/>
      <c r="O554" s="1"/>
      <c r="P554" s="1"/>
      <c r="Q554" s="1"/>
      <c r="R554" s="1"/>
      <c r="S554" s="1"/>
      <c r="T554" s="1"/>
      <c r="U554" s="1"/>
      <c r="V554" s="1"/>
      <c r="W554" s="1"/>
      <c r="X554" s="1"/>
      <c r="Y554" s="1"/>
      <c r="Z554" s="1"/>
      <c r="AA554" s="1"/>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96"/>
      <c r="BK554" s="96"/>
      <c r="BL554" s="1"/>
      <c r="BM554" s="1"/>
    </row>
    <row r="555" spans="1:65" ht="15.75" customHeight="1" x14ac:dyDescent="0.25">
      <c r="A555" s="1"/>
      <c r="B555" s="83"/>
      <c r="C555" s="83"/>
      <c r="D555" s="83"/>
      <c r="E555" s="1"/>
      <c r="F555" s="1"/>
      <c r="G555" s="1"/>
      <c r="H555" s="1"/>
      <c r="I555" s="1"/>
      <c r="J555" s="1"/>
      <c r="K555" s="1"/>
      <c r="L555" s="1"/>
      <c r="M555" s="1"/>
      <c r="N555" s="1"/>
      <c r="O555" s="1"/>
      <c r="P555" s="1"/>
      <c r="Q555" s="1"/>
      <c r="R555" s="1"/>
      <c r="S555" s="1"/>
      <c r="T555" s="1"/>
      <c r="U555" s="1"/>
      <c r="V555" s="1"/>
      <c r="W555" s="1"/>
      <c r="X555" s="1"/>
      <c r="Y555" s="1"/>
      <c r="Z555" s="1"/>
      <c r="AA555" s="1"/>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96"/>
      <c r="BK555" s="96"/>
      <c r="BL555" s="1"/>
      <c r="BM555" s="1"/>
    </row>
    <row r="556" spans="1:65" ht="15.75" customHeight="1" x14ac:dyDescent="0.25">
      <c r="A556" s="1"/>
      <c r="B556" s="83"/>
      <c r="C556" s="83"/>
      <c r="D556" s="83"/>
      <c r="E556" s="1"/>
      <c r="F556" s="1"/>
      <c r="G556" s="1"/>
      <c r="H556" s="1"/>
      <c r="I556" s="1"/>
      <c r="J556" s="1"/>
      <c r="K556" s="1"/>
      <c r="L556" s="1"/>
      <c r="M556" s="1"/>
      <c r="N556" s="1"/>
      <c r="O556" s="1"/>
      <c r="P556" s="1"/>
      <c r="Q556" s="1"/>
      <c r="R556" s="1"/>
      <c r="S556" s="1"/>
      <c r="T556" s="1"/>
      <c r="U556" s="1"/>
      <c r="V556" s="1"/>
      <c r="W556" s="1"/>
      <c r="X556" s="1"/>
      <c r="Y556" s="1"/>
      <c r="Z556" s="1"/>
      <c r="AA556" s="1"/>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96"/>
      <c r="BK556" s="96"/>
      <c r="BL556" s="1"/>
      <c r="BM556" s="1"/>
    </row>
    <row r="557" spans="1:65" ht="15.75" customHeight="1" x14ac:dyDescent="0.25">
      <c r="A557" s="1"/>
      <c r="B557" s="83"/>
      <c r="C557" s="83"/>
      <c r="D557" s="83"/>
      <c r="E557" s="1"/>
      <c r="F557" s="1"/>
      <c r="G557" s="1"/>
      <c r="H557" s="1"/>
      <c r="I557" s="1"/>
      <c r="J557" s="1"/>
      <c r="K557" s="1"/>
      <c r="L557" s="1"/>
      <c r="M557" s="1"/>
      <c r="N557" s="1"/>
      <c r="O557" s="1"/>
      <c r="P557" s="1"/>
      <c r="Q557" s="1"/>
      <c r="R557" s="1"/>
      <c r="S557" s="1"/>
      <c r="T557" s="1"/>
      <c r="U557" s="1"/>
      <c r="V557" s="1"/>
      <c r="W557" s="1"/>
      <c r="X557" s="1"/>
      <c r="Y557" s="1"/>
      <c r="Z557" s="1"/>
      <c r="AA557" s="1"/>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96"/>
      <c r="BK557" s="96"/>
      <c r="BL557" s="1"/>
      <c r="BM557" s="1"/>
    </row>
    <row r="558" spans="1:65" ht="15.75" customHeight="1" x14ac:dyDescent="0.25">
      <c r="A558" s="1"/>
      <c r="B558" s="83"/>
      <c r="C558" s="83"/>
      <c r="D558" s="83"/>
      <c r="E558" s="1"/>
      <c r="F558" s="1"/>
      <c r="G558" s="1"/>
      <c r="H558" s="1"/>
      <c r="I558" s="1"/>
      <c r="J558" s="1"/>
      <c r="K558" s="1"/>
      <c r="L558" s="1"/>
      <c r="M558" s="1"/>
      <c r="N558" s="1"/>
      <c r="O558" s="1"/>
      <c r="P558" s="1"/>
      <c r="Q558" s="1"/>
      <c r="R558" s="1"/>
      <c r="S558" s="1"/>
      <c r="T558" s="1"/>
      <c r="U558" s="1"/>
      <c r="V558" s="1"/>
      <c r="W558" s="1"/>
      <c r="X558" s="1"/>
      <c r="Y558" s="1"/>
      <c r="Z558" s="1"/>
      <c r="AA558" s="1"/>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96"/>
      <c r="BK558" s="96"/>
      <c r="BL558" s="1"/>
      <c r="BM558" s="1"/>
    </row>
    <row r="559" spans="1:65" ht="15.75" customHeight="1" x14ac:dyDescent="0.25">
      <c r="A559" s="1"/>
      <c r="B559" s="83"/>
      <c r="C559" s="83"/>
      <c r="D559" s="83"/>
      <c r="E559" s="1"/>
      <c r="F559" s="1"/>
      <c r="G559" s="1"/>
      <c r="H559" s="1"/>
      <c r="I559" s="1"/>
      <c r="J559" s="1"/>
      <c r="K559" s="1"/>
      <c r="L559" s="1"/>
      <c r="M559" s="1"/>
      <c r="N559" s="1"/>
      <c r="O559" s="1"/>
      <c r="P559" s="1"/>
      <c r="Q559" s="1"/>
      <c r="R559" s="1"/>
      <c r="S559" s="1"/>
      <c r="T559" s="1"/>
      <c r="U559" s="1"/>
      <c r="V559" s="1"/>
      <c r="W559" s="1"/>
      <c r="X559" s="1"/>
      <c r="Y559" s="1"/>
      <c r="Z559" s="1"/>
      <c r="AA559" s="1"/>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96"/>
      <c r="BK559" s="96"/>
      <c r="BL559" s="1"/>
      <c r="BM559" s="1"/>
    </row>
    <row r="560" spans="1:65" ht="15.75" customHeight="1" x14ac:dyDescent="0.25">
      <c r="A560" s="1"/>
      <c r="B560" s="83"/>
      <c r="C560" s="83"/>
      <c r="D560" s="83"/>
      <c r="E560" s="1"/>
      <c r="F560" s="1"/>
      <c r="G560" s="1"/>
      <c r="H560" s="1"/>
      <c r="I560" s="1"/>
      <c r="J560" s="1"/>
      <c r="K560" s="1"/>
      <c r="L560" s="1"/>
      <c r="M560" s="1"/>
      <c r="N560" s="1"/>
      <c r="O560" s="1"/>
      <c r="P560" s="1"/>
      <c r="Q560" s="1"/>
      <c r="R560" s="1"/>
      <c r="S560" s="1"/>
      <c r="T560" s="1"/>
      <c r="U560" s="1"/>
      <c r="V560" s="1"/>
      <c r="W560" s="1"/>
      <c r="X560" s="1"/>
      <c r="Y560" s="1"/>
      <c r="Z560" s="1"/>
      <c r="AA560" s="1"/>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96"/>
      <c r="BK560" s="96"/>
      <c r="BL560" s="1"/>
      <c r="BM560" s="1"/>
    </row>
    <row r="561" spans="1:65" ht="15.75" customHeight="1" x14ac:dyDescent="0.25">
      <c r="A561" s="1"/>
      <c r="B561" s="83"/>
      <c r="C561" s="83"/>
      <c r="D561" s="83"/>
      <c r="E561" s="1"/>
      <c r="F561" s="1"/>
      <c r="G561" s="1"/>
      <c r="H561" s="1"/>
      <c r="I561" s="1"/>
      <c r="J561" s="1"/>
      <c r="K561" s="1"/>
      <c r="L561" s="1"/>
      <c r="M561" s="1"/>
      <c r="N561" s="1"/>
      <c r="O561" s="1"/>
      <c r="P561" s="1"/>
      <c r="Q561" s="1"/>
      <c r="R561" s="1"/>
      <c r="S561" s="1"/>
      <c r="T561" s="1"/>
      <c r="U561" s="1"/>
      <c r="V561" s="1"/>
      <c r="W561" s="1"/>
      <c r="X561" s="1"/>
      <c r="Y561" s="1"/>
      <c r="Z561" s="1"/>
      <c r="AA561" s="1"/>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96"/>
      <c r="BK561" s="96"/>
      <c r="BL561" s="1"/>
      <c r="BM561" s="1"/>
    </row>
    <row r="562" spans="1:65" ht="15.75" customHeight="1" x14ac:dyDescent="0.25">
      <c r="A562" s="1"/>
      <c r="B562" s="83"/>
      <c r="C562" s="83"/>
      <c r="D562" s="83"/>
      <c r="E562" s="1"/>
      <c r="F562" s="1"/>
      <c r="G562" s="1"/>
      <c r="H562" s="1"/>
      <c r="I562" s="1"/>
      <c r="J562" s="1"/>
      <c r="K562" s="1"/>
      <c r="L562" s="1"/>
      <c r="M562" s="1"/>
      <c r="N562" s="1"/>
      <c r="O562" s="1"/>
      <c r="P562" s="1"/>
      <c r="Q562" s="1"/>
      <c r="R562" s="1"/>
      <c r="S562" s="1"/>
      <c r="T562" s="1"/>
      <c r="U562" s="1"/>
      <c r="V562" s="1"/>
      <c r="W562" s="1"/>
      <c r="X562" s="1"/>
      <c r="Y562" s="1"/>
      <c r="Z562" s="1"/>
      <c r="AA562" s="1"/>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96"/>
      <c r="BK562" s="96"/>
      <c r="BL562" s="1"/>
      <c r="BM562" s="1"/>
    </row>
    <row r="563" spans="1:65" ht="15.75" customHeight="1" x14ac:dyDescent="0.25">
      <c r="A563" s="1"/>
      <c r="B563" s="83"/>
      <c r="C563" s="83"/>
      <c r="D563" s="83"/>
      <c r="E563" s="1"/>
      <c r="F563" s="1"/>
      <c r="G563" s="1"/>
      <c r="H563" s="1"/>
      <c r="I563" s="1"/>
      <c r="J563" s="1"/>
      <c r="K563" s="1"/>
      <c r="L563" s="1"/>
      <c r="M563" s="1"/>
      <c r="N563" s="1"/>
      <c r="O563" s="1"/>
      <c r="P563" s="1"/>
      <c r="Q563" s="1"/>
      <c r="R563" s="1"/>
      <c r="S563" s="1"/>
      <c r="T563" s="1"/>
      <c r="U563" s="1"/>
      <c r="V563" s="1"/>
      <c r="W563" s="1"/>
      <c r="X563" s="1"/>
      <c r="Y563" s="1"/>
      <c r="Z563" s="1"/>
      <c r="AA563" s="1"/>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96"/>
      <c r="BK563" s="96"/>
      <c r="BL563" s="1"/>
      <c r="BM563" s="1"/>
    </row>
    <row r="564" spans="1:65" ht="15.75" customHeight="1" x14ac:dyDescent="0.25">
      <c r="A564" s="1"/>
      <c r="B564" s="83"/>
      <c r="C564" s="83"/>
      <c r="D564" s="83"/>
      <c r="E564" s="1"/>
      <c r="F564" s="1"/>
      <c r="G564" s="1"/>
      <c r="H564" s="1"/>
      <c r="I564" s="1"/>
      <c r="J564" s="1"/>
      <c r="K564" s="1"/>
      <c r="L564" s="1"/>
      <c r="M564" s="1"/>
      <c r="N564" s="1"/>
      <c r="O564" s="1"/>
      <c r="P564" s="1"/>
      <c r="Q564" s="1"/>
      <c r="R564" s="1"/>
      <c r="S564" s="1"/>
      <c r="T564" s="1"/>
      <c r="U564" s="1"/>
      <c r="V564" s="1"/>
      <c r="W564" s="1"/>
      <c r="X564" s="1"/>
      <c r="Y564" s="1"/>
      <c r="Z564" s="1"/>
      <c r="AA564" s="1"/>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96"/>
      <c r="BK564" s="96"/>
      <c r="BL564" s="1"/>
      <c r="BM564" s="1"/>
    </row>
    <row r="565" spans="1:65" ht="15.75" customHeight="1" x14ac:dyDescent="0.25">
      <c r="A565" s="1"/>
      <c r="B565" s="83"/>
      <c r="C565" s="83"/>
      <c r="D565" s="83"/>
      <c r="E565" s="1"/>
      <c r="F565" s="1"/>
      <c r="G565" s="1"/>
      <c r="H565" s="1"/>
      <c r="I565" s="1"/>
      <c r="J565" s="1"/>
      <c r="K565" s="1"/>
      <c r="L565" s="1"/>
      <c r="M565" s="1"/>
      <c r="N565" s="1"/>
      <c r="O565" s="1"/>
      <c r="P565" s="1"/>
      <c r="Q565" s="1"/>
      <c r="R565" s="1"/>
      <c r="S565" s="1"/>
      <c r="T565" s="1"/>
      <c r="U565" s="1"/>
      <c r="V565" s="1"/>
      <c r="W565" s="1"/>
      <c r="X565" s="1"/>
      <c r="Y565" s="1"/>
      <c r="Z565" s="1"/>
      <c r="AA565" s="1"/>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96"/>
      <c r="BK565" s="96"/>
      <c r="BL565" s="1"/>
      <c r="BM565" s="1"/>
    </row>
    <row r="566" spans="1:65" ht="15.75" customHeight="1" x14ac:dyDescent="0.25">
      <c r="A566" s="1"/>
      <c r="B566" s="83"/>
      <c r="C566" s="83"/>
      <c r="D566" s="83"/>
      <c r="E566" s="1"/>
      <c r="F566" s="1"/>
      <c r="G566" s="1"/>
      <c r="H566" s="1"/>
      <c r="I566" s="1"/>
      <c r="J566" s="1"/>
      <c r="K566" s="1"/>
      <c r="L566" s="1"/>
      <c r="M566" s="1"/>
      <c r="N566" s="1"/>
      <c r="O566" s="1"/>
      <c r="P566" s="1"/>
      <c r="Q566" s="1"/>
      <c r="R566" s="1"/>
      <c r="S566" s="1"/>
      <c r="T566" s="1"/>
      <c r="U566" s="1"/>
      <c r="V566" s="1"/>
      <c r="W566" s="1"/>
      <c r="X566" s="1"/>
      <c r="Y566" s="1"/>
      <c r="Z566" s="1"/>
      <c r="AA566" s="1"/>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96"/>
      <c r="BK566" s="96"/>
      <c r="BL566" s="1"/>
      <c r="BM566" s="1"/>
    </row>
    <row r="567" spans="1:65" ht="15.75" customHeight="1" x14ac:dyDescent="0.25">
      <c r="A567" s="1"/>
      <c r="B567" s="83"/>
      <c r="C567" s="83"/>
      <c r="D567" s="83"/>
      <c r="E567" s="1"/>
      <c r="F567" s="1"/>
      <c r="G567" s="1"/>
      <c r="H567" s="1"/>
      <c r="I567" s="1"/>
      <c r="J567" s="1"/>
      <c r="K567" s="1"/>
      <c r="L567" s="1"/>
      <c r="M567" s="1"/>
      <c r="N567" s="1"/>
      <c r="O567" s="1"/>
      <c r="P567" s="1"/>
      <c r="Q567" s="1"/>
      <c r="R567" s="1"/>
      <c r="S567" s="1"/>
      <c r="T567" s="1"/>
      <c r="U567" s="1"/>
      <c r="V567" s="1"/>
      <c r="W567" s="1"/>
      <c r="X567" s="1"/>
      <c r="Y567" s="1"/>
      <c r="Z567" s="1"/>
      <c r="AA567" s="1"/>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96"/>
      <c r="BK567" s="96"/>
      <c r="BL567" s="1"/>
      <c r="BM567" s="1"/>
    </row>
    <row r="568" spans="1:65" ht="15.75" customHeight="1" x14ac:dyDescent="0.25">
      <c r="A568" s="1"/>
      <c r="B568" s="83"/>
      <c r="C568" s="83"/>
      <c r="D568" s="83"/>
      <c r="E568" s="1"/>
      <c r="F568" s="1"/>
      <c r="G568" s="1"/>
      <c r="H568" s="1"/>
      <c r="I568" s="1"/>
      <c r="J568" s="1"/>
      <c r="K568" s="1"/>
      <c r="L568" s="1"/>
      <c r="M568" s="1"/>
      <c r="N568" s="1"/>
      <c r="O568" s="1"/>
      <c r="P568" s="1"/>
      <c r="Q568" s="1"/>
      <c r="R568" s="1"/>
      <c r="S568" s="1"/>
      <c r="T568" s="1"/>
      <c r="U568" s="1"/>
      <c r="V568" s="1"/>
      <c r="W568" s="1"/>
      <c r="X568" s="1"/>
      <c r="Y568" s="1"/>
      <c r="Z568" s="1"/>
      <c r="AA568" s="1"/>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96"/>
      <c r="BK568" s="96"/>
      <c r="BL568" s="1"/>
      <c r="BM568" s="1"/>
    </row>
    <row r="569" spans="1:65" ht="15.75" customHeight="1" x14ac:dyDescent="0.25">
      <c r="A569" s="1"/>
      <c r="B569" s="83"/>
      <c r="C569" s="83"/>
      <c r="D569" s="83"/>
      <c r="E569" s="1"/>
      <c r="F569" s="1"/>
      <c r="G569" s="1"/>
      <c r="H569" s="1"/>
      <c r="I569" s="1"/>
      <c r="J569" s="1"/>
      <c r="K569" s="1"/>
      <c r="L569" s="1"/>
      <c r="M569" s="1"/>
      <c r="N569" s="1"/>
      <c r="O569" s="1"/>
      <c r="P569" s="1"/>
      <c r="Q569" s="1"/>
      <c r="R569" s="1"/>
      <c r="S569" s="1"/>
      <c r="T569" s="1"/>
      <c r="U569" s="1"/>
      <c r="V569" s="1"/>
      <c r="W569" s="1"/>
      <c r="X569" s="1"/>
      <c r="Y569" s="1"/>
      <c r="Z569" s="1"/>
      <c r="AA569" s="1"/>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c r="BC569" s="83"/>
      <c r="BD569" s="83"/>
      <c r="BE569" s="83"/>
      <c r="BF569" s="83"/>
      <c r="BG569" s="83"/>
      <c r="BH569" s="83"/>
      <c r="BI569" s="83"/>
      <c r="BJ569" s="96"/>
      <c r="BK569" s="96"/>
      <c r="BL569" s="1"/>
      <c r="BM569" s="1"/>
    </row>
    <row r="570" spans="1:65" ht="15.75" customHeight="1" x14ac:dyDescent="0.25">
      <c r="A570" s="1"/>
      <c r="B570" s="83"/>
      <c r="C570" s="83"/>
      <c r="D570" s="83"/>
      <c r="E570" s="1"/>
      <c r="F570" s="1"/>
      <c r="G570" s="1"/>
      <c r="H570" s="1"/>
      <c r="I570" s="1"/>
      <c r="J570" s="1"/>
      <c r="K570" s="1"/>
      <c r="L570" s="1"/>
      <c r="M570" s="1"/>
      <c r="N570" s="1"/>
      <c r="O570" s="1"/>
      <c r="P570" s="1"/>
      <c r="Q570" s="1"/>
      <c r="R570" s="1"/>
      <c r="S570" s="1"/>
      <c r="T570" s="1"/>
      <c r="U570" s="1"/>
      <c r="V570" s="1"/>
      <c r="W570" s="1"/>
      <c r="X570" s="1"/>
      <c r="Y570" s="1"/>
      <c r="Z570" s="1"/>
      <c r="AA570" s="1"/>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c r="BC570" s="83"/>
      <c r="BD570" s="83"/>
      <c r="BE570" s="83"/>
      <c r="BF570" s="83"/>
      <c r="BG570" s="83"/>
      <c r="BH570" s="83"/>
      <c r="BI570" s="83"/>
      <c r="BJ570" s="96"/>
      <c r="BK570" s="96"/>
      <c r="BL570" s="1"/>
      <c r="BM570" s="1"/>
    </row>
    <row r="571" spans="1:65" ht="15.75" customHeight="1" x14ac:dyDescent="0.25">
      <c r="A571" s="1"/>
      <c r="B571" s="83"/>
      <c r="C571" s="83"/>
      <c r="D571" s="83"/>
      <c r="E571" s="1"/>
      <c r="F571" s="1"/>
      <c r="G571" s="1"/>
      <c r="H571" s="1"/>
      <c r="I571" s="1"/>
      <c r="J571" s="1"/>
      <c r="K571" s="1"/>
      <c r="L571" s="1"/>
      <c r="M571" s="1"/>
      <c r="N571" s="1"/>
      <c r="O571" s="1"/>
      <c r="P571" s="1"/>
      <c r="Q571" s="1"/>
      <c r="R571" s="1"/>
      <c r="S571" s="1"/>
      <c r="T571" s="1"/>
      <c r="U571" s="1"/>
      <c r="V571" s="1"/>
      <c r="W571" s="1"/>
      <c r="X571" s="1"/>
      <c r="Y571" s="1"/>
      <c r="Z571" s="1"/>
      <c r="AA571" s="1"/>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96"/>
      <c r="BK571" s="96"/>
      <c r="BL571" s="1"/>
      <c r="BM571" s="1"/>
    </row>
    <row r="572" spans="1:65" ht="15.75" customHeight="1" x14ac:dyDescent="0.25">
      <c r="A572" s="1"/>
      <c r="B572" s="83"/>
      <c r="C572" s="83"/>
      <c r="D572" s="83"/>
      <c r="E572" s="1"/>
      <c r="F572" s="1"/>
      <c r="G572" s="1"/>
      <c r="H572" s="1"/>
      <c r="I572" s="1"/>
      <c r="J572" s="1"/>
      <c r="K572" s="1"/>
      <c r="L572" s="1"/>
      <c r="M572" s="1"/>
      <c r="N572" s="1"/>
      <c r="O572" s="1"/>
      <c r="P572" s="1"/>
      <c r="Q572" s="1"/>
      <c r="R572" s="1"/>
      <c r="S572" s="1"/>
      <c r="T572" s="1"/>
      <c r="U572" s="1"/>
      <c r="V572" s="1"/>
      <c r="W572" s="1"/>
      <c r="X572" s="1"/>
      <c r="Y572" s="1"/>
      <c r="Z572" s="1"/>
      <c r="AA572" s="1"/>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96"/>
      <c r="BK572" s="96"/>
      <c r="BL572" s="1"/>
      <c r="BM572" s="1"/>
    </row>
    <row r="573" spans="1:65" ht="15.75" customHeight="1" x14ac:dyDescent="0.25">
      <c r="A573" s="1"/>
      <c r="B573" s="83"/>
      <c r="C573" s="83"/>
      <c r="D573" s="83"/>
      <c r="E573" s="1"/>
      <c r="F573" s="1"/>
      <c r="G573" s="1"/>
      <c r="H573" s="1"/>
      <c r="I573" s="1"/>
      <c r="J573" s="1"/>
      <c r="K573" s="1"/>
      <c r="L573" s="1"/>
      <c r="M573" s="1"/>
      <c r="N573" s="1"/>
      <c r="O573" s="1"/>
      <c r="P573" s="1"/>
      <c r="Q573" s="1"/>
      <c r="R573" s="1"/>
      <c r="S573" s="1"/>
      <c r="T573" s="1"/>
      <c r="U573" s="1"/>
      <c r="V573" s="1"/>
      <c r="W573" s="1"/>
      <c r="X573" s="1"/>
      <c r="Y573" s="1"/>
      <c r="Z573" s="1"/>
      <c r="AA573" s="1"/>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96"/>
      <c r="BK573" s="96"/>
      <c r="BL573" s="1"/>
      <c r="BM573" s="1"/>
    </row>
    <row r="574" spans="1:65" ht="15.75" customHeight="1" x14ac:dyDescent="0.25">
      <c r="A574" s="1"/>
      <c r="B574" s="83"/>
      <c r="C574" s="83"/>
      <c r="D574" s="83"/>
      <c r="E574" s="1"/>
      <c r="F574" s="1"/>
      <c r="G574" s="1"/>
      <c r="H574" s="1"/>
      <c r="I574" s="1"/>
      <c r="J574" s="1"/>
      <c r="K574" s="1"/>
      <c r="L574" s="1"/>
      <c r="M574" s="1"/>
      <c r="N574" s="1"/>
      <c r="O574" s="1"/>
      <c r="P574" s="1"/>
      <c r="Q574" s="1"/>
      <c r="R574" s="1"/>
      <c r="S574" s="1"/>
      <c r="T574" s="1"/>
      <c r="U574" s="1"/>
      <c r="V574" s="1"/>
      <c r="W574" s="1"/>
      <c r="X574" s="1"/>
      <c r="Y574" s="1"/>
      <c r="Z574" s="1"/>
      <c r="AA574" s="1"/>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96"/>
      <c r="BK574" s="96"/>
      <c r="BL574" s="1"/>
      <c r="BM574" s="1"/>
    </row>
    <row r="575" spans="1:65" ht="15.75" customHeight="1" x14ac:dyDescent="0.25">
      <c r="A575" s="1"/>
      <c r="B575" s="83"/>
      <c r="C575" s="83"/>
      <c r="D575" s="83"/>
      <c r="E575" s="1"/>
      <c r="F575" s="1"/>
      <c r="G575" s="1"/>
      <c r="H575" s="1"/>
      <c r="I575" s="1"/>
      <c r="J575" s="1"/>
      <c r="K575" s="1"/>
      <c r="L575" s="1"/>
      <c r="M575" s="1"/>
      <c r="N575" s="1"/>
      <c r="O575" s="1"/>
      <c r="P575" s="1"/>
      <c r="Q575" s="1"/>
      <c r="R575" s="1"/>
      <c r="S575" s="1"/>
      <c r="T575" s="1"/>
      <c r="U575" s="1"/>
      <c r="V575" s="1"/>
      <c r="W575" s="1"/>
      <c r="X575" s="1"/>
      <c r="Y575" s="1"/>
      <c r="Z575" s="1"/>
      <c r="AA575" s="1"/>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96"/>
      <c r="BK575" s="96"/>
      <c r="BL575" s="1"/>
      <c r="BM575" s="1"/>
    </row>
    <row r="576" spans="1:65" ht="15.75" customHeight="1" x14ac:dyDescent="0.25">
      <c r="A576" s="1"/>
      <c r="B576" s="83"/>
      <c r="C576" s="83"/>
      <c r="D576" s="83"/>
      <c r="E576" s="1"/>
      <c r="F576" s="1"/>
      <c r="G576" s="1"/>
      <c r="H576" s="1"/>
      <c r="I576" s="1"/>
      <c r="J576" s="1"/>
      <c r="K576" s="1"/>
      <c r="L576" s="1"/>
      <c r="M576" s="1"/>
      <c r="N576" s="1"/>
      <c r="O576" s="1"/>
      <c r="P576" s="1"/>
      <c r="Q576" s="1"/>
      <c r="R576" s="1"/>
      <c r="S576" s="1"/>
      <c r="T576" s="1"/>
      <c r="U576" s="1"/>
      <c r="V576" s="1"/>
      <c r="W576" s="1"/>
      <c r="X576" s="1"/>
      <c r="Y576" s="1"/>
      <c r="Z576" s="1"/>
      <c r="AA576" s="1"/>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c r="BJ576" s="96"/>
      <c r="BK576" s="96"/>
      <c r="BL576" s="1"/>
      <c r="BM576" s="1"/>
    </row>
    <row r="577" spans="1:65" ht="15.75" customHeight="1" x14ac:dyDescent="0.25">
      <c r="A577" s="1"/>
      <c r="B577" s="83"/>
      <c r="C577" s="83"/>
      <c r="D577" s="83"/>
      <c r="E577" s="1"/>
      <c r="F577" s="1"/>
      <c r="G577" s="1"/>
      <c r="H577" s="1"/>
      <c r="I577" s="1"/>
      <c r="J577" s="1"/>
      <c r="K577" s="1"/>
      <c r="L577" s="1"/>
      <c r="M577" s="1"/>
      <c r="N577" s="1"/>
      <c r="O577" s="1"/>
      <c r="P577" s="1"/>
      <c r="Q577" s="1"/>
      <c r="R577" s="1"/>
      <c r="S577" s="1"/>
      <c r="T577" s="1"/>
      <c r="U577" s="1"/>
      <c r="V577" s="1"/>
      <c r="W577" s="1"/>
      <c r="X577" s="1"/>
      <c r="Y577" s="1"/>
      <c r="Z577" s="1"/>
      <c r="AA577" s="1"/>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c r="BJ577" s="96"/>
      <c r="BK577" s="96"/>
      <c r="BL577" s="1"/>
      <c r="BM577" s="1"/>
    </row>
    <row r="578" spans="1:65" ht="15.75" customHeight="1" x14ac:dyDescent="0.25">
      <c r="A578" s="1"/>
      <c r="B578" s="83"/>
      <c r="C578" s="83"/>
      <c r="D578" s="83"/>
      <c r="E578" s="1"/>
      <c r="F578" s="1"/>
      <c r="G578" s="1"/>
      <c r="H578" s="1"/>
      <c r="I578" s="1"/>
      <c r="J578" s="1"/>
      <c r="K578" s="1"/>
      <c r="L578" s="1"/>
      <c r="M578" s="1"/>
      <c r="N578" s="1"/>
      <c r="O578" s="1"/>
      <c r="P578" s="1"/>
      <c r="Q578" s="1"/>
      <c r="R578" s="1"/>
      <c r="S578" s="1"/>
      <c r="T578" s="1"/>
      <c r="U578" s="1"/>
      <c r="V578" s="1"/>
      <c r="W578" s="1"/>
      <c r="X578" s="1"/>
      <c r="Y578" s="1"/>
      <c r="Z578" s="1"/>
      <c r="AA578" s="1"/>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c r="BJ578" s="96"/>
      <c r="BK578" s="96"/>
      <c r="BL578" s="1"/>
      <c r="BM578" s="1"/>
    </row>
    <row r="579" spans="1:65" ht="15.75" customHeight="1" x14ac:dyDescent="0.25">
      <c r="A579" s="1"/>
      <c r="B579" s="83"/>
      <c r="C579" s="83"/>
      <c r="D579" s="83"/>
      <c r="E579" s="1"/>
      <c r="F579" s="1"/>
      <c r="G579" s="1"/>
      <c r="H579" s="1"/>
      <c r="I579" s="1"/>
      <c r="J579" s="1"/>
      <c r="K579" s="1"/>
      <c r="L579" s="1"/>
      <c r="M579" s="1"/>
      <c r="N579" s="1"/>
      <c r="O579" s="1"/>
      <c r="P579" s="1"/>
      <c r="Q579" s="1"/>
      <c r="R579" s="1"/>
      <c r="S579" s="1"/>
      <c r="T579" s="1"/>
      <c r="U579" s="1"/>
      <c r="V579" s="1"/>
      <c r="W579" s="1"/>
      <c r="X579" s="1"/>
      <c r="Y579" s="1"/>
      <c r="Z579" s="1"/>
      <c r="AA579" s="1"/>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96"/>
      <c r="BK579" s="96"/>
      <c r="BL579" s="1"/>
      <c r="BM579" s="1"/>
    </row>
    <row r="580" spans="1:65" ht="15.75" customHeight="1" x14ac:dyDescent="0.25">
      <c r="A580" s="1"/>
      <c r="B580" s="83"/>
      <c r="C580" s="83"/>
      <c r="D580" s="83"/>
      <c r="E580" s="1"/>
      <c r="F580" s="1"/>
      <c r="G580" s="1"/>
      <c r="H580" s="1"/>
      <c r="I580" s="1"/>
      <c r="J580" s="1"/>
      <c r="K580" s="1"/>
      <c r="L580" s="1"/>
      <c r="M580" s="1"/>
      <c r="N580" s="1"/>
      <c r="O580" s="1"/>
      <c r="P580" s="1"/>
      <c r="Q580" s="1"/>
      <c r="R580" s="1"/>
      <c r="S580" s="1"/>
      <c r="T580" s="1"/>
      <c r="U580" s="1"/>
      <c r="V580" s="1"/>
      <c r="W580" s="1"/>
      <c r="X580" s="1"/>
      <c r="Y580" s="1"/>
      <c r="Z580" s="1"/>
      <c r="AA580" s="1"/>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96"/>
      <c r="BK580" s="96"/>
      <c r="BL580" s="1"/>
      <c r="BM580" s="1"/>
    </row>
    <row r="581" spans="1:65" ht="15.75" customHeight="1" x14ac:dyDescent="0.25">
      <c r="A581" s="1"/>
      <c r="B581" s="83"/>
      <c r="C581" s="83"/>
      <c r="D581" s="83"/>
      <c r="E581" s="1"/>
      <c r="F581" s="1"/>
      <c r="G581" s="1"/>
      <c r="H581" s="1"/>
      <c r="I581" s="1"/>
      <c r="J581" s="1"/>
      <c r="K581" s="1"/>
      <c r="L581" s="1"/>
      <c r="M581" s="1"/>
      <c r="N581" s="1"/>
      <c r="O581" s="1"/>
      <c r="P581" s="1"/>
      <c r="Q581" s="1"/>
      <c r="R581" s="1"/>
      <c r="S581" s="1"/>
      <c r="T581" s="1"/>
      <c r="U581" s="1"/>
      <c r="V581" s="1"/>
      <c r="W581" s="1"/>
      <c r="X581" s="1"/>
      <c r="Y581" s="1"/>
      <c r="Z581" s="1"/>
      <c r="AA581" s="1"/>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96"/>
      <c r="BK581" s="96"/>
      <c r="BL581" s="1"/>
      <c r="BM581" s="1"/>
    </row>
    <row r="582" spans="1:65" ht="15.75" customHeight="1" x14ac:dyDescent="0.25">
      <c r="A582" s="1"/>
      <c r="B582" s="83"/>
      <c r="C582" s="83"/>
      <c r="D582" s="83"/>
      <c r="E582" s="1"/>
      <c r="F582" s="1"/>
      <c r="G582" s="1"/>
      <c r="H582" s="1"/>
      <c r="I582" s="1"/>
      <c r="J582" s="1"/>
      <c r="K582" s="1"/>
      <c r="L582" s="1"/>
      <c r="M582" s="1"/>
      <c r="N582" s="1"/>
      <c r="O582" s="1"/>
      <c r="P582" s="1"/>
      <c r="Q582" s="1"/>
      <c r="R582" s="1"/>
      <c r="S582" s="1"/>
      <c r="T582" s="1"/>
      <c r="U582" s="1"/>
      <c r="V582" s="1"/>
      <c r="W582" s="1"/>
      <c r="X582" s="1"/>
      <c r="Y582" s="1"/>
      <c r="Z582" s="1"/>
      <c r="AA582" s="1"/>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96"/>
      <c r="BK582" s="96"/>
      <c r="BL582" s="1"/>
      <c r="BM582" s="1"/>
    </row>
    <row r="583" spans="1:65" ht="15.75" customHeight="1" x14ac:dyDescent="0.25">
      <c r="A583" s="1"/>
      <c r="B583" s="83"/>
      <c r="C583" s="83"/>
      <c r="D583" s="83"/>
      <c r="E583" s="1"/>
      <c r="F583" s="1"/>
      <c r="G583" s="1"/>
      <c r="H583" s="1"/>
      <c r="I583" s="1"/>
      <c r="J583" s="1"/>
      <c r="K583" s="1"/>
      <c r="L583" s="1"/>
      <c r="M583" s="1"/>
      <c r="N583" s="1"/>
      <c r="O583" s="1"/>
      <c r="P583" s="1"/>
      <c r="Q583" s="1"/>
      <c r="R583" s="1"/>
      <c r="S583" s="1"/>
      <c r="T583" s="1"/>
      <c r="U583" s="1"/>
      <c r="V583" s="1"/>
      <c r="W583" s="1"/>
      <c r="X583" s="1"/>
      <c r="Y583" s="1"/>
      <c r="Z583" s="1"/>
      <c r="AA583" s="1"/>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96"/>
      <c r="BK583" s="96"/>
      <c r="BL583" s="1"/>
      <c r="BM583" s="1"/>
    </row>
    <row r="584" spans="1:65" ht="15.75" customHeight="1" x14ac:dyDescent="0.25">
      <c r="A584" s="1"/>
      <c r="B584" s="83"/>
      <c r="C584" s="83"/>
      <c r="D584" s="83"/>
      <c r="E584" s="1"/>
      <c r="F584" s="1"/>
      <c r="G584" s="1"/>
      <c r="H584" s="1"/>
      <c r="I584" s="1"/>
      <c r="J584" s="1"/>
      <c r="K584" s="1"/>
      <c r="L584" s="1"/>
      <c r="M584" s="1"/>
      <c r="N584" s="1"/>
      <c r="O584" s="1"/>
      <c r="P584" s="1"/>
      <c r="Q584" s="1"/>
      <c r="R584" s="1"/>
      <c r="S584" s="1"/>
      <c r="T584" s="1"/>
      <c r="U584" s="1"/>
      <c r="V584" s="1"/>
      <c r="W584" s="1"/>
      <c r="X584" s="1"/>
      <c r="Y584" s="1"/>
      <c r="Z584" s="1"/>
      <c r="AA584" s="1"/>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96"/>
      <c r="BK584" s="96"/>
      <c r="BL584" s="1"/>
      <c r="BM584" s="1"/>
    </row>
    <row r="585" spans="1:65" ht="15.75" customHeight="1" x14ac:dyDescent="0.25">
      <c r="A585" s="1"/>
      <c r="B585" s="83"/>
      <c r="C585" s="83"/>
      <c r="D585" s="83"/>
      <c r="E585" s="1"/>
      <c r="F585" s="1"/>
      <c r="G585" s="1"/>
      <c r="H585" s="1"/>
      <c r="I585" s="1"/>
      <c r="J585" s="1"/>
      <c r="K585" s="1"/>
      <c r="L585" s="1"/>
      <c r="M585" s="1"/>
      <c r="N585" s="1"/>
      <c r="O585" s="1"/>
      <c r="P585" s="1"/>
      <c r="Q585" s="1"/>
      <c r="R585" s="1"/>
      <c r="S585" s="1"/>
      <c r="T585" s="1"/>
      <c r="U585" s="1"/>
      <c r="V585" s="1"/>
      <c r="W585" s="1"/>
      <c r="X585" s="1"/>
      <c r="Y585" s="1"/>
      <c r="Z585" s="1"/>
      <c r="AA585" s="1"/>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96"/>
      <c r="BK585" s="96"/>
      <c r="BL585" s="1"/>
      <c r="BM585" s="1"/>
    </row>
    <row r="586" spans="1:65" ht="15.75" customHeight="1" x14ac:dyDescent="0.25">
      <c r="A586" s="1"/>
      <c r="B586" s="83"/>
      <c r="C586" s="83"/>
      <c r="D586" s="83"/>
      <c r="E586" s="1"/>
      <c r="F586" s="1"/>
      <c r="G586" s="1"/>
      <c r="H586" s="1"/>
      <c r="I586" s="1"/>
      <c r="J586" s="1"/>
      <c r="K586" s="1"/>
      <c r="L586" s="1"/>
      <c r="M586" s="1"/>
      <c r="N586" s="1"/>
      <c r="O586" s="1"/>
      <c r="P586" s="1"/>
      <c r="Q586" s="1"/>
      <c r="R586" s="1"/>
      <c r="S586" s="1"/>
      <c r="T586" s="1"/>
      <c r="U586" s="1"/>
      <c r="V586" s="1"/>
      <c r="W586" s="1"/>
      <c r="X586" s="1"/>
      <c r="Y586" s="1"/>
      <c r="Z586" s="1"/>
      <c r="AA586" s="1"/>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c r="BC586" s="83"/>
      <c r="BD586" s="83"/>
      <c r="BE586" s="83"/>
      <c r="BF586" s="83"/>
      <c r="BG586" s="83"/>
      <c r="BH586" s="83"/>
      <c r="BI586" s="83"/>
      <c r="BJ586" s="96"/>
      <c r="BK586" s="96"/>
      <c r="BL586" s="1"/>
      <c r="BM586" s="1"/>
    </row>
    <row r="587" spans="1:65" ht="15.75" customHeight="1" x14ac:dyDescent="0.25">
      <c r="A587" s="1"/>
      <c r="B587" s="83"/>
      <c r="C587" s="83"/>
      <c r="D587" s="83"/>
      <c r="E587" s="1"/>
      <c r="F587" s="1"/>
      <c r="G587" s="1"/>
      <c r="H587" s="1"/>
      <c r="I587" s="1"/>
      <c r="J587" s="1"/>
      <c r="K587" s="1"/>
      <c r="L587" s="1"/>
      <c r="M587" s="1"/>
      <c r="N587" s="1"/>
      <c r="O587" s="1"/>
      <c r="P587" s="1"/>
      <c r="Q587" s="1"/>
      <c r="R587" s="1"/>
      <c r="S587" s="1"/>
      <c r="T587" s="1"/>
      <c r="U587" s="1"/>
      <c r="V587" s="1"/>
      <c r="W587" s="1"/>
      <c r="X587" s="1"/>
      <c r="Y587" s="1"/>
      <c r="Z587" s="1"/>
      <c r="AA587" s="1"/>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c r="BC587" s="83"/>
      <c r="BD587" s="83"/>
      <c r="BE587" s="83"/>
      <c r="BF587" s="83"/>
      <c r="BG587" s="83"/>
      <c r="BH587" s="83"/>
      <c r="BI587" s="83"/>
      <c r="BJ587" s="96"/>
      <c r="BK587" s="96"/>
      <c r="BL587" s="1"/>
      <c r="BM587" s="1"/>
    </row>
    <row r="588" spans="1:65" ht="15.75" customHeight="1" x14ac:dyDescent="0.25">
      <c r="A588" s="1"/>
      <c r="B588" s="83"/>
      <c r="C588" s="83"/>
      <c r="D588" s="83"/>
      <c r="E588" s="1"/>
      <c r="F588" s="1"/>
      <c r="G588" s="1"/>
      <c r="H588" s="1"/>
      <c r="I588" s="1"/>
      <c r="J588" s="1"/>
      <c r="K588" s="1"/>
      <c r="L588" s="1"/>
      <c r="M588" s="1"/>
      <c r="N588" s="1"/>
      <c r="O588" s="1"/>
      <c r="P588" s="1"/>
      <c r="Q588" s="1"/>
      <c r="R588" s="1"/>
      <c r="S588" s="1"/>
      <c r="T588" s="1"/>
      <c r="U588" s="1"/>
      <c r="V588" s="1"/>
      <c r="W588" s="1"/>
      <c r="X588" s="1"/>
      <c r="Y588" s="1"/>
      <c r="Z588" s="1"/>
      <c r="AA588" s="1"/>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96"/>
      <c r="BK588" s="96"/>
      <c r="BL588" s="1"/>
      <c r="BM588" s="1"/>
    </row>
    <row r="589" spans="1:65" ht="15.75" customHeight="1" x14ac:dyDescent="0.25">
      <c r="A589" s="1"/>
      <c r="B589" s="83"/>
      <c r="C589" s="83"/>
      <c r="D589" s="83"/>
      <c r="E589" s="1"/>
      <c r="F589" s="1"/>
      <c r="G589" s="1"/>
      <c r="H589" s="1"/>
      <c r="I589" s="1"/>
      <c r="J589" s="1"/>
      <c r="K589" s="1"/>
      <c r="L589" s="1"/>
      <c r="M589" s="1"/>
      <c r="N589" s="1"/>
      <c r="O589" s="1"/>
      <c r="P589" s="1"/>
      <c r="Q589" s="1"/>
      <c r="R589" s="1"/>
      <c r="S589" s="1"/>
      <c r="T589" s="1"/>
      <c r="U589" s="1"/>
      <c r="V589" s="1"/>
      <c r="W589" s="1"/>
      <c r="X589" s="1"/>
      <c r="Y589" s="1"/>
      <c r="Z589" s="1"/>
      <c r="AA589" s="1"/>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96"/>
      <c r="BK589" s="96"/>
      <c r="BL589" s="1"/>
      <c r="BM589" s="1"/>
    </row>
    <row r="590" spans="1:65" ht="15.75" customHeight="1" x14ac:dyDescent="0.25">
      <c r="A590" s="1"/>
      <c r="B590" s="83"/>
      <c r="C590" s="83"/>
      <c r="D590" s="83"/>
      <c r="E590" s="1"/>
      <c r="F590" s="1"/>
      <c r="G590" s="1"/>
      <c r="H590" s="1"/>
      <c r="I590" s="1"/>
      <c r="J590" s="1"/>
      <c r="K590" s="1"/>
      <c r="L590" s="1"/>
      <c r="M590" s="1"/>
      <c r="N590" s="1"/>
      <c r="O590" s="1"/>
      <c r="P590" s="1"/>
      <c r="Q590" s="1"/>
      <c r="R590" s="1"/>
      <c r="S590" s="1"/>
      <c r="T590" s="1"/>
      <c r="U590" s="1"/>
      <c r="V590" s="1"/>
      <c r="W590" s="1"/>
      <c r="X590" s="1"/>
      <c r="Y590" s="1"/>
      <c r="Z590" s="1"/>
      <c r="AA590" s="1"/>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96"/>
      <c r="BK590" s="96"/>
      <c r="BL590" s="1"/>
      <c r="BM590" s="1"/>
    </row>
    <row r="591" spans="1:65" ht="15.75" customHeight="1" x14ac:dyDescent="0.25">
      <c r="A591" s="1"/>
      <c r="B591" s="83"/>
      <c r="C591" s="83"/>
      <c r="D591" s="83"/>
      <c r="E591" s="1"/>
      <c r="F591" s="1"/>
      <c r="G591" s="1"/>
      <c r="H591" s="1"/>
      <c r="I591" s="1"/>
      <c r="J591" s="1"/>
      <c r="K591" s="1"/>
      <c r="L591" s="1"/>
      <c r="M591" s="1"/>
      <c r="N591" s="1"/>
      <c r="O591" s="1"/>
      <c r="P591" s="1"/>
      <c r="Q591" s="1"/>
      <c r="R591" s="1"/>
      <c r="S591" s="1"/>
      <c r="T591" s="1"/>
      <c r="U591" s="1"/>
      <c r="V591" s="1"/>
      <c r="W591" s="1"/>
      <c r="X591" s="1"/>
      <c r="Y591" s="1"/>
      <c r="Z591" s="1"/>
      <c r="AA591" s="1"/>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96"/>
      <c r="BK591" s="96"/>
      <c r="BL591" s="1"/>
      <c r="BM591" s="1"/>
    </row>
    <row r="592" spans="1:65" ht="15.75" customHeight="1" x14ac:dyDescent="0.25">
      <c r="A592" s="1"/>
      <c r="B592" s="83"/>
      <c r="C592" s="83"/>
      <c r="D592" s="83"/>
      <c r="E592" s="1"/>
      <c r="F592" s="1"/>
      <c r="G592" s="1"/>
      <c r="H592" s="1"/>
      <c r="I592" s="1"/>
      <c r="J592" s="1"/>
      <c r="K592" s="1"/>
      <c r="L592" s="1"/>
      <c r="M592" s="1"/>
      <c r="N592" s="1"/>
      <c r="O592" s="1"/>
      <c r="P592" s="1"/>
      <c r="Q592" s="1"/>
      <c r="R592" s="1"/>
      <c r="S592" s="1"/>
      <c r="T592" s="1"/>
      <c r="U592" s="1"/>
      <c r="V592" s="1"/>
      <c r="W592" s="1"/>
      <c r="X592" s="1"/>
      <c r="Y592" s="1"/>
      <c r="Z592" s="1"/>
      <c r="AA592" s="1"/>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96"/>
      <c r="BK592" s="96"/>
      <c r="BL592" s="1"/>
      <c r="BM592" s="1"/>
    </row>
    <row r="593" spans="1:65" ht="15.75" customHeight="1" x14ac:dyDescent="0.25">
      <c r="A593" s="1"/>
      <c r="B593" s="83"/>
      <c r="C593" s="83"/>
      <c r="D593" s="83"/>
      <c r="E593" s="1"/>
      <c r="F593" s="1"/>
      <c r="G593" s="1"/>
      <c r="H593" s="1"/>
      <c r="I593" s="1"/>
      <c r="J593" s="1"/>
      <c r="K593" s="1"/>
      <c r="L593" s="1"/>
      <c r="M593" s="1"/>
      <c r="N593" s="1"/>
      <c r="O593" s="1"/>
      <c r="P593" s="1"/>
      <c r="Q593" s="1"/>
      <c r="R593" s="1"/>
      <c r="S593" s="1"/>
      <c r="T593" s="1"/>
      <c r="U593" s="1"/>
      <c r="V593" s="1"/>
      <c r="W593" s="1"/>
      <c r="X593" s="1"/>
      <c r="Y593" s="1"/>
      <c r="Z593" s="1"/>
      <c r="AA593" s="1"/>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96"/>
      <c r="BK593" s="96"/>
      <c r="BL593" s="1"/>
      <c r="BM593" s="1"/>
    </row>
    <row r="594" spans="1:65" ht="15.75" customHeight="1" x14ac:dyDescent="0.25">
      <c r="A594" s="1"/>
      <c r="B594" s="83"/>
      <c r="C594" s="83"/>
      <c r="D594" s="83"/>
      <c r="E594" s="1"/>
      <c r="F594" s="1"/>
      <c r="G594" s="1"/>
      <c r="H594" s="1"/>
      <c r="I594" s="1"/>
      <c r="J594" s="1"/>
      <c r="K594" s="1"/>
      <c r="L594" s="1"/>
      <c r="M594" s="1"/>
      <c r="N594" s="1"/>
      <c r="O594" s="1"/>
      <c r="P594" s="1"/>
      <c r="Q594" s="1"/>
      <c r="R594" s="1"/>
      <c r="S594" s="1"/>
      <c r="T594" s="1"/>
      <c r="U594" s="1"/>
      <c r="V594" s="1"/>
      <c r="W594" s="1"/>
      <c r="X594" s="1"/>
      <c r="Y594" s="1"/>
      <c r="Z594" s="1"/>
      <c r="AA594" s="1"/>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96"/>
      <c r="BK594" s="96"/>
      <c r="BL594" s="1"/>
      <c r="BM594" s="1"/>
    </row>
    <row r="595" spans="1:65" ht="15.75" customHeight="1" x14ac:dyDescent="0.25">
      <c r="A595" s="1"/>
      <c r="B595" s="83"/>
      <c r="C595" s="83"/>
      <c r="D595" s="83"/>
      <c r="E595" s="1"/>
      <c r="F595" s="1"/>
      <c r="G595" s="1"/>
      <c r="H595" s="1"/>
      <c r="I595" s="1"/>
      <c r="J595" s="1"/>
      <c r="K595" s="1"/>
      <c r="L595" s="1"/>
      <c r="M595" s="1"/>
      <c r="N595" s="1"/>
      <c r="O595" s="1"/>
      <c r="P595" s="1"/>
      <c r="Q595" s="1"/>
      <c r="R595" s="1"/>
      <c r="S595" s="1"/>
      <c r="T595" s="1"/>
      <c r="U595" s="1"/>
      <c r="V595" s="1"/>
      <c r="W595" s="1"/>
      <c r="X595" s="1"/>
      <c r="Y595" s="1"/>
      <c r="Z595" s="1"/>
      <c r="AA595" s="1"/>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96"/>
      <c r="BK595" s="96"/>
      <c r="BL595" s="1"/>
      <c r="BM595" s="1"/>
    </row>
    <row r="596" spans="1:65" ht="15.75" customHeight="1" x14ac:dyDescent="0.25">
      <c r="A596" s="1"/>
      <c r="B596" s="83"/>
      <c r="C596" s="83"/>
      <c r="D596" s="83"/>
      <c r="E596" s="1"/>
      <c r="F596" s="1"/>
      <c r="G596" s="1"/>
      <c r="H596" s="1"/>
      <c r="I596" s="1"/>
      <c r="J596" s="1"/>
      <c r="K596" s="1"/>
      <c r="L596" s="1"/>
      <c r="M596" s="1"/>
      <c r="N596" s="1"/>
      <c r="O596" s="1"/>
      <c r="P596" s="1"/>
      <c r="Q596" s="1"/>
      <c r="R596" s="1"/>
      <c r="S596" s="1"/>
      <c r="T596" s="1"/>
      <c r="U596" s="1"/>
      <c r="V596" s="1"/>
      <c r="W596" s="1"/>
      <c r="X596" s="1"/>
      <c r="Y596" s="1"/>
      <c r="Z596" s="1"/>
      <c r="AA596" s="1"/>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96"/>
      <c r="BK596" s="96"/>
      <c r="BL596" s="1"/>
      <c r="BM596" s="1"/>
    </row>
    <row r="597" spans="1:65" ht="15.75" customHeight="1" x14ac:dyDescent="0.25">
      <c r="A597" s="1"/>
      <c r="B597" s="83"/>
      <c r="C597" s="83"/>
      <c r="D597" s="83"/>
      <c r="E597" s="1"/>
      <c r="F597" s="1"/>
      <c r="G597" s="1"/>
      <c r="H597" s="1"/>
      <c r="I597" s="1"/>
      <c r="J597" s="1"/>
      <c r="K597" s="1"/>
      <c r="L597" s="1"/>
      <c r="M597" s="1"/>
      <c r="N597" s="1"/>
      <c r="O597" s="1"/>
      <c r="P597" s="1"/>
      <c r="Q597" s="1"/>
      <c r="R597" s="1"/>
      <c r="S597" s="1"/>
      <c r="T597" s="1"/>
      <c r="U597" s="1"/>
      <c r="V597" s="1"/>
      <c r="W597" s="1"/>
      <c r="X597" s="1"/>
      <c r="Y597" s="1"/>
      <c r="Z597" s="1"/>
      <c r="AA597" s="1"/>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96"/>
      <c r="BK597" s="96"/>
      <c r="BL597" s="1"/>
      <c r="BM597" s="1"/>
    </row>
    <row r="598" spans="1:65" ht="15.75" customHeight="1" x14ac:dyDescent="0.25">
      <c r="A598" s="1"/>
      <c r="B598" s="83"/>
      <c r="C598" s="83"/>
      <c r="D598" s="83"/>
      <c r="E598" s="1"/>
      <c r="F598" s="1"/>
      <c r="G598" s="1"/>
      <c r="H598" s="1"/>
      <c r="I598" s="1"/>
      <c r="J598" s="1"/>
      <c r="K598" s="1"/>
      <c r="L598" s="1"/>
      <c r="M598" s="1"/>
      <c r="N598" s="1"/>
      <c r="O598" s="1"/>
      <c r="P598" s="1"/>
      <c r="Q598" s="1"/>
      <c r="R598" s="1"/>
      <c r="S598" s="1"/>
      <c r="T598" s="1"/>
      <c r="U598" s="1"/>
      <c r="V598" s="1"/>
      <c r="W598" s="1"/>
      <c r="X598" s="1"/>
      <c r="Y598" s="1"/>
      <c r="Z598" s="1"/>
      <c r="AA598" s="1"/>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96"/>
      <c r="BK598" s="96"/>
      <c r="BL598" s="1"/>
      <c r="BM598" s="1"/>
    </row>
    <row r="599" spans="1:65" ht="15.75" customHeight="1" x14ac:dyDescent="0.25">
      <c r="A599" s="1"/>
      <c r="B599" s="83"/>
      <c r="C599" s="83"/>
      <c r="D599" s="83"/>
      <c r="E599" s="1"/>
      <c r="F599" s="1"/>
      <c r="G599" s="1"/>
      <c r="H599" s="1"/>
      <c r="I599" s="1"/>
      <c r="J599" s="1"/>
      <c r="K599" s="1"/>
      <c r="L599" s="1"/>
      <c r="M599" s="1"/>
      <c r="N599" s="1"/>
      <c r="O599" s="1"/>
      <c r="P599" s="1"/>
      <c r="Q599" s="1"/>
      <c r="R599" s="1"/>
      <c r="S599" s="1"/>
      <c r="T599" s="1"/>
      <c r="U599" s="1"/>
      <c r="V599" s="1"/>
      <c r="W599" s="1"/>
      <c r="X599" s="1"/>
      <c r="Y599" s="1"/>
      <c r="Z599" s="1"/>
      <c r="AA599" s="1"/>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96"/>
      <c r="BK599" s="96"/>
      <c r="BL599" s="1"/>
      <c r="BM599" s="1"/>
    </row>
    <row r="600" spans="1:65" ht="15.75" customHeight="1" x14ac:dyDescent="0.25">
      <c r="A600" s="1"/>
      <c r="B600" s="83"/>
      <c r="C600" s="83"/>
      <c r="D600" s="83"/>
      <c r="E600" s="1"/>
      <c r="F600" s="1"/>
      <c r="G600" s="1"/>
      <c r="H600" s="1"/>
      <c r="I600" s="1"/>
      <c r="J600" s="1"/>
      <c r="K600" s="1"/>
      <c r="L600" s="1"/>
      <c r="M600" s="1"/>
      <c r="N600" s="1"/>
      <c r="O600" s="1"/>
      <c r="P600" s="1"/>
      <c r="Q600" s="1"/>
      <c r="R600" s="1"/>
      <c r="S600" s="1"/>
      <c r="T600" s="1"/>
      <c r="U600" s="1"/>
      <c r="V600" s="1"/>
      <c r="W600" s="1"/>
      <c r="X600" s="1"/>
      <c r="Y600" s="1"/>
      <c r="Z600" s="1"/>
      <c r="AA600" s="1"/>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96"/>
      <c r="BK600" s="96"/>
      <c r="BL600" s="1"/>
      <c r="BM600" s="1"/>
    </row>
    <row r="601" spans="1:65" ht="15.75" customHeight="1" x14ac:dyDescent="0.25">
      <c r="A601" s="1"/>
      <c r="B601" s="83"/>
      <c r="C601" s="83"/>
      <c r="D601" s="83"/>
      <c r="E601" s="1"/>
      <c r="F601" s="1"/>
      <c r="G601" s="1"/>
      <c r="H601" s="1"/>
      <c r="I601" s="1"/>
      <c r="J601" s="1"/>
      <c r="K601" s="1"/>
      <c r="L601" s="1"/>
      <c r="M601" s="1"/>
      <c r="N601" s="1"/>
      <c r="O601" s="1"/>
      <c r="P601" s="1"/>
      <c r="Q601" s="1"/>
      <c r="R601" s="1"/>
      <c r="S601" s="1"/>
      <c r="T601" s="1"/>
      <c r="U601" s="1"/>
      <c r="V601" s="1"/>
      <c r="W601" s="1"/>
      <c r="X601" s="1"/>
      <c r="Y601" s="1"/>
      <c r="Z601" s="1"/>
      <c r="AA601" s="1"/>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96"/>
      <c r="BK601" s="96"/>
      <c r="BL601" s="1"/>
      <c r="BM601" s="1"/>
    </row>
    <row r="602" spans="1:65" ht="15.75" customHeight="1" x14ac:dyDescent="0.25">
      <c r="A602" s="1"/>
      <c r="B602" s="83"/>
      <c r="C602" s="83"/>
      <c r="D602" s="83"/>
      <c r="E602" s="1"/>
      <c r="F602" s="1"/>
      <c r="G602" s="1"/>
      <c r="H602" s="1"/>
      <c r="I602" s="1"/>
      <c r="J602" s="1"/>
      <c r="K602" s="1"/>
      <c r="L602" s="1"/>
      <c r="M602" s="1"/>
      <c r="N602" s="1"/>
      <c r="O602" s="1"/>
      <c r="P602" s="1"/>
      <c r="Q602" s="1"/>
      <c r="R602" s="1"/>
      <c r="S602" s="1"/>
      <c r="T602" s="1"/>
      <c r="U602" s="1"/>
      <c r="V602" s="1"/>
      <c r="W602" s="1"/>
      <c r="X602" s="1"/>
      <c r="Y602" s="1"/>
      <c r="Z602" s="1"/>
      <c r="AA602" s="1"/>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96"/>
      <c r="BK602" s="96"/>
      <c r="BL602" s="1"/>
      <c r="BM602" s="1"/>
    </row>
    <row r="603" spans="1:65" ht="15.75" customHeight="1" x14ac:dyDescent="0.25">
      <c r="A603" s="1"/>
      <c r="B603" s="83"/>
      <c r="C603" s="83"/>
      <c r="D603" s="83"/>
      <c r="E603" s="1"/>
      <c r="F603" s="1"/>
      <c r="G603" s="1"/>
      <c r="H603" s="1"/>
      <c r="I603" s="1"/>
      <c r="J603" s="1"/>
      <c r="K603" s="1"/>
      <c r="L603" s="1"/>
      <c r="M603" s="1"/>
      <c r="N603" s="1"/>
      <c r="O603" s="1"/>
      <c r="P603" s="1"/>
      <c r="Q603" s="1"/>
      <c r="R603" s="1"/>
      <c r="S603" s="1"/>
      <c r="T603" s="1"/>
      <c r="U603" s="1"/>
      <c r="V603" s="1"/>
      <c r="W603" s="1"/>
      <c r="X603" s="1"/>
      <c r="Y603" s="1"/>
      <c r="Z603" s="1"/>
      <c r="AA603" s="1"/>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c r="BC603" s="83"/>
      <c r="BD603" s="83"/>
      <c r="BE603" s="83"/>
      <c r="BF603" s="83"/>
      <c r="BG603" s="83"/>
      <c r="BH603" s="83"/>
      <c r="BI603" s="83"/>
      <c r="BJ603" s="96"/>
      <c r="BK603" s="96"/>
      <c r="BL603" s="1"/>
      <c r="BM603" s="1"/>
    </row>
    <row r="604" spans="1:65" ht="15.75" customHeight="1" x14ac:dyDescent="0.25">
      <c r="A604" s="1"/>
      <c r="B604" s="83"/>
      <c r="C604" s="83"/>
      <c r="D604" s="83"/>
      <c r="E604" s="1"/>
      <c r="F604" s="1"/>
      <c r="G604" s="1"/>
      <c r="H604" s="1"/>
      <c r="I604" s="1"/>
      <c r="J604" s="1"/>
      <c r="K604" s="1"/>
      <c r="L604" s="1"/>
      <c r="M604" s="1"/>
      <c r="N604" s="1"/>
      <c r="O604" s="1"/>
      <c r="P604" s="1"/>
      <c r="Q604" s="1"/>
      <c r="R604" s="1"/>
      <c r="S604" s="1"/>
      <c r="T604" s="1"/>
      <c r="U604" s="1"/>
      <c r="V604" s="1"/>
      <c r="W604" s="1"/>
      <c r="X604" s="1"/>
      <c r="Y604" s="1"/>
      <c r="Z604" s="1"/>
      <c r="AA604" s="1"/>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c r="BC604" s="83"/>
      <c r="BD604" s="83"/>
      <c r="BE604" s="83"/>
      <c r="BF604" s="83"/>
      <c r="BG604" s="83"/>
      <c r="BH604" s="83"/>
      <c r="BI604" s="83"/>
      <c r="BJ604" s="96"/>
      <c r="BK604" s="96"/>
      <c r="BL604" s="1"/>
      <c r="BM604" s="1"/>
    </row>
    <row r="605" spans="1:65" ht="15.75" customHeight="1" x14ac:dyDescent="0.25">
      <c r="A605" s="1"/>
      <c r="B605" s="83"/>
      <c r="C605" s="83"/>
      <c r="D605" s="83"/>
      <c r="E605" s="1"/>
      <c r="F605" s="1"/>
      <c r="G605" s="1"/>
      <c r="H605" s="1"/>
      <c r="I605" s="1"/>
      <c r="J605" s="1"/>
      <c r="K605" s="1"/>
      <c r="L605" s="1"/>
      <c r="M605" s="1"/>
      <c r="N605" s="1"/>
      <c r="O605" s="1"/>
      <c r="P605" s="1"/>
      <c r="Q605" s="1"/>
      <c r="R605" s="1"/>
      <c r="S605" s="1"/>
      <c r="T605" s="1"/>
      <c r="U605" s="1"/>
      <c r="V605" s="1"/>
      <c r="W605" s="1"/>
      <c r="X605" s="1"/>
      <c r="Y605" s="1"/>
      <c r="Z605" s="1"/>
      <c r="AA605" s="1"/>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c r="BC605" s="83"/>
      <c r="BD605" s="83"/>
      <c r="BE605" s="83"/>
      <c r="BF605" s="83"/>
      <c r="BG605" s="83"/>
      <c r="BH605" s="83"/>
      <c r="BI605" s="83"/>
      <c r="BJ605" s="96"/>
      <c r="BK605" s="96"/>
      <c r="BL605" s="1"/>
      <c r="BM605" s="1"/>
    </row>
    <row r="606" spans="1:65" ht="15.75" customHeight="1" x14ac:dyDescent="0.25">
      <c r="A606" s="1"/>
      <c r="B606" s="83"/>
      <c r="C606" s="83"/>
      <c r="D606" s="83"/>
      <c r="E606" s="1"/>
      <c r="F606" s="1"/>
      <c r="G606" s="1"/>
      <c r="H606" s="1"/>
      <c r="I606" s="1"/>
      <c r="J606" s="1"/>
      <c r="K606" s="1"/>
      <c r="L606" s="1"/>
      <c r="M606" s="1"/>
      <c r="N606" s="1"/>
      <c r="O606" s="1"/>
      <c r="P606" s="1"/>
      <c r="Q606" s="1"/>
      <c r="R606" s="1"/>
      <c r="S606" s="1"/>
      <c r="T606" s="1"/>
      <c r="U606" s="1"/>
      <c r="V606" s="1"/>
      <c r="W606" s="1"/>
      <c r="X606" s="1"/>
      <c r="Y606" s="1"/>
      <c r="Z606" s="1"/>
      <c r="AA606" s="1"/>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c r="BF606" s="83"/>
      <c r="BG606" s="83"/>
      <c r="BH606" s="83"/>
      <c r="BI606" s="83"/>
      <c r="BJ606" s="96"/>
      <c r="BK606" s="96"/>
      <c r="BL606" s="1"/>
      <c r="BM606" s="1"/>
    </row>
    <row r="607" spans="1:65" ht="15.75" customHeight="1" x14ac:dyDescent="0.25">
      <c r="A607" s="1"/>
      <c r="B607" s="83"/>
      <c r="C607" s="83"/>
      <c r="D607" s="83"/>
      <c r="E607" s="1"/>
      <c r="F607" s="1"/>
      <c r="G607" s="1"/>
      <c r="H607" s="1"/>
      <c r="I607" s="1"/>
      <c r="J607" s="1"/>
      <c r="K607" s="1"/>
      <c r="L607" s="1"/>
      <c r="M607" s="1"/>
      <c r="N607" s="1"/>
      <c r="O607" s="1"/>
      <c r="P607" s="1"/>
      <c r="Q607" s="1"/>
      <c r="R607" s="1"/>
      <c r="S607" s="1"/>
      <c r="T607" s="1"/>
      <c r="U607" s="1"/>
      <c r="V607" s="1"/>
      <c r="W607" s="1"/>
      <c r="X607" s="1"/>
      <c r="Y607" s="1"/>
      <c r="Z607" s="1"/>
      <c r="AA607" s="1"/>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96"/>
      <c r="BK607" s="96"/>
      <c r="BL607" s="1"/>
      <c r="BM607" s="1"/>
    </row>
    <row r="608" spans="1:65" ht="15.75" customHeight="1" x14ac:dyDescent="0.25">
      <c r="A608" s="1"/>
      <c r="B608" s="83"/>
      <c r="C608" s="83"/>
      <c r="D608" s="83"/>
      <c r="E608" s="1"/>
      <c r="F608" s="1"/>
      <c r="G608" s="1"/>
      <c r="H608" s="1"/>
      <c r="I608" s="1"/>
      <c r="J608" s="1"/>
      <c r="K608" s="1"/>
      <c r="L608" s="1"/>
      <c r="M608" s="1"/>
      <c r="N608" s="1"/>
      <c r="O608" s="1"/>
      <c r="P608" s="1"/>
      <c r="Q608" s="1"/>
      <c r="R608" s="1"/>
      <c r="S608" s="1"/>
      <c r="T608" s="1"/>
      <c r="U608" s="1"/>
      <c r="V608" s="1"/>
      <c r="W608" s="1"/>
      <c r="X608" s="1"/>
      <c r="Y608" s="1"/>
      <c r="Z608" s="1"/>
      <c r="AA608" s="1"/>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c r="BC608" s="83"/>
      <c r="BD608" s="83"/>
      <c r="BE608" s="83"/>
      <c r="BF608" s="83"/>
      <c r="BG608" s="83"/>
      <c r="BH608" s="83"/>
      <c r="BI608" s="83"/>
      <c r="BJ608" s="96"/>
      <c r="BK608" s="96"/>
      <c r="BL608" s="1"/>
      <c r="BM608" s="1"/>
    </row>
    <row r="609" spans="1:65" ht="15.75" customHeight="1" x14ac:dyDescent="0.25">
      <c r="A609" s="1"/>
      <c r="B609" s="83"/>
      <c r="C609" s="83"/>
      <c r="D609" s="83"/>
      <c r="E609" s="1"/>
      <c r="F609" s="1"/>
      <c r="G609" s="1"/>
      <c r="H609" s="1"/>
      <c r="I609" s="1"/>
      <c r="J609" s="1"/>
      <c r="K609" s="1"/>
      <c r="L609" s="1"/>
      <c r="M609" s="1"/>
      <c r="N609" s="1"/>
      <c r="O609" s="1"/>
      <c r="P609" s="1"/>
      <c r="Q609" s="1"/>
      <c r="R609" s="1"/>
      <c r="S609" s="1"/>
      <c r="T609" s="1"/>
      <c r="U609" s="1"/>
      <c r="V609" s="1"/>
      <c r="W609" s="1"/>
      <c r="X609" s="1"/>
      <c r="Y609" s="1"/>
      <c r="Z609" s="1"/>
      <c r="AA609" s="1"/>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c r="BC609" s="83"/>
      <c r="BD609" s="83"/>
      <c r="BE609" s="83"/>
      <c r="BF609" s="83"/>
      <c r="BG609" s="83"/>
      <c r="BH609" s="83"/>
      <c r="BI609" s="83"/>
      <c r="BJ609" s="96"/>
      <c r="BK609" s="96"/>
      <c r="BL609" s="1"/>
      <c r="BM609" s="1"/>
    </row>
    <row r="610" spans="1:65" ht="15.75" customHeight="1" x14ac:dyDescent="0.25">
      <c r="A610" s="1"/>
      <c r="B610" s="83"/>
      <c r="C610" s="83"/>
      <c r="D610" s="83"/>
      <c r="E610" s="1"/>
      <c r="F610" s="1"/>
      <c r="G610" s="1"/>
      <c r="H610" s="1"/>
      <c r="I610" s="1"/>
      <c r="J610" s="1"/>
      <c r="K610" s="1"/>
      <c r="L610" s="1"/>
      <c r="M610" s="1"/>
      <c r="N610" s="1"/>
      <c r="O610" s="1"/>
      <c r="P610" s="1"/>
      <c r="Q610" s="1"/>
      <c r="R610" s="1"/>
      <c r="S610" s="1"/>
      <c r="T610" s="1"/>
      <c r="U610" s="1"/>
      <c r="V610" s="1"/>
      <c r="W610" s="1"/>
      <c r="X610" s="1"/>
      <c r="Y610" s="1"/>
      <c r="Z610" s="1"/>
      <c r="AA610" s="1"/>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c r="BC610" s="83"/>
      <c r="BD610" s="83"/>
      <c r="BE610" s="83"/>
      <c r="BF610" s="83"/>
      <c r="BG610" s="83"/>
      <c r="BH610" s="83"/>
      <c r="BI610" s="83"/>
      <c r="BJ610" s="96"/>
      <c r="BK610" s="96"/>
      <c r="BL610" s="1"/>
      <c r="BM610" s="1"/>
    </row>
    <row r="611" spans="1:65" ht="15.75" customHeight="1" x14ac:dyDescent="0.25">
      <c r="A611" s="1"/>
      <c r="B611" s="83"/>
      <c r="C611" s="83"/>
      <c r="D611" s="83"/>
      <c r="E611" s="1"/>
      <c r="F611" s="1"/>
      <c r="G611" s="1"/>
      <c r="H611" s="1"/>
      <c r="I611" s="1"/>
      <c r="J611" s="1"/>
      <c r="K611" s="1"/>
      <c r="L611" s="1"/>
      <c r="M611" s="1"/>
      <c r="N611" s="1"/>
      <c r="O611" s="1"/>
      <c r="P611" s="1"/>
      <c r="Q611" s="1"/>
      <c r="R611" s="1"/>
      <c r="S611" s="1"/>
      <c r="T611" s="1"/>
      <c r="U611" s="1"/>
      <c r="V611" s="1"/>
      <c r="W611" s="1"/>
      <c r="X611" s="1"/>
      <c r="Y611" s="1"/>
      <c r="Z611" s="1"/>
      <c r="AA611" s="1"/>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c r="BC611" s="83"/>
      <c r="BD611" s="83"/>
      <c r="BE611" s="83"/>
      <c r="BF611" s="83"/>
      <c r="BG611" s="83"/>
      <c r="BH611" s="83"/>
      <c r="BI611" s="83"/>
      <c r="BJ611" s="96"/>
      <c r="BK611" s="96"/>
      <c r="BL611" s="1"/>
      <c r="BM611" s="1"/>
    </row>
    <row r="612" spans="1:65" ht="15.75" customHeight="1" x14ac:dyDescent="0.25">
      <c r="A612" s="1"/>
      <c r="B612" s="83"/>
      <c r="C612" s="83"/>
      <c r="D612" s="83"/>
      <c r="E612" s="1"/>
      <c r="F612" s="1"/>
      <c r="G612" s="1"/>
      <c r="H612" s="1"/>
      <c r="I612" s="1"/>
      <c r="J612" s="1"/>
      <c r="K612" s="1"/>
      <c r="L612" s="1"/>
      <c r="M612" s="1"/>
      <c r="N612" s="1"/>
      <c r="O612" s="1"/>
      <c r="P612" s="1"/>
      <c r="Q612" s="1"/>
      <c r="R612" s="1"/>
      <c r="S612" s="1"/>
      <c r="T612" s="1"/>
      <c r="U612" s="1"/>
      <c r="V612" s="1"/>
      <c r="W612" s="1"/>
      <c r="X612" s="1"/>
      <c r="Y612" s="1"/>
      <c r="Z612" s="1"/>
      <c r="AA612" s="1"/>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c r="BC612" s="83"/>
      <c r="BD612" s="83"/>
      <c r="BE612" s="83"/>
      <c r="BF612" s="83"/>
      <c r="BG612" s="83"/>
      <c r="BH612" s="83"/>
      <c r="BI612" s="83"/>
      <c r="BJ612" s="96"/>
      <c r="BK612" s="96"/>
      <c r="BL612" s="1"/>
      <c r="BM612" s="1"/>
    </row>
    <row r="613" spans="1:65" ht="15.75" customHeight="1" x14ac:dyDescent="0.25">
      <c r="A613" s="1"/>
      <c r="B613" s="83"/>
      <c r="C613" s="83"/>
      <c r="D613" s="83"/>
      <c r="E613" s="1"/>
      <c r="F613" s="1"/>
      <c r="G613" s="1"/>
      <c r="H613" s="1"/>
      <c r="I613" s="1"/>
      <c r="J613" s="1"/>
      <c r="K613" s="1"/>
      <c r="L613" s="1"/>
      <c r="M613" s="1"/>
      <c r="N613" s="1"/>
      <c r="O613" s="1"/>
      <c r="P613" s="1"/>
      <c r="Q613" s="1"/>
      <c r="R613" s="1"/>
      <c r="S613" s="1"/>
      <c r="T613" s="1"/>
      <c r="U613" s="1"/>
      <c r="V613" s="1"/>
      <c r="W613" s="1"/>
      <c r="X613" s="1"/>
      <c r="Y613" s="1"/>
      <c r="Z613" s="1"/>
      <c r="AA613" s="1"/>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c r="BC613" s="83"/>
      <c r="BD613" s="83"/>
      <c r="BE613" s="83"/>
      <c r="BF613" s="83"/>
      <c r="BG613" s="83"/>
      <c r="BH613" s="83"/>
      <c r="BI613" s="83"/>
      <c r="BJ613" s="96"/>
      <c r="BK613" s="96"/>
      <c r="BL613" s="1"/>
      <c r="BM613" s="1"/>
    </row>
    <row r="614" spans="1:65" ht="15.75" customHeight="1" x14ac:dyDescent="0.25">
      <c r="A614" s="1"/>
      <c r="B614" s="83"/>
      <c r="C614" s="83"/>
      <c r="D614" s="83"/>
      <c r="E614" s="1"/>
      <c r="F614" s="1"/>
      <c r="G614" s="1"/>
      <c r="H614" s="1"/>
      <c r="I614" s="1"/>
      <c r="J614" s="1"/>
      <c r="K614" s="1"/>
      <c r="L614" s="1"/>
      <c r="M614" s="1"/>
      <c r="N614" s="1"/>
      <c r="O614" s="1"/>
      <c r="P614" s="1"/>
      <c r="Q614" s="1"/>
      <c r="R614" s="1"/>
      <c r="S614" s="1"/>
      <c r="T614" s="1"/>
      <c r="U614" s="1"/>
      <c r="V614" s="1"/>
      <c r="W614" s="1"/>
      <c r="X614" s="1"/>
      <c r="Y614" s="1"/>
      <c r="Z614" s="1"/>
      <c r="AA614" s="1"/>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c r="BC614" s="83"/>
      <c r="BD614" s="83"/>
      <c r="BE614" s="83"/>
      <c r="BF614" s="83"/>
      <c r="BG614" s="83"/>
      <c r="BH614" s="83"/>
      <c r="BI614" s="83"/>
      <c r="BJ614" s="96"/>
      <c r="BK614" s="96"/>
      <c r="BL614" s="1"/>
      <c r="BM614" s="1"/>
    </row>
    <row r="615" spans="1:65" ht="15.75" customHeight="1" x14ac:dyDescent="0.25">
      <c r="A615" s="1"/>
      <c r="B615" s="83"/>
      <c r="C615" s="83"/>
      <c r="D615" s="83"/>
      <c r="E615" s="1"/>
      <c r="F615" s="1"/>
      <c r="G615" s="1"/>
      <c r="H615" s="1"/>
      <c r="I615" s="1"/>
      <c r="J615" s="1"/>
      <c r="K615" s="1"/>
      <c r="L615" s="1"/>
      <c r="M615" s="1"/>
      <c r="N615" s="1"/>
      <c r="O615" s="1"/>
      <c r="P615" s="1"/>
      <c r="Q615" s="1"/>
      <c r="R615" s="1"/>
      <c r="S615" s="1"/>
      <c r="T615" s="1"/>
      <c r="U615" s="1"/>
      <c r="V615" s="1"/>
      <c r="W615" s="1"/>
      <c r="X615" s="1"/>
      <c r="Y615" s="1"/>
      <c r="Z615" s="1"/>
      <c r="AA615" s="1"/>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c r="BC615" s="83"/>
      <c r="BD615" s="83"/>
      <c r="BE615" s="83"/>
      <c r="BF615" s="83"/>
      <c r="BG615" s="83"/>
      <c r="BH615" s="83"/>
      <c r="BI615" s="83"/>
      <c r="BJ615" s="96"/>
      <c r="BK615" s="96"/>
      <c r="BL615" s="1"/>
      <c r="BM615" s="1"/>
    </row>
    <row r="616" spans="1:65" ht="15.75" customHeight="1" x14ac:dyDescent="0.25">
      <c r="A616" s="1"/>
      <c r="B616" s="83"/>
      <c r="C616" s="83"/>
      <c r="D616" s="83"/>
      <c r="E616" s="1"/>
      <c r="F616" s="1"/>
      <c r="G616" s="1"/>
      <c r="H616" s="1"/>
      <c r="I616" s="1"/>
      <c r="J616" s="1"/>
      <c r="K616" s="1"/>
      <c r="L616" s="1"/>
      <c r="M616" s="1"/>
      <c r="N616" s="1"/>
      <c r="O616" s="1"/>
      <c r="P616" s="1"/>
      <c r="Q616" s="1"/>
      <c r="R616" s="1"/>
      <c r="S616" s="1"/>
      <c r="T616" s="1"/>
      <c r="U616" s="1"/>
      <c r="V616" s="1"/>
      <c r="W616" s="1"/>
      <c r="X616" s="1"/>
      <c r="Y616" s="1"/>
      <c r="Z616" s="1"/>
      <c r="AA616" s="1"/>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c r="BC616" s="83"/>
      <c r="BD616" s="83"/>
      <c r="BE616" s="83"/>
      <c r="BF616" s="83"/>
      <c r="BG616" s="83"/>
      <c r="BH616" s="83"/>
      <c r="BI616" s="83"/>
      <c r="BJ616" s="96"/>
      <c r="BK616" s="96"/>
      <c r="BL616" s="1"/>
      <c r="BM616" s="1"/>
    </row>
    <row r="617" spans="1:65" ht="15.75" customHeight="1" x14ac:dyDescent="0.25">
      <c r="A617" s="1"/>
      <c r="B617" s="83"/>
      <c r="C617" s="83"/>
      <c r="D617" s="83"/>
      <c r="E617" s="1"/>
      <c r="F617" s="1"/>
      <c r="G617" s="1"/>
      <c r="H617" s="1"/>
      <c r="I617" s="1"/>
      <c r="J617" s="1"/>
      <c r="K617" s="1"/>
      <c r="L617" s="1"/>
      <c r="M617" s="1"/>
      <c r="N617" s="1"/>
      <c r="O617" s="1"/>
      <c r="P617" s="1"/>
      <c r="Q617" s="1"/>
      <c r="R617" s="1"/>
      <c r="S617" s="1"/>
      <c r="T617" s="1"/>
      <c r="U617" s="1"/>
      <c r="V617" s="1"/>
      <c r="W617" s="1"/>
      <c r="X617" s="1"/>
      <c r="Y617" s="1"/>
      <c r="Z617" s="1"/>
      <c r="AA617" s="1"/>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c r="BC617" s="83"/>
      <c r="BD617" s="83"/>
      <c r="BE617" s="83"/>
      <c r="BF617" s="83"/>
      <c r="BG617" s="83"/>
      <c r="BH617" s="83"/>
      <c r="BI617" s="83"/>
      <c r="BJ617" s="96"/>
      <c r="BK617" s="96"/>
      <c r="BL617" s="1"/>
      <c r="BM617" s="1"/>
    </row>
    <row r="618" spans="1:65" ht="15.75" customHeight="1" x14ac:dyDescent="0.25">
      <c r="A618" s="1"/>
      <c r="B618" s="83"/>
      <c r="C618" s="83"/>
      <c r="D618" s="83"/>
      <c r="E618" s="1"/>
      <c r="F618" s="1"/>
      <c r="G618" s="1"/>
      <c r="H618" s="1"/>
      <c r="I618" s="1"/>
      <c r="J618" s="1"/>
      <c r="K618" s="1"/>
      <c r="L618" s="1"/>
      <c r="M618" s="1"/>
      <c r="N618" s="1"/>
      <c r="O618" s="1"/>
      <c r="P618" s="1"/>
      <c r="Q618" s="1"/>
      <c r="R618" s="1"/>
      <c r="S618" s="1"/>
      <c r="T618" s="1"/>
      <c r="U618" s="1"/>
      <c r="V618" s="1"/>
      <c r="W618" s="1"/>
      <c r="X618" s="1"/>
      <c r="Y618" s="1"/>
      <c r="Z618" s="1"/>
      <c r="AA618" s="1"/>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c r="BC618" s="83"/>
      <c r="BD618" s="83"/>
      <c r="BE618" s="83"/>
      <c r="BF618" s="83"/>
      <c r="BG618" s="83"/>
      <c r="BH618" s="83"/>
      <c r="BI618" s="83"/>
      <c r="BJ618" s="96"/>
      <c r="BK618" s="96"/>
      <c r="BL618" s="1"/>
      <c r="BM618" s="1"/>
    </row>
    <row r="619" spans="1:65" ht="15.75" customHeight="1" x14ac:dyDescent="0.25">
      <c r="A619" s="1"/>
      <c r="B619" s="83"/>
      <c r="C619" s="83"/>
      <c r="D619" s="83"/>
      <c r="E619" s="1"/>
      <c r="F619" s="1"/>
      <c r="G619" s="1"/>
      <c r="H619" s="1"/>
      <c r="I619" s="1"/>
      <c r="J619" s="1"/>
      <c r="K619" s="1"/>
      <c r="L619" s="1"/>
      <c r="M619" s="1"/>
      <c r="N619" s="1"/>
      <c r="O619" s="1"/>
      <c r="P619" s="1"/>
      <c r="Q619" s="1"/>
      <c r="R619" s="1"/>
      <c r="S619" s="1"/>
      <c r="T619" s="1"/>
      <c r="U619" s="1"/>
      <c r="V619" s="1"/>
      <c r="W619" s="1"/>
      <c r="X619" s="1"/>
      <c r="Y619" s="1"/>
      <c r="Z619" s="1"/>
      <c r="AA619" s="1"/>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c r="BC619" s="83"/>
      <c r="BD619" s="83"/>
      <c r="BE619" s="83"/>
      <c r="BF619" s="83"/>
      <c r="BG619" s="83"/>
      <c r="BH619" s="83"/>
      <c r="BI619" s="83"/>
      <c r="BJ619" s="96"/>
      <c r="BK619" s="96"/>
      <c r="BL619" s="1"/>
      <c r="BM619" s="1"/>
    </row>
    <row r="620" spans="1:65" ht="15.75" customHeight="1" x14ac:dyDescent="0.25">
      <c r="A620" s="1"/>
      <c r="B620" s="83"/>
      <c r="C620" s="83"/>
      <c r="D620" s="83"/>
      <c r="E620" s="1"/>
      <c r="F620" s="1"/>
      <c r="G620" s="1"/>
      <c r="H620" s="1"/>
      <c r="I620" s="1"/>
      <c r="J620" s="1"/>
      <c r="K620" s="1"/>
      <c r="L620" s="1"/>
      <c r="M620" s="1"/>
      <c r="N620" s="1"/>
      <c r="O620" s="1"/>
      <c r="P620" s="1"/>
      <c r="Q620" s="1"/>
      <c r="R620" s="1"/>
      <c r="S620" s="1"/>
      <c r="T620" s="1"/>
      <c r="U620" s="1"/>
      <c r="V620" s="1"/>
      <c r="W620" s="1"/>
      <c r="X620" s="1"/>
      <c r="Y620" s="1"/>
      <c r="Z620" s="1"/>
      <c r="AA620" s="1"/>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96"/>
      <c r="BK620" s="96"/>
      <c r="BL620" s="1"/>
      <c r="BM620" s="1"/>
    </row>
    <row r="621" spans="1:65" ht="15.75" customHeight="1" x14ac:dyDescent="0.25">
      <c r="A621" s="1"/>
      <c r="B621" s="83"/>
      <c r="C621" s="83"/>
      <c r="D621" s="83"/>
      <c r="E621" s="1"/>
      <c r="F621" s="1"/>
      <c r="G621" s="1"/>
      <c r="H621" s="1"/>
      <c r="I621" s="1"/>
      <c r="J621" s="1"/>
      <c r="K621" s="1"/>
      <c r="L621" s="1"/>
      <c r="M621" s="1"/>
      <c r="N621" s="1"/>
      <c r="O621" s="1"/>
      <c r="P621" s="1"/>
      <c r="Q621" s="1"/>
      <c r="R621" s="1"/>
      <c r="S621" s="1"/>
      <c r="T621" s="1"/>
      <c r="U621" s="1"/>
      <c r="V621" s="1"/>
      <c r="W621" s="1"/>
      <c r="X621" s="1"/>
      <c r="Y621" s="1"/>
      <c r="Z621" s="1"/>
      <c r="AA621" s="1"/>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96"/>
      <c r="BK621" s="96"/>
      <c r="BL621" s="1"/>
      <c r="BM621" s="1"/>
    </row>
    <row r="622" spans="1:65" ht="15.75" customHeight="1" x14ac:dyDescent="0.25">
      <c r="A622" s="1"/>
      <c r="B622" s="83"/>
      <c r="C622" s="83"/>
      <c r="D622" s="83"/>
      <c r="E622" s="1"/>
      <c r="F622" s="1"/>
      <c r="G622" s="1"/>
      <c r="H622" s="1"/>
      <c r="I622" s="1"/>
      <c r="J622" s="1"/>
      <c r="K622" s="1"/>
      <c r="L622" s="1"/>
      <c r="M622" s="1"/>
      <c r="N622" s="1"/>
      <c r="O622" s="1"/>
      <c r="P622" s="1"/>
      <c r="Q622" s="1"/>
      <c r="R622" s="1"/>
      <c r="S622" s="1"/>
      <c r="T622" s="1"/>
      <c r="U622" s="1"/>
      <c r="V622" s="1"/>
      <c r="W622" s="1"/>
      <c r="X622" s="1"/>
      <c r="Y622" s="1"/>
      <c r="Z622" s="1"/>
      <c r="AA622" s="1"/>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c r="BC622" s="83"/>
      <c r="BD622" s="83"/>
      <c r="BE622" s="83"/>
      <c r="BF622" s="83"/>
      <c r="BG622" s="83"/>
      <c r="BH622" s="83"/>
      <c r="BI622" s="83"/>
      <c r="BJ622" s="96"/>
      <c r="BK622" s="96"/>
      <c r="BL622" s="1"/>
      <c r="BM622" s="1"/>
    </row>
    <row r="623" spans="1:65" ht="15.75" customHeight="1" x14ac:dyDescent="0.25">
      <c r="A623" s="1"/>
      <c r="B623" s="83"/>
      <c r="C623" s="83"/>
      <c r="D623" s="83"/>
      <c r="E623" s="1"/>
      <c r="F623" s="1"/>
      <c r="G623" s="1"/>
      <c r="H623" s="1"/>
      <c r="I623" s="1"/>
      <c r="J623" s="1"/>
      <c r="K623" s="1"/>
      <c r="L623" s="1"/>
      <c r="M623" s="1"/>
      <c r="N623" s="1"/>
      <c r="O623" s="1"/>
      <c r="P623" s="1"/>
      <c r="Q623" s="1"/>
      <c r="R623" s="1"/>
      <c r="S623" s="1"/>
      <c r="T623" s="1"/>
      <c r="U623" s="1"/>
      <c r="V623" s="1"/>
      <c r="W623" s="1"/>
      <c r="X623" s="1"/>
      <c r="Y623" s="1"/>
      <c r="Z623" s="1"/>
      <c r="AA623" s="1"/>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96"/>
      <c r="BK623" s="96"/>
      <c r="BL623" s="1"/>
      <c r="BM623" s="1"/>
    </row>
    <row r="624" spans="1:65" ht="15.75" customHeight="1" x14ac:dyDescent="0.25">
      <c r="A624" s="1"/>
      <c r="B624" s="83"/>
      <c r="C624" s="83"/>
      <c r="D624" s="83"/>
      <c r="E624" s="1"/>
      <c r="F624" s="1"/>
      <c r="G624" s="1"/>
      <c r="H624" s="1"/>
      <c r="I624" s="1"/>
      <c r="J624" s="1"/>
      <c r="K624" s="1"/>
      <c r="L624" s="1"/>
      <c r="M624" s="1"/>
      <c r="N624" s="1"/>
      <c r="O624" s="1"/>
      <c r="P624" s="1"/>
      <c r="Q624" s="1"/>
      <c r="R624" s="1"/>
      <c r="S624" s="1"/>
      <c r="T624" s="1"/>
      <c r="U624" s="1"/>
      <c r="V624" s="1"/>
      <c r="W624" s="1"/>
      <c r="X624" s="1"/>
      <c r="Y624" s="1"/>
      <c r="Z624" s="1"/>
      <c r="AA624" s="1"/>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96"/>
      <c r="BK624" s="96"/>
      <c r="BL624" s="1"/>
      <c r="BM624" s="1"/>
    </row>
    <row r="625" spans="1:65" ht="15.75" customHeight="1" x14ac:dyDescent="0.25">
      <c r="A625" s="1"/>
      <c r="B625" s="83"/>
      <c r="C625" s="83"/>
      <c r="D625" s="83"/>
      <c r="E625" s="1"/>
      <c r="F625" s="1"/>
      <c r="G625" s="1"/>
      <c r="H625" s="1"/>
      <c r="I625" s="1"/>
      <c r="J625" s="1"/>
      <c r="K625" s="1"/>
      <c r="L625" s="1"/>
      <c r="M625" s="1"/>
      <c r="N625" s="1"/>
      <c r="O625" s="1"/>
      <c r="P625" s="1"/>
      <c r="Q625" s="1"/>
      <c r="R625" s="1"/>
      <c r="S625" s="1"/>
      <c r="T625" s="1"/>
      <c r="U625" s="1"/>
      <c r="V625" s="1"/>
      <c r="W625" s="1"/>
      <c r="X625" s="1"/>
      <c r="Y625" s="1"/>
      <c r="Z625" s="1"/>
      <c r="AA625" s="1"/>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c r="BC625" s="83"/>
      <c r="BD625" s="83"/>
      <c r="BE625" s="83"/>
      <c r="BF625" s="83"/>
      <c r="BG625" s="83"/>
      <c r="BH625" s="83"/>
      <c r="BI625" s="83"/>
      <c r="BJ625" s="96"/>
      <c r="BK625" s="96"/>
      <c r="BL625" s="1"/>
      <c r="BM625" s="1"/>
    </row>
    <row r="626" spans="1:65" ht="15.75" customHeight="1" x14ac:dyDescent="0.25">
      <c r="A626" s="1"/>
      <c r="B626" s="83"/>
      <c r="C626" s="83"/>
      <c r="D626" s="83"/>
      <c r="E626" s="1"/>
      <c r="F626" s="1"/>
      <c r="G626" s="1"/>
      <c r="H626" s="1"/>
      <c r="I626" s="1"/>
      <c r="J626" s="1"/>
      <c r="K626" s="1"/>
      <c r="L626" s="1"/>
      <c r="M626" s="1"/>
      <c r="N626" s="1"/>
      <c r="O626" s="1"/>
      <c r="P626" s="1"/>
      <c r="Q626" s="1"/>
      <c r="R626" s="1"/>
      <c r="S626" s="1"/>
      <c r="T626" s="1"/>
      <c r="U626" s="1"/>
      <c r="V626" s="1"/>
      <c r="W626" s="1"/>
      <c r="X626" s="1"/>
      <c r="Y626" s="1"/>
      <c r="Z626" s="1"/>
      <c r="AA626" s="1"/>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c r="BC626" s="83"/>
      <c r="BD626" s="83"/>
      <c r="BE626" s="83"/>
      <c r="BF626" s="83"/>
      <c r="BG626" s="83"/>
      <c r="BH626" s="83"/>
      <c r="BI626" s="83"/>
      <c r="BJ626" s="96"/>
      <c r="BK626" s="96"/>
      <c r="BL626" s="1"/>
      <c r="BM626" s="1"/>
    </row>
    <row r="627" spans="1:65" ht="15.75" customHeight="1" x14ac:dyDescent="0.25">
      <c r="A627" s="1"/>
      <c r="B627" s="83"/>
      <c r="C627" s="83"/>
      <c r="D627" s="83"/>
      <c r="E627" s="1"/>
      <c r="F627" s="1"/>
      <c r="G627" s="1"/>
      <c r="H627" s="1"/>
      <c r="I627" s="1"/>
      <c r="J627" s="1"/>
      <c r="K627" s="1"/>
      <c r="L627" s="1"/>
      <c r="M627" s="1"/>
      <c r="N627" s="1"/>
      <c r="O627" s="1"/>
      <c r="P627" s="1"/>
      <c r="Q627" s="1"/>
      <c r="R627" s="1"/>
      <c r="S627" s="1"/>
      <c r="T627" s="1"/>
      <c r="U627" s="1"/>
      <c r="V627" s="1"/>
      <c r="W627" s="1"/>
      <c r="X627" s="1"/>
      <c r="Y627" s="1"/>
      <c r="Z627" s="1"/>
      <c r="AA627" s="1"/>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c r="BC627" s="83"/>
      <c r="BD627" s="83"/>
      <c r="BE627" s="83"/>
      <c r="BF627" s="83"/>
      <c r="BG627" s="83"/>
      <c r="BH627" s="83"/>
      <c r="BI627" s="83"/>
      <c r="BJ627" s="96"/>
      <c r="BK627" s="96"/>
      <c r="BL627" s="1"/>
      <c r="BM627" s="1"/>
    </row>
    <row r="628" spans="1:65" ht="15.75" customHeight="1" x14ac:dyDescent="0.25">
      <c r="A628" s="1"/>
      <c r="B628" s="83"/>
      <c r="C628" s="83"/>
      <c r="D628" s="83"/>
      <c r="E628" s="1"/>
      <c r="F628" s="1"/>
      <c r="G628" s="1"/>
      <c r="H628" s="1"/>
      <c r="I628" s="1"/>
      <c r="J628" s="1"/>
      <c r="K628" s="1"/>
      <c r="L628" s="1"/>
      <c r="M628" s="1"/>
      <c r="N628" s="1"/>
      <c r="O628" s="1"/>
      <c r="P628" s="1"/>
      <c r="Q628" s="1"/>
      <c r="R628" s="1"/>
      <c r="S628" s="1"/>
      <c r="T628" s="1"/>
      <c r="U628" s="1"/>
      <c r="V628" s="1"/>
      <c r="W628" s="1"/>
      <c r="X628" s="1"/>
      <c r="Y628" s="1"/>
      <c r="Z628" s="1"/>
      <c r="AA628" s="1"/>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c r="BC628" s="83"/>
      <c r="BD628" s="83"/>
      <c r="BE628" s="83"/>
      <c r="BF628" s="83"/>
      <c r="BG628" s="83"/>
      <c r="BH628" s="83"/>
      <c r="BI628" s="83"/>
      <c r="BJ628" s="96"/>
      <c r="BK628" s="96"/>
      <c r="BL628" s="1"/>
      <c r="BM628" s="1"/>
    </row>
    <row r="629" spans="1:65" ht="15.75" customHeight="1" x14ac:dyDescent="0.25">
      <c r="A629" s="1"/>
      <c r="B629" s="83"/>
      <c r="C629" s="83"/>
      <c r="D629" s="83"/>
      <c r="E629" s="1"/>
      <c r="F629" s="1"/>
      <c r="G629" s="1"/>
      <c r="H629" s="1"/>
      <c r="I629" s="1"/>
      <c r="J629" s="1"/>
      <c r="K629" s="1"/>
      <c r="L629" s="1"/>
      <c r="M629" s="1"/>
      <c r="N629" s="1"/>
      <c r="O629" s="1"/>
      <c r="P629" s="1"/>
      <c r="Q629" s="1"/>
      <c r="R629" s="1"/>
      <c r="S629" s="1"/>
      <c r="T629" s="1"/>
      <c r="U629" s="1"/>
      <c r="V629" s="1"/>
      <c r="W629" s="1"/>
      <c r="X629" s="1"/>
      <c r="Y629" s="1"/>
      <c r="Z629" s="1"/>
      <c r="AA629" s="1"/>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c r="BC629" s="83"/>
      <c r="BD629" s="83"/>
      <c r="BE629" s="83"/>
      <c r="BF629" s="83"/>
      <c r="BG629" s="83"/>
      <c r="BH629" s="83"/>
      <c r="BI629" s="83"/>
      <c r="BJ629" s="96"/>
      <c r="BK629" s="96"/>
      <c r="BL629" s="1"/>
      <c r="BM629" s="1"/>
    </row>
    <row r="630" spans="1:65" ht="15.75" customHeight="1" x14ac:dyDescent="0.25">
      <c r="A630" s="1"/>
      <c r="B630" s="83"/>
      <c r="C630" s="83"/>
      <c r="D630" s="83"/>
      <c r="E630" s="1"/>
      <c r="F630" s="1"/>
      <c r="G630" s="1"/>
      <c r="H630" s="1"/>
      <c r="I630" s="1"/>
      <c r="J630" s="1"/>
      <c r="K630" s="1"/>
      <c r="L630" s="1"/>
      <c r="M630" s="1"/>
      <c r="N630" s="1"/>
      <c r="O630" s="1"/>
      <c r="P630" s="1"/>
      <c r="Q630" s="1"/>
      <c r="R630" s="1"/>
      <c r="S630" s="1"/>
      <c r="T630" s="1"/>
      <c r="U630" s="1"/>
      <c r="V630" s="1"/>
      <c r="W630" s="1"/>
      <c r="X630" s="1"/>
      <c r="Y630" s="1"/>
      <c r="Z630" s="1"/>
      <c r="AA630" s="1"/>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c r="BC630" s="83"/>
      <c r="BD630" s="83"/>
      <c r="BE630" s="83"/>
      <c r="BF630" s="83"/>
      <c r="BG630" s="83"/>
      <c r="BH630" s="83"/>
      <c r="BI630" s="83"/>
      <c r="BJ630" s="96"/>
      <c r="BK630" s="96"/>
      <c r="BL630" s="1"/>
      <c r="BM630" s="1"/>
    </row>
    <row r="631" spans="1:65" ht="15.75" customHeight="1" x14ac:dyDescent="0.25">
      <c r="A631" s="1"/>
      <c r="B631" s="83"/>
      <c r="C631" s="83"/>
      <c r="D631" s="83"/>
      <c r="E631" s="1"/>
      <c r="F631" s="1"/>
      <c r="G631" s="1"/>
      <c r="H631" s="1"/>
      <c r="I631" s="1"/>
      <c r="J631" s="1"/>
      <c r="K631" s="1"/>
      <c r="L631" s="1"/>
      <c r="M631" s="1"/>
      <c r="N631" s="1"/>
      <c r="O631" s="1"/>
      <c r="P631" s="1"/>
      <c r="Q631" s="1"/>
      <c r="R631" s="1"/>
      <c r="S631" s="1"/>
      <c r="T631" s="1"/>
      <c r="U631" s="1"/>
      <c r="V631" s="1"/>
      <c r="W631" s="1"/>
      <c r="X631" s="1"/>
      <c r="Y631" s="1"/>
      <c r="Z631" s="1"/>
      <c r="AA631" s="1"/>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c r="BC631" s="83"/>
      <c r="BD631" s="83"/>
      <c r="BE631" s="83"/>
      <c r="BF631" s="83"/>
      <c r="BG631" s="83"/>
      <c r="BH631" s="83"/>
      <c r="BI631" s="83"/>
      <c r="BJ631" s="96"/>
      <c r="BK631" s="96"/>
      <c r="BL631" s="1"/>
      <c r="BM631" s="1"/>
    </row>
    <row r="632" spans="1:65" ht="15.75" customHeight="1" x14ac:dyDescent="0.25">
      <c r="A632" s="1"/>
      <c r="B632" s="83"/>
      <c r="C632" s="83"/>
      <c r="D632" s="83"/>
      <c r="E632" s="1"/>
      <c r="F632" s="1"/>
      <c r="G632" s="1"/>
      <c r="H632" s="1"/>
      <c r="I632" s="1"/>
      <c r="J632" s="1"/>
      <c r="K632" s="1"/>
      <c r="L632" s="1"/>
      <c r="M632" s="1"/>
      <c r="N632" s="1"/>
      <c r="O632" s="1"/>
      <c r="P632" s="1"/>
      <c r="Q632" s="1"/>
      <c r="R632" s="1"/>
      <c r="S632" s="1"/>
      <c r="T632" s="1"/>
      <c r="U632" s="1"/>
      <c r="V632" s="1"/>
      <c r="W632" s="1"/>
      <c r="X632" s="1"/>
      <c r="Y632" s="1"/>
      <c r="Z632" s="1"/>
      <c r="AA632" s="1"/>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96"/>
      <c r="BK632" s="96"/>
      <c r="BL632" s="1"/>
      <c r="BM632" s="1"/>
    </row>
    <row r="633" spans="1:65" ht="15.75" customHeight="1" x14ac:dyDescent="0.25">
      <c r="A633" s="1"/>
      <c r="B633" s="83"/>
      <c r="C633" s="83"/>
      <c r="D633" s="83"/>
      <c r="E633" s="1"/>
      <c r="F633" s="1"/>
      <c r="G633" s="1"/>
      <c r="H633" s="1"/>
      <c r="I633" s="1"/>
      <c r="J633" s="1"/>
      <c r="K633" s="1"/>
      <c r="L633" s="1"/>
      <c r="M633" s="1"/>
      <c r="N633" s="1"/>
      <c r="O633" s="1"/>
      <c r="P633" s="1"/>
      <c r="Q633" s="1"/>
      <c r="R633" s="1"/>
      <c r="S633" s="1"/>
      <c r="T633" s="1"/>
      <c r="U633" s="1"/>
      <c r="V633" s="1"/>
      <c r="W633" s="1"/>
      <c r="X633" s="1"/>
      <c r="Y633" s="1"/>
      <c r="Z633" s="1"/>
      <c r="AA633" s="1"/>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c r="BC633" s="83"/>
      <c r="BD633" s="83"/>
      <c r="BE633" s="83"/>
      <c r="BF633" s="83"/>
      <c r="BG633" s="83"/>
      <c r="BH633" s="83"/>
      <c r="BI633" s="83"/>
      <c r="BJ633" s="96"/>
      <c r="BK633" s="96"/>
      <c r="BL633" s="1"/>
      <c r="BM633" s="1"/>
    </row>
    <row r="634" spans="1:65" ht="15.75" customHeight="1" x14ac:dyDescent="0.25">
      <c r="A634" s="1"/>
      <c r="B634" s="83"/>
      <c r="C634" s="83"/>
      <c r="D634" s="83"/>
      <c r="E634" s="1"/>
      <c r="F634" s="1"/>
      <c r="G634" s="1"/>
      <c r="H634" s="1"/>
      <c r="I634" s="1"/>
      <c r="J634" s="1"/>
      <c r="K634" s="1"/>
      <c r="L634" s="1"/>
      <c r="M634" s="1"/>
      <c r="N634" s="1"/>
      <c r="O634" s="1"/>
      <c r="P634" s="1"/>
      <c r="Q634" s="1"/>
      <c r="R634" s="1"/>
      <c r="S634" s="1"/>
      <c r="T634" s="1"/>
      <c r="U634" s="1"/>
      <c r="V634" s="1"/>
      <c r="W634" s="1"/>
      <c r="X634" s="1"/>
      <c r="Y634" s="1"/>
      <c r="Z634" s="1"/>
      <c r="AA634" s="1"/>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c r="BC634" s="83"/>
      <c r="BD634" s="83"/>
      <c r="BE634" s="83"/>
      <c r="BF634" s="83"/>
      <c r="BG634" s="83"/>
      <c r="BH634" s="83"/>
      <c r="BI634" s="83"/>
      <c r="BJ634" s="96"/>
      <c r="BK634" s="96"/>
      <c r="BL634" s="1"/>
      <c r="BM634" s="1"/>
    </row>
    <row r="635" spans="1:65" ht="15.75" customHeight="1" x14ac:dyDescent="0.25">
      <c r="A635" s="1"/>
      <c r="B635" s="83"/>
      <c r="C635" s="83"/>
      <c r="D635" s="83"/>
      <c r="E635" s="1"/>
      <c r="F635" s="1"/>
      <c r="G635" s="1"/>
      <c r="H635" s="1"/>
      <c r="I635" s="1"/>
      <c r="J635" s="1"/>
      <c r="K635" s="1"/>
      <c r="L635" s="1"/>
      <c r="M635" s="1"/>
      <c r="N635" s="1"/>
      <c r="O635" s="1"/>
      <c r="P635" s="1"/>
      <c r="Q635" s="1"/>
      <c r="R635" s="1"/>
      <c r="S635" s="1"/>
      <c r="T635" s="1"/>
      <c r="U635" s="1"/>
      <c r="V635" s="1"/>
      <c r="W635" s="1"/>
      <c r="X635" s="1"/>
      <c r="Y635" s="1"/>
      <c r="Z635" s="1"/>
      <c r="AA635" s="1"/>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c r="BC635" s="83"/>
      <c r="BD635" s="83"/>
      <c r="BE635" s="83"/>
      <c r="BF635" s="83"/>
      <c r="BG635" s="83"/>
      <c r="BH635" s="83"/>
      <c r="BI635" s="83"/>
      <c r="BJ635" s="96"/>
      <c r="BK635" s="96"/>
      <c r="BL635" s="1"/>
      <c r="BM635" s="1"/>
    </row>
    <row r="636" spans="1:65" ht="15.75" customHeight="1" x14ac:dyDescent="0.25">
      <c r="A636" s="1"/>
      <c r="B636" s="83"/>
      <c r="C636" s="83"/>
      <c r="D636" s="83"/>
      <c r="E636" s="1"/>
      <c r="F636" s="1"/>
      <c r="G636" s="1"/>
      <c r="H636" s="1"/>
      <c r="I636" s="1"/>
      <c r="J636" s="1"/>
      <c r="K636" s="1"/>
      <c r="L636" s="1"/>
      <c r="M636" s="1"/>
      <c r="N636" s="1"/>
      <c r="O636" s="1"/>
      <c r="P636" s="1"/>
      <c r="Q636" s="1"/>
      <c r="R636" s="1"/>
      <c r="S636" s="1"/>
      <c r="T636" s="1"/>
      <c r="U636" s="1"/>
      <c r="V636" s="1"/>
      <c r="W636" s="1"/>
      <c r="X636" s="1"/>
      <c r="Y636" s="1"/>
      <c r="Z636" s="1"/>
      <c r="AA636" s="1"/>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96"/>
      <c r="BK636" s="96"/>
      <c r="BL636" s="1"/>
      <c r="BM636" s="1"/>
    </row>
    <row r="637" spans="1:65" ht="15.75" customHeight="1" x14ac:dyDescent="0.25">
      <c r="A637" s="1"/>
      <c r="B637" s="83"/>
      <c r="C637" s="83"/>
      <c r="D637" s="83"/>
      <c r="E637" s="1"/>
      <c r="F637" s="1"/>
      <c r="G637" s="1"/>
      <c r="H637" s="1"/>
      <c r="I637" s="1"/>
      <c r="J637" s="1"/>
      <c r="K637" s="1"/>
      <c r="L637" s="1"/>
      <c r="M637" s="1"/>
      <c r="N637" s="1"/>
      <c r="O637" s="1"/>
      <c r="P637" s="1"/>
      <c r="Q637" s="1"/>
      <c r="R637" s="1"/>
      <c r="S637" s="1"/>
      <c r="T637" s="1"/>
      <c r="U637" s="1"/>
      <c r="V637" s="1"/>
      <c r="W637" s="1"/>
      <c r="X637" s="1"/>
      <c r="Y637" s="1"/>
      <c r="Z637" s="1"/>
      <c r="AA637" s="1"/>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c r="BC637" s="83"/>
      <c r="BD637" s="83"/>
      <c r="BE637" s="83"/>
      <c r="BF637" s="83"/>
      <c r="BG637" s="83"/>
      <c r="BH637" s="83"/>
      <c r="BI637" s="83"/>
      <c r="BJ637" s="96"/>
      <c r="BK637" s="96"/>
      <c r="BL637" s="1"/>
      <c r="BM637" s="1"/>
    </row>
    <row r="638" spans="1:65" ht="15.75" customHeight="1" x14ac:dyDescent="0.25">
      <c r="A638" s="1"/>
      <c r="B638" s="83"/>
      <c r="C638" s="83"/>
      <c r="D638" s="83"/>
      <c r="E638" s="1"/>
      <c r="F638" s="1"/>
      <c r="G638" s="1"/>
      <c r="H638" s="1"/>
      <c r="I638" s="1"/>
      <c r="J638" s="1"/>
      <c r="K638" s="1"/>
      <c r="L638" s="1"/>
      <c r="M638" s="1"/>
      <c r="N638" s="1"/>
      <c r="O638" s="1"/>
      <c r="P638" s="1"/>
      <c r="Q638" s="1"/>
      <c r="R638" s="1"/>
      <c r="S638" s="1"/>
      <c r="T638" s="1"/>
      <c r="U638" s="1"/>
      <c r="V638" s="1"/>
      <c r="W638" s="1"/>
      <c r="X638" s="1"/>
      <c r="Y638" s="1"/>
      <c r="Z638" s="1"/>
      <c r="AA638" s="1"/>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c r="BC638" s="83"/>
      <c r="BD638" s="83"/>
      <c r="BE638" s="83"/>
      <c r="BF638" s="83"/>
      <c r="BG638" s="83"/>
      <c r="BH638" s="83"/>
      <c r="BI638" s="83"/>
      <c r="BJ638" s="96"/>
      <c r="BK638" s="96"/>
      <c r="BL638" s="1"/>
      <c r="BM638" s="1"/>
    </row>
    <row r="639" spans="1:65" ht="15.75" customHeight="1" x14ac:dyDescent="0.25">
      <c r="A639" s="1"/>
      <c r="B639" s="83"/>
      <c r="C639" s="83"/>
      <c r="D639" s="83"/>
      <c r="E639" s="1"/>
      <c r="F639" s="1"/>
      <c r="G639" s="1"/>
      <c r="H639" s="1"/>
      <c r="I639" s="1"/>
      <c r="J639" s="1"/>
      <c r="K639" s="1"/>
      <c r="L639" s="1"/>
      <c r="M639" s="1"/>
      <c r="N639" s="1"/>
      <c r="O639" s="1"/>
      <c r="P639" s="1"/>
      <c r="Q639" s="1"/>
      <c r="R639" s="1"/>
      <c r="S639" s="1"/>
      <c r="T639" s="1"/>
      <c r="U639" s="1"/>
      <c r="V639" s="1"/>
      <c r="W639" s="1"/>
      <c r="X639" s="1"/>
      <c r="Y639" s="1"/>
      <c r="Z639" s="1"/>
      <c r="AA639" s="1"/>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c r="BC639" s="83"/>
      <c r="BD639" s="83"/>
      <c r="BE639" s="83"/>
      <c r="BF639" s="83"/>
      <c r="BG639" s="83"/>
      <c r="BH639" s="83"/>
      <c r="BI639" s="83"/>
      <c r="BJ639" s="96"/>
      <c r="BK639" s="96"/>
      <c r="BL639" s="1"/>
      <c r="BM639" s="1"/>
    </row>
    <row r="640" spans="1:65" ht="15.75" customHeight="1" x14ac:dyDescent="0.25">
      <c r="A640" s="1"/>
      <c r="B640" s="83"/>
      <c r="C640" s="83"/>
      <c r="D640" s="83"/>
      <c r="E640" s="1"/>
      <c r="F640" s="1"/>
      <c r="G640" s="1"/>
      <c r="H640" s="1"/>
      <c r="I640" s="1"/>
      <c r="J640" s="1"/>
      <c r="K640" s="1"/>
      <c r="L640" s="1"/>
      <c r="M640" s="1"/>
      <c r="N640" s="1"/>
      <c r="O640" s="1"/>
      <c r="P640" s="1"/>
      <c r="Q640" s="1"/>
      <c r="R640" s="1"/>
      <c r="S640" s="1"/>
      <c r="T640" s="1"/>
      <c r="U640" s="1"/>
      <c r="V640" s="1"/>
      <c r="W640" s="1"/>
      <c r="X640" s="1"/>
      <c r="Y640" s="1"/>
      <c r="Z640" s="1"/>
      <c r="AA640" s="1"/>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c r="BC640" s="83"/>
      <c r="BD640" s="83"/>
      <c r="BE640" s="83"/>
      <c r="BF640" s="83"/>
      <c r="BG640" s="83"/>
      <c r="BH640" s="83"/>
      <c r="BI640" s="83"/>
      <c r="BJ640" s="96"/>
      <c r="BK640" s="96"/>
      <c r="BL640" s="1"/>
      <c r="BM640" s="1"/>
    </row>
    <row r="641" spans="1:65" ht="15.75" customHeight="1" x14ac:dyDescent="0.25">
      <c r="A641" s="1"/>
      <c r="B641" s="83"/>
      <c r="C641" s="83"/>
      <c r="D641" s="83"/>
      <c r="E641" s="1"/>
      <c r="F641" s="1"/>
      <c r="G641" s="1"/>
      <c r="H641" s="1"/>
      <c r="I641" s="1"/>
      <c r="J641" s="1"/>
      <c r="K641" s="1"/>
      <c r="L641" s="1"/>
      <c r="M641" s="1"/>
      <c r="N641" s="1"/>
      <c r="O641" s="1"/>
      <c r="P641" s="1"/>
      <c r="Q641" s="1"/>
      <c r="R641" s="1"/>
      <c r="S641" s="1"/>
      <c r="T641" s="1"/>
      <c r="U641" s="1"/>
      <c r="V641" s="1"/>
      <c r="W641" s="1"/>
      <c r="X641" s="1"/>
      <c r="Y641" s="1"/>
      <c r="Z641" s="1"/>
      <c r="AA641" s="1"/>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c r="BC641" s="83"/>
      <c r="BD641" s="83"/>
      <c r="BE641" s="83"/>
      <c r="BF641" s="83"/>
      <c r="BG641" s="83"/>
      <c r="BH641" s="83"/>
      <c r="BI641" s="83"/>
      <c r="BJ641" s="96"/>
      <c r="BK641" s="96"/>
      <c r="BL641" s="1"/>
      <c r="BM641" s="1"/>
    </row>
    <row r="642" spans="1:65" ht="15.75" customHeight="1" x14ac:dyDescent="0.25">
      <c r="A642" s="1"/>
      <c r="B642" s="83"/>
      <c r="C642" s="83"/>
      <c r="D642" s="83"/>
      <c r="E642" s="1"/>
      <c r="F642" s="1"/>
      <c r="G642" s="1"/>
      <c r="H642" s="1"/>
      <c r="I642" s="1"/>
      <c r="J642" s="1"/>
      <c r="K642" s="1"/>
      <c r="L642" s="1"/>
      <c r="M642" s="1"/>
      <c r="N642" s="1"/>
      <c r="O642" s="1"/>
      <c r="P642" s="1"/>
      <c r="Q642" s="1"/>
      <c r="R642" s="1"/>
      <c r="S642" s="1"/>
      <c r="T642" s="1"/>
      <c r="U642" s="1"/>
      <c r="V642" s="1"/>
      <c r="W642" s="1"/>
      <c r="X642" s="1"/>
      <c r="Y642" s="1"/>
      <c r="Z642" s="1"/>
      <c r="AA642" s="1"/>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c r="BC642" s="83"/>
      <c r="BD642" s="83"/>
      <c r="BE642" s="83"/>
      <c r="BF642" s="83"/>
      <c r="BG642" s="83"/>
      <c r="BH642" s="83"/>
      <c r="BI642" s="83"/>
      <c r="BJ642" s="96"/>
      <c r="BK642" s="96"/>
      <c r="BL642" s="1"/>
      <c r="BM642" s="1"/>
    </row>
    <row r="643" spans="1:65" ht="15.75" customHeight="1" x14ac:dyDescent="0.25">
      <c r="A643" s="1"/>
      <c r="B643" s="83"/>
      <c r="C643" s="83"/>
      <c r="D643" s="83"/>
      <c r="E643" s="1"/>
      <c r="F643" s="1"/>
      <c r="G643" s="1"/>
      <c r="H643" s="1"/>
      <c r="I643" s="1"/>
      <c r="J643" s="1"/>
      <c r="K643" s="1"/>
      <c r="L643" s="1"/>
      <c r="M643" s="1"/>
      <c r="N643" s="1"/>
      <c r="O643" s="1"/>
      <c r="P643" s="1"/>
      <c r="Q643" s="1"/>
      <c r="R643" s="1"/>
      <c r="S643" s="1"/>
      <c r="T643" s="1"/>
      <c r="U643" s="1"/>
      <c r="V643" s="1"/>
      <c r="W643" s="1"/>
      <c r="X643" s="1"/>
      <c r="Y643" s="1"/>
      <c r="Z643" s="1"/>
      <c r="AA643" s="1"/>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c r="BC643" s="83"/>
      <c r="BD643" s="83"/>
      <c r="BE643" s="83"/>
      <c r="BF643" s="83"/>
      <c r="BG643" s="83"/>
      <c r="BH643" s="83"/>
      <c r="BI643" s="83"/>
      <c r="BJ643" s="96"/>
      <c r="BK643" s="96"/>
      <c r="BL643" s="1"/>
      <c r="BM643" s="1"/>
    </row>
    <row r="644" spans="1:65" ht="15.75" customHeight="1" x14ac:dyDescent="0.25">
      <c r="A644" s="1"/>
      <c r="B644" s="83"/>
      <c r="C644" s="83"/>
      <c r="D644" s="83"/>
      <c r="E644" s="1"/>
      <c r="F644" s="1"/>
      <c r="G644" s="1"/>
      <c r="H644" s="1"/>
      <c r="I644" s="1"/>
      <c r="J644" s="1"/>
      <c r="K644" s="1"/>
      <c r="L644" s="1"/>
      <c r="M644" s="1"/>
      <c r="N644" s="1"/>
      <c r="O644" s="1"/>
      <c r="P644" s="1"/>
      <c r="Q644" s="1"/>
      <c r="R644" s="1"/>
      <c r="S644" s="1"/>
      <c r="T644" s="1"/>
      <c r="U644" s="1"/>
      <c r="V644" s="1"/>
      <c r="W644" s="1"/>
      <c r="X644" s="1"/>
      <c r="Y644" s="1"/>
      <c r="Z644" s="1"/>
      <c r="AA644" s="1"/>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c r="BC644" s="83"/>
      <c r="BD644" s="83"/>
      <c r="BE644" s="83"/>
      <c r="BF644" s="83"/>
      <c r="BG644" s="83"/>
      <c r="BH644" s="83"/>
      <c r="BI644" s="83"/>
      <c r="BJ644" s="96"/>
      <c r="BK644" s="96"/>
      <c r="BL644" s="1"/>
      <c r="BM644" s="1"/>
    </row>
    <row r="645" spans="1:65" ht="15.75" customHeight="1" x14ac:dyDescent="0.25">
      <c r="A645" s="1"/>
      <c r="B645" s="83"/>
      <c r="C645" s="83"/>
      <c r="D645" s="83"/>
      <c r="E645" s="1"/>
      <c r="F645" s="1"/>
      <c r="G645" s="1"/>
      <c r="H645" s="1"/>
      <c r="I645" s="1"/>
      <c r="J645" s="1"/>
      <c r="K645" s="1"/>
      <c r="L645" s="1"/>
      <c r="M645" s="1"/>
      <c r="N645" s="1"/>
      <c r="O645" s="1"/>
      <c r="P645" s="1"/>
      <c r="Q645" s="1"/>
      <c r="R645" s="1"/>
      <c r="S645" s="1"/>
      <c r="T645" s="1"/>
      <c r="U645" s="1"/>
      <c r="V645" s="1"/>
      <c r="W645" s="1"/>
      <c r="X645" s="1"/>
      <c r="Y645" s="1"/>
      <c r="Z645" s="1"/>
      <c r="AA645" s="1"/>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c r="BC645" s="83"/>
      <c r="BD645" s="83"/>
      <c r="BE645" s="83"/>
      <c r="BF645" s="83"/>
      <c r="BG645" s="83"/>
      <c r="BH645" s="83"/>
      <c r="BI645" s="83"/>
      <c r="BJ645" s="96"/>
      <c r="BK645" s="96"/>
      <c r="BL645" s="1"/>
      <c r="BM645" s="1"/>
    </row>
    <row r="646" spans="1:65" ht="15.75" customHeight="1" x14ac:dyDescent="0.25">
      <c r="A646" s="1"/>
      <c r="B646" s="83"/>
      <c r="C646" s="83"/>
      <c r="D646" s="83"/>
      <c r="E646" s="1"/>
      <c r="F646" s="1"/>
      <c r="G646" s="1"/>
      <c r="H646" s="1"/>
      <c r="I646" s="1"/>
      <c r="J646" s="1"/>
      <c r="K646" s="1"/>
      <c r="L646" s="1"/>
      <c r="M646" s="1"/>
      <c r="N646" s="1"/>
      <c r="O646" s="1"/>
      <c r="P646" s="1"/>
      <c r="Q646" s="1"/>
      <c r="R646" s="1"/>
      <c r="S646" s="1"/>
      <c r="T646" s="1"/>
      <c r="U646" s="1"/>
      <c r="V646" s="1"/>
      <c r="W646" s="1"/>
      <c r="X646" s="1"/>
      <c r="Y646" s="1"/>
      <c r="Z646" s="1"/>
      <c r="AA646" s="1"/>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c r="BC646" s="83"/>
      <c r="BD646" s="83"/>
      <c r="BE646" s="83"/>
      <c r="BF646" s="83"/>
      <c r="BG646" s="83"/>
      <c r="BH646" s="83"/>
      <c r="BI646" s="83"/>
      <c r="BJ646" s="96"/>
      <c r="BK646" s="96"/>
      <c r="BL646" s="1"/>
      <c r="BM646" s="1"/>
    </row>
    <row r="647" spans="1:65" ht="15.75" customHeight="1" x14ac:dyDescent="0.25">
      <c r="A647" s="1"/>
      <c r="B647" s="83"/>
      <c r="C647" s="83"/>
      <c r="D647" s="83"/>
      <c r="E647" s="1"/>
      <c r="F647" s="1"/>
      <c r="G647" s="1"/>
      <c r="H647" s="1"/>
      <c r="I647" s="1"/>
      <c r="J647" s="1"/>
      <c r="K647" s="1"/>
      <c r="L647" s="1"/>
      <c r="M647" s="1"/>
      <c r="N647" s="1"/>
      <c r="O647" s="1"/>
      <c r="P647" s="1"/>
      <c r="Q647" s="1"/>
      <c r="R647" s="1"/>
      <c r="S647" s="1"/>
      <c r="T647" s="1"/>
      <c r="U647" s="1"/>
      <c r="V647" s="1"/>
      <c r="W647" s="1"/>
      <c r="X647" s="1"/>
      <c r="Y647" s="1"/>
      <c r="Z647" s="1"/>
      <c r="AA647" s="1"/>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c r="BC647" s="83"/>
      <c r="BD647" s="83"/>
      <c r="BE647" s="83"/>
      <c r="BF647" s="83"/>
      <c r="BG647" s="83"/>
      <c r="BH647" s="83"/>
      <c r="BI647" s="83"/>
      <c r="BJ647" s="96"/>
      <c r="BK647" s="96"/>
      <c r="BL647" s="1"/>
      <c r="BM647" s="1"/>
    </row>
    <row r="648" spans="1:65" ht="15.75" customHeight="1" x14ac:dyDescent="0.25">
      <c r="A648" s="1"/>
      <c r="B648" s="83"/>
      <c r="C648" s="83"/>
      <c r="D648" s="83"/>
      <c r="E648" s="1"/>
      <c r="F648" s="1"/>
      <c r="G648" s="1"/>
      <c r="H648" s="1"/>
      <c r="I648" s="1"/>
      <c r="J648" s="1"/>
      <c r="K648" s="1"/>
      <c r="L648" s="1"/>
      <c r="M648" s="1"/>
      <c r="N648" s="1"/>
      <c r="O648" s="1"/>
      <c r="P648" s="1"/>
      <c r="Q648" s="1"/>
      <c r="R648" s="1"/>
      <c r="S648" s="1"/>
      <c r="T648" s="1"/>
      <c r="U648" s="1"/>
      <c r="V648" s="1"/>
      <c r="W648" s="1"/>
      <c r="X648" s="1"/>
      <c r="Y648" s="1"/>
      <c r="Z648" s="1"/>
      <c r="AA648" s="1"/>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c r="BC648" s="83"/>
      <c r="BD648" s="83"/>
      <c r="BE648" s="83"/>
      <c r="BF648" s="83"/>
      <c r="BG648" s="83"/>
      <c r="BH648" s="83"/>
      <c r="BI648" s="83"/>
      <c r="BJ648" s="96"/>
      <c r="BK648" s="96"/>
      <c r="BL648" s="1"/>
      <c r="BM648" s="1"/>
    </row>
    <row r="649" spans="1:65" ht="15.75" customHeight="1" x14ac:dyDescent="0.25">
      <c r="A649" s="1"/>
      <c r="B649" s="83"/>
      <c r="C649" s="83"/>
      <c r="D649" s="83"/>
      <c r="E649" s="1"/>
      <c r="F649" s="1"/>
      <c r="G649" s="1"/>
      <c r="H649" s="1"/>
      <c r="I649" s="1"/>
      <c r="J649" s="1"/>
      <c r="K649" s="1"/>
      <c r="L649" s="1"/>
      <c r="M649" s="1"/>
      <c r="N649" s="1"/>
      <c r="O649" s="1"/>
      <c r="P649" s="1"/>
      <c r="Q649" s="1"/>
      <c r="R649" s="1"/>
      <c r="S649" s="1"/>
      <c r="T649" s="1"/>
      <c r="U649" s="1"/>
      <c r="V649" s="1"/>
      <c r="W649" s="1"/>
      <c r="X649" s="1"/>
      <c r="Y649" s="1"/>
      <c r="Z649" s="1"/>
      <c r="AA649" s="1"/>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c r="BC649" s="83"/>
      <c r="BD649" s="83"/>
      <c r="BE649" s="83"/>
      <c r="BF649" s="83"/>
      <c r="BG649" s="83"/>
      <c r="BH649" s="83"/>
      <c r="BI649" s="83"/>
      <c r="BJ649" s="96"/>
      <c r="BK649" s="96"/>
      <c r="BL649" s="1"/>
      <c r="BM649" s="1"/>
    </row>
    <row r="650" spans="1:65" ht="15.75" customHeight="1" x14ac:dyDescent="0.25">
      <c r="A650" s="1"/>
      <c r="B650" s="83"/>
      <c r="C650" s="83"/>
      <c r="D650" s="83"/>
      <c r="E650" s="1"/>
      <c r="F650" s="1"/>
      <c r="G650" s="1"/>
      <c r="H650" s="1"/>
      <c r="I650" s="1"/>
      <c r="J650" s="1"/>
      <c r="K650" s="1"/>
      <c r="L650" s="1"/>
      <c r="M650" s="1"/>
      <c r="N650" s="1"/>
      <c r="O650" s="1"/>
      <c r="P650" s="1"/>
      <c r="Q650" s="1"/>
      <c r="R650" s="1"/>
      <c r="S650" s="1"/>
      <c r="T650" s="1"/>
      <c r="U650" s="1"/>
      <c r="V650" s="1"/>
      <c r="W650" s="1"/>
      <c r="X650" s="1"/>
      <c r="Y650" s="1"/>
      <c r="Z650" s="1"/>
      <c r="AA650" s="1"/>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c r="BC650" s="83"/>
      <c r="BD650" s="83"/>
      <c r="BE650" s="83"/>
      <c r="BF650" s="83"/>
      <c r="BG650" s="83"/>
      <c r="BH650" s="83"/>
      <c r="BI650" s="83"/>
      <c r="BJ650" s="96"/>
      <c r="BK650" s="96"/>
      <c r="BL650" s="1"/>
      <c r="BM650" s="1"/>
    </row>
    <row r="651" spans="1:65" ht="15.75" customHeight="1" x14ac:dyDescent="0.25">
      <c r="A651" s="1"/>
      <c r="B651" s="83"/>
      <c r="C651" s="83"/>
      <c r="D651" s="83"/>
      <c r="E651" s="1"/>
      <c r="F651" s="1"/>
      <c r="G651" s="1"/>
      <c r="H651" s="1"/>
      <c r="I651" s="1"/>
      <c r="J651" s="1"/>
      <c r="K651" s="1"/>
      <c r="L651" s="1"/>
      <c r="M651" s="1"/>
      <c r="N651" s="1"/>
      <c r="O651" s="1"/>
      <c r="P651" s="1"/>
      <c r="Q651" s="1"/>
      <c r="R651" s="1"/>
      <c r="S651" s="1"/>
      <c r="T651" s="1"/>
      <c r="U651" s="1"/>
      <c r="V651" s="1"/>
      <c r="W651" s="1"/>
      <c r="X651" s="1"/>
      <c r="Y651" s="1"/>
      <c r="Z651" s="1"/>
      <c r="AA651" s="1"/>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c r="BC651" s="83"/>
      <c r="BD651" s="83"/>
      <c r="BE651" s="83"/>
      <c r="BF651" s="83"/>
      <c r="BG651" s="83"/>
      <c r="BH651" s="83"/>
      <c r="BI651" s="83"/>
      <c r="BJ651" s="96"/>
      <c r="BK651" s="96"/>
      <c r="BL651" s="1"/>
      <c r="BM651" s="1"/>
    </row>
    <row r="652" spans="1:65" ht="15.75" customHeight="1" x14ac:dyDescent="0.25">
      <c r="A652" s="1"/>
      <c r="B652" s="83"/>
      <c r="C652" s="83"/>
      <c r="D652" s="83"/>
      <c r="E652" s="1"/>
      <c r="F652" s="1"/>
      <c r="G652" s="1"/>
      <c r="H652" s="1"/>
      <c r="I652" s="1"/>
      <c r="J652" s="1"/>
      <c r="K652" s="1"/>
      <c r="L652" s="1"/>
      <c r="M652" s="1"/>
      <c r="N652" s="1"/>
      <c r="O652" s="1"/>
      <c r="P652" s="1"/>
      <c r="Q652" s="1"/>
      <c r="R652" s="1"/>
      <c r="S652" s="1"/>
      <c r="T652" s="1"/>
      <c r="U652" s="1"/>
      <c r="V652" s="1"/>
      <c r="W652" s="1"/>
      <c r="X652" s="1"/>
      <c r="Y652" s="1"/>
      <c r="Z652" s="1"/>
      <c r="AA652" s="1"/>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c r="BC652" s="83"/>
      <c r="BD652" s="83"/>
      <c r="BE652" s="83"/>
      <c r="BF652" s="83"/>
      <c r="BG652" s="83"/>
      <c r="BH652" s="83"/>
      <c r="BI652" s="83"/>
      <c r="BJ652" s="96"/>
      <c r="BK652" s="96"/>
      <c r="BL652" s="1"/>
      <c r="BM652" s="1"/>
    </row>
    <row r="653" spans="1:65" ht="15.75" customHeight="1" x14ac:dyDescent="0.25">
      <c r="A653" s="1"/>
      <c r="B653" s="83"/>
      <c r="C653" s="83"/>
      <c r="D653" s="83"/>
      <c r="E653" s="1"/>
      <c r="F653" s="1"/>
      <c r="G653" s="1"/>
      <c r="H653" s="1"/>
      <c r="I653" s="1"/>
      <c r="J653" s="1"/>
      <c r="K653" s="1"/>
      <c r="L653" s="1"/>
      <c r="M653" s="1"/>
      <c r="N653" s="1"/>
      <c r="O653" s="1"/>
      <c r="P653" s="1"/>
      <c r="Q653" s="1"/>
      <c r="R653" s="1"/>
      <c r="S653" s="1"/>
      <c r="T653" s="1"/>
      <c r="U653" s="1"/>
      <c r="V653" s="1"/>
      <c r="W653" s="1"/>
      <c r="X653" s="1"/>
      <c r="Y653" s="1"/>
      <c r="Z653" s="1"/>
      <c r="AA653" s="1"/>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c r="BC653" s="83"/>
      <c r="BD653" s="83"/>
      <c r="BE653" s="83"/>
      <c r="BF653" s="83"/>
      <c r="BG653" s="83"/>
      <c r="BH653" s="83"/>
      <c r="BI653" s="83"/>
      <c r="BJ653" s="96"/>
      <c r="BK653" s="96"/>
      <c r="BL653" s="1"/>
      <c r="BM653" s="1"/>
    </row>
    <row r="654" spans="1:65" ht="15.75" customHeight="1" x14ac:dyDescent="0.25">
      <c r="A654" s="1"/>
      <c r="B654" s="83"/>
      <c r="C654" s="83"/>
      <c r="D654" s="83"/>
      <c r="E654" s="1"/>
      <c r="F654" s="1"/>
      <c r="G654" s="1"/>
      <c r="H654" s="1"/>
      <c r="I654" s="1"/>
      <c r="J654" s="1"/>
      <c r="K654" s="1"/>
      <c r="L654" s="1"/>
      <c r="M654" s="1"/>
      <c r="N654" s="1"/>
      <c r="O654" s="1"/>
      <c r="P654" s="1"/>
      <c r="Q654" s="1"/>
      <c r="R654" s="1"/>
      <c r="S654" s="1"/>
      <c r="T654" s="1"/>
      <c r="U654" s="1"/>
      <c r="V654" s="1"/>
      <c r="W654" s="1"/>
      <c r="X654" s="1"/>
      <c r="Y654" s="1"/>
      <c r="Z654" s="1"/>
      <c r="AA654" s="1"/>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c r="BC654" s="83"/>
      <c r="BD654" s="83"/>
      <c r="BE654" s="83"/>
      <c r="BF654" s="83"/>
      <c r="BG654" s="83"/>
      <c r="BH654" s="83"/>
      <c r="BI654" s="83"/>
      <c r="BJ654" s="96"/>
      <c r="BK654" s="96"/>
      <c r="BL654" s="1"/>
      <c r="BM654" s="1"/>
    </row>
    <row r="655" spans="1:65" ht="15.75" customHeight="1" x14ac:dyDescent="0.25">
      <c r="A655" s="1"/>
      <c r="B655" s="83"/>
      <c r="C655" s="83"/>
      <c r="D655" s="83"/>
      <c r="E655" s="1"/>
      <c r="F655" s="1"/>
      <c r="G655" s="1"/>
      <c r="H655" s="1"/>
      <c r="I655" s="1"/>
      <c r="J655" s="1"/>
      <c r="K655" s="1"/>
      <c r="L655" s="1"/>
      <c r="M655" s="1"/>
      <c r="N655" s="1"/>
      <c r="O655" s="1"/>
      <c r="P655" s="1"/>
      <c r="Q655" s="1"/>
      <c r="R655" s="1"/>
      <c r="S655" s="1"/>
      <c r="T655" s="1"/>
      <c r="U655" s="1"/>
      <c r="V655" s="1"/>
      <c r="W655" s="1"/>
      <c r="X655" s="1"/>
      <c r="Y655" s="1"/>
      <c r="Z655" s="1"/>
      <c r="AA655" s="1"/>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c r="BD655" s="83"/>
      <c r="BE655" s="83"/>
      <c r="BF655" s="83"/>
      <c r="BG655" s="83"/>
      <c r="BH655" s="83"/>
      <c r="BI655" s="83"/>
      <c r="BJ655" s="96"/>
      <c r="BK655" s="96"/>
      <c r="BL655" s="1"/>
      <c r="BM655" s="1"/>
    </row>
    <row r="656" spans="1:65" ht="15.75" customHeight="1" x14ac:dyDescent="0.25">
      <c r="A656" s="1"/>
      <c r="B656" s="83"/>
      <c r="C656" s="83"/>
      <c r="D656" s="83"/>
      <c r="E656" s="1"/>
      <c r="F656" s="1"/>
      <c r="G656" s="1"/>
      <c r="H656" s="1"/>
      <c r="I656" s="1"/>
      <c r="J656" s="1"/>
      <c r="K656" s="1"/>
      <c r="L656" s="1"/>
      <c r="M656" s="1"/>
      <c r="N656" s="1"/>
      <c r="O656" s="1"/>
      <c r="P656" s="1"/>
      <c r="Q656" s="1"/>
      <c r="R656" s="1"/>
      <c r="S656" s="1"/>
      <c r="T656" s="1"/>
      <c r="U656" s="1"/>
      <c r="V656" s="1"/>
      <c r="W656" s="1"/>
      <c r="X656" s="1"/>
      <c r="Y656" s="1"/>
      <c r="Z656" s="1"/>
      <c r="AA656" s="1"/>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c r="BD656" s="83"/>
      <c r="BE656" s="83"/>
      <c r="BF656" s="83"/>
      <c r="BG656" s="83"/>
      <c r="BH656" s="83"/>
      <c r="BI656" s="83"/>
      <c r="BJ656" s="96"/>
      <c r="BK656" s="96"/>
      <c r="BL656" s="1"/>
      <c r="BM656" s="1"/>
    </row>
    <row r="657" spans="1:65" ht="15.75" customHeight="1" x14ac:dyDescent="0.25">
      <c r="A657" s="1"/>
      <c r="B657" s="83"/>
      <c r="C657" s="83"/>
      <c r="D657" s="83"/>
      <c r="E657" s="1"/>
      <c r="F657" s="1"/>
      <c r="G657" s="1"/>
      <c r="H657" s="1"/>
      <c r="I657" s="1"/>
      <c r="J657" s="1"/>
      <c r="K657" s="1"/>
      <c r="L657" s="1"/>
      <c r="M657" s="1"/>
      <c r="N657" s="1"/>
      <c r="O657" s="1"/>
      <c r="P657" s="1"/>
      <c r="Q657" s="1"/>
      <c r="R657" s="1"/>
      <c r="S657" s="1"/>
      <c r="T657" s="1"/>
      <c r="U657" s="1"/>
      <c r="V657" s="1"/>
      <c r="W657" s="1"/>
      <c r="X657" s="1"/>
      <c r="Y657" s="1"/>
      <c r="Z657" s="1"/>
      <c r="AA657" s="1"/>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c r="BC657" s="83"/>
      <c r="BD657" s="83"/>
      <c r="BE657" s="83"/>
      <c r="BF657" s="83"/>
      <c r="BG657" s="83"/>
      <c r="BH657" s="83"/>
      <c r="BI657" s="83"/>
      <c r="BJ657" s="96"/>
      <c r="BK657" s="96"/>
      <c r="BL657" s="1"/>
      <c r="BM657" s="1"/>
    </row>
    <row r="658" spans="1:65" ht="15.75" customHeight="1" x14ac:dyDescent="0.25">
      <c r="A658" s="1"/>
      <c r="B658" s="83"/>
      <c r="C658" s="83"/>
      <c r="D658" s="83"/>
      <c r="E658" s="1"/>
      <c r="F658" s="1"/>
      <c r="G658" s="1"/>
      <c r="H658" s="1"/>
      <c r="I658" s="1"/>
      <c r="J658" s="1"/>
      <c r="K658" s="1"/>
      <c r="L658" s="1"/>
      <c r="M658" s="1"/>
      <c r="N658" s="1"/>
      <c r="O658" s="1"/>
      <c r="P658" s="1"/>
      <c r="Q658" s="1"/>
      <c r="R658" s="1"/>
      <c r="S658" s="1"/>
      <c r="T658" s="1"/>
      <c r="U658" s="1"/>
      <c r="V658" s="1"/>
      <c r="W658" s="1"/>
      <c r="X658" s="1"/>
      <c r="Y658" s="1"/>
      <c r="Z658" s="1"/>
      <c r="AA658" s="1"/>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c r="BC658" s="83"/>
      <c r="BD658" s="83"/>
      <c r="BE658" s="83"/>
      <c r="BF658" s="83"/>
      <c r="BG658" s="83"/>
      <c r="BH658" s="83"/>
      <c r="BI658" s="83"/>
      <c r="BJ658" s="96"/>
      <c r="BK658" s="96"/>
      <c r="BL658" s="1"/>
      <c r="BM658" s="1"/>
    </row>
    <row r="659" spans="1:65" ht="15.75" customHeight="1" x14ac:dyDescent="0.25">
      <c r="A659" s="1"/>
      <c r="B659" s="83"/>
      <c r="C659" s="83"/>
      <c r="D659" s="83"/>
      <c r="E659" s="1"/>
      <c r="F659" s="1"/>
      <c r="G659" s="1"/>
      <c r="H659" s="1"/>
      <c r="I659" s="1"/>
      <c r="J659" s="1"/>
      <c r="K659" s="1"/>
      <c r="L659" s="1"/>
      <c r="M659" s="1"/>
      <c r="N659" s="1"/>
      <c r="O659" s="1"/>
      <c r="P659" s="1"/>
      <c r="Q659" s="1"/>
      <c r="R659" s="1"/>
      <c r="S659" s="1"/>
      <c r="T659" s="1"/>
      <c r="U659" s="1"/>
      <c r="V659" s="1"/>
      <c r="W659" s="1"/>
      <c r="X659" s="1"/>
      <c r="Y659" s="1"/>
      <c r="Z659" s="1"/>
      <c r="AA659" s="1"/>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c r="BC659" s="83"/>
      <c r="BD659" s="83"/>
      <c r="BE659" s="83"/>
      <c r="BF659" s="83"/>
      <c r="BG659" s="83"/>
      <c r="BH659" s="83"/>
      <c r="BI659" s="83"/>
      <c r="BJ659" s="96"/>
      <c r="BK659" s="96"/>
      <c r="BL659" s="1"/>
      <c r="BM659" s="1"/>
    </row>
    <row r="660" spans="1:65" ht="15.75" customHeight="1" x14ac:dyDescent="0.25">
      <c r="A660" s="1"/>
      <c r="B660" s="83"/>
      <c r="C660" s="83"/>
      <c r="D660" s="83"/>
      <c r="E660" s="1"/>
      <c r="F660" s="1"/>
      <c r="G660" s="1"/>
      <c r="H660" s="1"/>
      <c r="I660" s="1"/>
      <c r="J660" s="1"/>
      <c r="K660" s="1"/>
      <c r="L660" s="1"/>
      <c r="M660" s="1"/>
      <c r="N660" s="1"/>
      <c r="O660" s="1"/>
      <c r="P660" s="1"/>
      <c r="Q660" s="1"/>
      <c r="R660" s="1"/>
      <c r="S660" s="1"/>
      <c r="T660" s="1"/>
      <c r="U660" s="1"/>
      <c r="V660" s="1"/>
      <c r="W660" s="1"/>
      <c r="X660" s="1"/>
      <c r="Y660" s="1"/>
      <c r="Z660" s="1"/>
      <c r="AA660" s="1"/>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c r="BC660" s="83"/>
      <c r="BD660" s="83"/>
      <c r="BE660" s="83"/>
      <c r="BF660" s="83"/>
      <c r="BG660" s="83"/>
      <c r="BH660" s="83"/>
      <c r="BI660" s="83"/>
      <c r="BJ660" s="96"/>
      <c r="BK660" s="96"/>
      <c r="BL660" s="1"/>
      <c r="BM660" s="1"/>
    </row>
    <row r="661" spans="1:65" ht="15.75" customHeight="1" x14ac:dyDescent="0.25">
      <c r="A661" s="1"/>
      <c r="B661" s="83"/>
      <c r="C661" s="83"/>
      <c r="D661" s="83"/>
      <c r="E661" s="1"/>
      <c r="F661" s="1"/>
      <c r="G661" s="1"/>
      <c r="H661" s="1"/>
      <c r="I661" s="1"/>
      <c r="J661" s="1"/>
      <c r="K661" s="1"/>
      <c r="L661" s="1"/>
      <c r="M661" s="1"/>
      <c r="N661" s="1"/>
      <c r="O661" s="1"/>
      <c r="P661" s="1"/>
      <c r="Q661" s="1"/>
      <c r="R661" s="1"/>
      <c r="S661" s="1"/>
      <c r="T661" s="1"/>
      <c r="U661" s="1"/>
      <c r="V661" s="1"/>
      <c r="W661" s="1"/>
      <c r="X661" s="1"/>
      <c r="Y661" s="1"/>
      <c r="Z661" s="1"/>
      <c r="AA661" s="1"/>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c r="BC661" s="83"/>
      <c r="BD661" s="83"/>
      <c r="BE661" s="83"/>
      <c r="BF661" s="83"/>
      <c r="BG661" s="83"/>
      <c r="BH661" s="83"/>
      <c r="BI661" s="83"/>
      <c r="BJ661" s="96"/>
      <c r="BK661" s="96"/>
      <c r="BL661" s="1"/>
      <c r="BM661" s="1"/>
    </row>
    <row r="662" spans="1:65" ht="15.75" customHeight="1" x14ac:dyDescent="0.25">
      <c r="A662" s="1"/>
      <c r="B662" s="83"/>
      <c r="C662" s="83"/>
      <c r="D662" s="83"/>
      <c r="E662" s="1"/>
      <c r="F662" s="1"/>
      <c r="G662" s="1"/>
      <c r="H662" s="1"/>
      <c r="I662" s="1"/>
      <c r="J662" s="1"/>
      <c r="K662" s="1"/>
      <c r="L662" s="1"/>
      <c r="M662" s="1"/>
      <c r="N662" s="1"/>
      <c r="O662" s="1"/>
      <c r="P662" s="1"/>
      <c r="Q662" s="1"/>
      <c r="R662" s="1"/>
      <c r="S662" s="1"/>
      <c r="T662" s="1"/>
      <c r="U662" s="1"/>
      <c r="V662" s="1"/>
      <c r="W662" s="1"/>
      <c r="X662" s="1"/>
      <c r="Y662" s="1"/>
      <c r="Z662" s="1"/>
      <c r="AA662" s="1"/>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c r="BC662" s="83"/>
      <c r="BD662" s="83"/>
      <c r="BE662" s="83"/>
      <c r="BF662" s="83"/>
      <c r="BG662" s="83"/>
      <c r="BH662" s="83"/>
      <c r="BI662" s="83"/>
      <c r="BJ662" s="96"/>
      <c r="BK662" s="96"/>
      <c r="BL662" s="1"/>
      <c r="BM662" s="1"/>
    </row>
    <row r="663" spans="1:65" ht="15.75" customHeight="1" x14ac:dyDescent="0.25">
      <c r="A663" s="1"/>
      <c r="B663" s="83"/>
      <c r="C663" s="83"/>
      <c r="D663" s="83"/>
      <c r="E663" s="1"/>
      <c r="F663" s="1"/>
      <c r="G663" s="1"/>
      <c r="H663" s="1"/>
      <c r="I663" s="1"/>
      <c r="J663" s="1"/>
      <c r="K663" s="1"/>
      <c r="L663" s="1"/>
      <c r="M663" s="1"/>
      <c r="N663" s="1"/>
      <c r="O663" s="1"/>
      <c r="P663" s="1"/>
      <c r="Q663" s="1"/>
      <c r="R663" s="1"/>
      <c r="S663" s="1"/>
      <c r="T663" s="1"/>
      <c r="U663" s="1"/>
      <c r="V663" s="1"/>
      <c r="W663" s="1"/>
      <c r="X663" s="1"/>
      <c r="Y663" s="1"/>
      <c r="Z663" s="1"/>
      <c r="AA663" s="1"/>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c r="BC663" s="83"/>
      <c r="BD663" s="83"/>
      <c r="BE663" s="83"/>
      <c r="BF663" s="83"/>
      <c r="BG663" s="83"/>
      <c r="BH663" s="83"/>
      <c r="BI663" s="83"/>
      <c r="BJ663" s="96"/>
      <c r="BK663" s="96"/>
      <c r="BL663" s="1"/>
      <c r="BM663" s="1"/>
    </row>
    <row r="664" spans="1:65" ht="15.75" customHeight="1" x14ac:dyDescent="0.25">
      <c r="A664" s="1"/>
      <c r="B664" s="83"/>
      <c r="C664" s="83"/>
      <c r="D664" s="83"/>
      <c r="E664" s="1"/>
      <c r="F664" s="1"/>
      <c r="G664" s="1"/>
      <c r="H664" s="1"/>
      <c r="I664" s="1"/>
      <c r="J664" s="1"/>
      <c r="K664" s="1"/>
      <c r="L664" s="1"/>
      <c r="M664" s="1"/>
      <c r="N664" s="1"/>
      <c r="O664" s="1"/>
      <c r="P664" s="1"/>
      <c r="Q664" s="1"/>
      <c r="R664" s="1"/>
      <c r="S664" s="1"/>
      <c r="T664" s="1"/>
      <c r="U664" s="1"/>
      <c r="V664" s="1"/>
      <c r="W664" s="1"/>
      <c r="X664" s="1"/>
      <c r="Y664" s="1"/>
      <c r="Z664" s="1"/>
      <c r="AA664" s="1"/>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c r="BC664" s="83"/>
      <c r="BD664" s="83"/>
      <c r="BE664" s="83"/>
      <c r="BF664" s="83"/>
      <c r="BG664" s="83"/>
      <c r="BH664" s="83"/>
      <c r="BI664" s="83"/>
      <c r="BJ664" s="96"/>
      <c r="BK664" s="96"/>
      <c r="BL664" s="1"/>
      <c r="BM664" s="1"/>
    </row>
    <row r="665" spans="1:65" ht="15.75" customHeight="1" x14ac:dyDescent="0.25">
      <c r="A665" s="1"/>
      <c r="B665" s="83"/>
      <c r="C665" s="83"/>
      <c r="D665" s="83"/>
      <c r="E665" s="1"/>
      <c r="F665" s="1"/>
      <c r="G665" s="1"/>
      <c r="H665" s="1"/>
      <c r="I665" s="1"/>
      <c r="J665" s="1"/>
      <c r="K665" s="1"/>
      <c r="L665" s="1"/>
      <c r="M665" s="1"/>
      <c r="N665" s="1"/>
      <c r="O665" s="1"/>
      <c r="P665" s="1"/>
      <c r="Q665" s="1"/>
      <c r="R665" s="1"/>
      <c r="S665" s="1"/>
      <c r="T665" s="1"/>
      <c r="U665" s="1"/>
      <c r="V665" s="1"/>
      <c r="W665" s="1"/>
      <c r="X665" s="1"/>
      <c r="Y665" s="1"/>
      <c r="Z665" s="1"/>
      <c r="AA665" s="1"/>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c r="BC665" s="83"/>
      <c r="BD665" s="83"/>
      <c r="BE665" s="83"/>
      <c r="BF665" s="83"/>
      <c r="BG665" s="83"/>
      <c r="BH665" s="83"/>
      <c r="BI665" s="83"/>
      <c r="BJ665" s="96"/>
      <c r="BK665" s="96"/>
      <c r="BL665" s="1"/>
      <c r="BM665" s="1"/>
    </row>
    <row r="666" spans="1:65" ht="15.75" customHeight="1" x14ac:dyDescent="0.25">
      <c r="A666" s="1"/>
      <c r="B666" s="83"/>
      <c r="C666" s="83"/>
      <c r="D666" s="83"/>
      <c r="E666" s="1"/>
      <c r="F666" s="1"/>
      <c r="G666" s="1"/>
      <c r="H666" s="1"/>
      <c r="I666" s="1"/>
      <c r="J666" s="1"/>
      <c r="K666" s="1"/>
      <c r="L666" s="1"/>
      <c r="M666" s="1"/>
      <c r="N666" s="1"/>
      <c r="O666" s="1"/>
      <c r="P666" s="1"/>
      <c r="Q666" s="1"/>
      <c r="R666" s="1"/>
      <c r="S666" s="1"/>
      <c r="T666" s="1"/>
      <c r="U666" s="1"/>
      <c r="V666" s="1"/>
      <c r="W666" s="1"/>
      <c r="X666" s="1"/>
      <c r="Y666" s="1"/>
      <c r="Z666" s="1"/>
      <c r="AA666" s="1"/>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c r="BC666" s="83"/>
      <c r="BD666" s="83"/>
      <c r="BE666" s="83"/>
      <c r="BF666" s="83"/>
      <c r="BG666" s="83"/>
      <c r="BH666" s="83"/>
      <c r="BI666" s="83"/>
      <c r="BJ666" s="96"/>
      <c r="BK666" s="96"/>
      <c r="BL666" s="1"/>
      <c r="BM666" s="1"/>
    </row>
    <row r="667" spans="1:65" ht="15.75" customHeight="1" x14ac:dyDescent="0.25">
      <c r="A667" s="1"/>
      <c r="B667" s="83"/>
      <c r="C667" s="83"/>
      <c r="D667" s="83"/>
      <c r="E667" s="1"/>
      <c r="F667" s="1"/>
      <c r="G667" s="1"/>
      <c r="H667" s="1"/>
      <c r="I667" s="1"/>
      <c r="J667" s="1"/>
      <c r="K667" s="1"/>
      <c r="L667" s="1"/>
      <c r="M667" s="1"/>
      <c r="N667" s="1"/>
      <c r="O667" s="1"/>
      <c r="P667" s="1"/>
      <c r="Q667" s="1"/>
      <c r="R667" s="1"/>
      <c r="S667" s="1"/>
      <c r="T667" s="1"/>
      <c r="U667" s="1"/>
      <c r="V667" s="1"/>
      <c r="W667" s="1"/>
      <c r="X667" s="1"/>
      <c r="Y667" s="1"/>
      <c r="Z667" s="1"/>
      <c r="AA667" s="1"/>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c r="BC667" s="83"/>
      <c r="BD667" s="83"/>
      <c r="BE667" s="83"/>
      <c r="BF667" s="83"/>
      <c r="BG667" s="83"/>
      <c r="BH667" s="83"/>
      <c r="BI667" s="83"/>
      <c r="BJ667" s="96"/>
      <c r="BK667" s="96"/>
      <c r="BL667" s="1"/>
      <c r="BM667" s="1"/>
    </row>
    <row r="668" spans="1:65" ht="15.75" customHeight="1" x14ac:dyDescent="0.25">
      <c r="A668" s="1"/>
      <c r="B668" s="83"/>
      <c r="C668" s="83"/>
      <c r="D668" s="83"/>
      <c r="E668" s="1"/>
      <c r="F668" s="1"/>
      <c r="G668" s="1"/>
      <c r="H668" s="1"/>
      <c r="I668" s="1"/>
      <c r="J668" s="1"/>
      <c r="K668" s="1"/>
      <c r="L668" s="1"/>
      <c r="M668" s="1"/>
      <c r="N668" s="1"/>
      <c r="O668" s="1"/>
      <c r="P668" s="1"/>
      <c r="Q668" s="1"/>
      <c r="R668" s="1"/>
      <c r="S668" s="1"/>
      <c r="T668" s="1"/>
      <c r="U668" s="1"/>
      <c r="V668" s="1"/>
      <c r="W668" s="1"/>
      <c r="X668" s="1"/>
      <c r="Y668" s="1"/>
      <c r="Z668" s="1"/>
      <c r="AA668" s="1"/>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c r="BC668" s="83"/>
      <c r="BD668" s="83"/>
      <c r="BE668" s="83"/>
      <c r="BF668" s="83"/>
      <c r="BG668" s="83"/>
      <c r="BH668" s="83"/>
      <c r="BI668" s="83"/>
      <c r="BJ668" s="96"/>
      <c r="BK668" s="96"/>
      <c r="BL668" s="1"/>
      <c r="BM668" s="1"/>
    </row>
    <row r="669" spans="1:65" ht="15.75" customHeight="1" x14ac:dyDescent="0.25">
      <c r="A669" s="1"/>
      <c r="B669" s="83"/>
      <c r="C669" s="83"/>
      <c r="D669" s="83"/>
      <c r="E669" s="1"/>
      <c r="F669" s="1"/>
      <c r="G669" s="1"/>
      <c r="H669" s="1"/>
      <c r="I669" s="1"/>
      <c r="J669" s="1"/>
      <c r="K669" s="1"/>
      <c r="L669" s="1"/>
      <c r="M669" s="1"/>
      <c r="N669" s="1"/>
      <c r="O669" s="1"/>
      <c r="P669" s="1"/>
      <c r="Q669" s="1"/>
      <c r="R669" s="1"/>
      <c r="S669" s="1"/>
      <c r="T669" s="1"/>
      <c r="U669" s="1"/>
      <c r="V669" s="1"/>
      <c r="W669" s="1"/>
      <c r="X669" s="1"/>
      <c r="Y669" s="1"/>
      <c r="Z669" s="1"/>
      <c r="AA669" s="1"/>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c r="BC669" s="83"/>
      <c r="BD669" s="83"/>
      <c r="BE669" s="83"/>
      <c r="BF669" s="83"/>
      <c r="BG669" s="83"/>
      <c r="BH669" s="83"/>
      <c r="BI669" s="83"/>
      <c r="BJ669" s="96"/>
      <c r="BK669" s="96"/>
      <c r="BL669" s="1"/>
      <c r="BM669" s="1"/>
    </row>
    <row r="670" spans="1:65" ht="15.75" customHeight="1" x14ac:dyDescent="0.25">
      <c r="A670" s="1"/>
      <c r="B670" s="83"/>
      <c r="C670" s="83"/>
      <c r="D670" s="83"/>
      <c r="E670" s="1"/>
      <c r="F670" s="1"/>
      <c r="G670" s="1"/>
      <c r="H670" s="1"/>
      <c r="I670" s="1"/>
      <c r="J670" s="1"/>
      <c r="K670" s="1"/>
      <c r="L670" s="1"/>
      <c r="M670" s="1"/>
      <c r="N670" s="1"/>
      <c r="O670" s="1"/>
      <c r="P670" s="1"/>
      <c r="Q670" s="1"/>
      <c r="R670" s="1"/>
      <c r="S670" s="1"/>
      <c r="T670" s="1"/>
      <c r="U670" s="1"/>
      <c r="V670" s="1"/>
      <c r="W670" s="1"/>
      <c r="X670" s="1"/>
      <c r="Y670" s="1"/>
      <c r="Z670" s="1"/>
      <c r="AA670" s="1"/>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c r="BC670" s="83"/>
      <c r="BD670" s="83"/>
      <c r="BE670" s="83"/>
      <c r="BF670" s="83"/>
      <c r="BG670" s="83"/>
      <c r="BH670" s="83"/>
      <c r="BI670" s="83"/>
      <c r="BJ670" s="96"/>
      <c r="BK670" s="96"/>
      <c r="BL670" s="1"/>
      <c r="BM670" s="1"/>
    </row>
    <row r="671" spans="1:65" ht="15.75" customHeight="1" x14ac:dyDescent="0.25">
      <c r="A671" s="1"/>
      <c r="B671" s="83"/>
      <c r="C671" s="83"/>
      <c r="D671" s="83"/>
      <c r="E671" s="1"/>
      <c r="F671" s="1"/>
      <c r="G671" s="1"/>
      <c r="H671" s="1"/>
      <c r="I671" s="1"/>
      <c r="J671" s="1"/>
      <c r="K671" s="1"/>
      <c r="L671" s="1"/>
      <c r="M671" s="1"/>
      <c r="N671" s="1"/>
      <c r="O671" s="1"/>
      <c r="P671" s="1"/>
      <c r="Q671" s="1"/>
      <c r="R671" s="1"/>
      <c r="S671" s="1"/>
      <c r="T671" s="1"/>
      <c r="U671" s="1"/>
      <c r="V671" s="1"/>
      <c r="W671" s="1"/>
      <c r="X671" s="1"/>
      <c r="Y671" s="1"/>
      <c r="Z671" s="1"/>
      <c r="AA671" s="1"/>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c r="BC671" s="83"/>
      <c r="BD671" s="83"/>
      <c r="BE671" s="83"/>
      <c r="BF671" s="83"/>
      <c r="BG671" s="83"/>
      <c r="BH671" s="83"/>
      <c r="BI671" s="83"/>
      <c r="BJ671" s="96"/>
      <c r="BK671" s="96"/>
      <c r="BL671" s="1"/>
      <c r="BM671" s="1"/>
    </row>
    <row r="672" spans="1:65" ht="15.75" customHeight="1" x14ac:dyDescent="0.25">
      <c r="A672" s="1"/>
      <c r="B672" s="83"/>
      <c r="C672" s="83"/>
      <c r="D672" s="83"/>
      <c r="E672" s="1"/>
      <c r="F672" s="1"/>
      <c r="G672" s="1"/>
      <c r="H672" s="1"/>
      <c r="I672" s="1"/>
      <c r="J672" s="1"/>
      <c r="K672" s="1"/>
      <c r="L672" s="1"/>
      <c r="M672" s="1"/>
      <c r="N672" s="1"/>
      <c r="O672" s="1"/>
      <c r="P672" s="1"/>
      <c r="Q672" s="1"/>
      <c r="R672" s="1"/>
      <c r="S672" s="1"/>
      <c r="T672" s="1"/>
      <c r="U672" s="1"/>
      <c r="V672" s="1"/>
      <c r="W672" s="1"/>
      <c r="X672" s="1"/>
      <c r="Y672" s="1"/>
      <c r="Z672" s="1"/>
      <c r="AA672" s="1"/>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c r="BC672" s="83"/>
      <c r="BD672" s="83"/>
      <c r="BE672" s="83"/>
      <c r="BF672" s="83"/>
      <c r="BG672" s="83"/>
      <c r="BH672" s="83"/>
      <c r="BI672" s="83"/>
      <c r="BJ672" s="96"/>
      <c r="BK672" s="96"/>
      <c r="BL672" s="1"/>
      <c r="BM672" s="1"/>
    </row>
    <row r="673" spans="1:65" ht="15.75" customHeight="1" x14ac:dyDescent="0.25">
      <c r="A673" s="1"/>
      <c r="B673" s="83"/>
      <c r="C673" s="83"/>
      <c r="D673" s="83"/>
      <c r="E673" s="1"/>
      <c r="F673" s="1"/>
      <c r="G673" s="1"/>
      <c r="H673" s="1"/>
      <c r="I673" s="1"/>
      <c r="J673" s="1"/>
      <c r="K673" s="1"/>
      <c r="L673" s="1"/>
      <c r="M673" s="1"/>
      <c r="N673" s="1"/>
      <c r="O673" s="1"/>
      <c r="P673" s="1"/>
      <c r="Q673" s="1"/>
      <c r="R673" s="1"/>
      <c r="S673" s="1"/>
      <c r="T673" s="1"/>
      <c r="U673" s="1"/>
      <c r="V673" s="1"/>
      <c r="W673" s="1"/>
      <c r="X673" s="1"/>
      <c r="Y673" s="1"/>
      <c r="Z673" s="1"/>
      <c r="AA673" s="1"/>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c r="BC673" s="83"/>
      <c r="BD673" s="83"/>
      <c r="BE673" s="83"/>
      <c r="BF673" s="83"/>
      <c r="BG673" s="83"/>
      <c r="BH673" s="83"/>
      <c r="BI673" s="83"/>
      <c r="BJ673" s="96"/>
      <c r="BK673" s="96"/>
      <c r="BL673" s="1"/>
      <c r="BM673" s="1"/>
    </row>
    <row r="674" spans="1:65" ht="15.75" customHeight="1" x14ac:dyDescent="0.25">
      <c r="A674" s="1"/>
      <c r="B674" s="83"/>
      <c r="C674" s="83"/>
      <c r="D674" s="83"/>
      <c r="E674" s="1"/>
      <c r="F674" s="1"/>
      <c r="G674" s="1"/>
      <c r="H674" s="1"/>
      <c r="I674" s="1"/>
      <c r="J674" s="1"/>
      <c r="K674" s="1"/>
      <c r="L674" s="1"/>
      <c r="M674" s="1"/>
      <c r="N674" s="1"/>
      <c r="O674" s="1"/>
      <c r="P674" s="1"/>
      <c r="Q674" s="1"/>
      <c r="R674" s="1"/>
      <c r="S674" s="1"/>
      <c r="T674" s="1"/>
      <c r="U674" s="1"/>
      <c r="V674" s="1"/>
      <c r="W674" s="1"/>
      <c r="X674" s="1"/>
      <c r="Y674" s="1"/>
      <c r="Z674" s="1"/>
      <c r="AA674" s="1"/>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c r="BC674" s="83"/>
      <c r="BD674" s="83"/>
      <c r="BE674" s="83"/>
      <c r="BF674" s="83"/>
      <c r="BG674" s="83"/>
      <c r="BH674" s="83"/>
      <c r="BI674" s="83"/>
      <c r="BJ674" s="96"/>
      <c r="BK674" s="96"/>
      <c r="BL674" s="1"/>
      <c r="BM674" s="1"/>
    </row>
    <row r="675" spans="1:65" ht="15.75" customHeight="1" x14ac:dyDescent="0.25">
      <c r="A675" s="1"/>
      <c r="B675" s="83"/>
      <c r="C675" s="83"/>
      <c r="D675" s="83"/>
      <c r="E675" s="1"/>
      <c r="F675" s="1"/>
      <c r="G675" s="1"/>
      <c r="H675" s="1"/>
      <c r="I675" s="1"/>
      <c r="J675" s="1"/>
      <c r="K675" s="1"/>
      <c r="L675" s="1"/>
      <c r="M675" s="1"/>
      <c r="N675" s="1"/>
      <c r="O675" s="1"/>
      <c r="P675" s="1"/>
      <c r="Q675" s="1"/>
      <c r="R675" s="1"/>
      <c r="S675" s="1"/>
      <c r="T675" s="1"/>
      <c r="U675" s="1"/>
      <c r="V675" s="1"/>
      <c r="W675" s="1"/>
      <c r="X675" s="1"/>
      <c r="Y675" s="1"/>
      <c r="Z675" s="1"/>
      <c r="AA675" s="1"/>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c r="BC675" s="83"/>
      <c r="BD675" s="83"/>
      <c r="BE675" s="83"/>
      <c r="BF675" s="83"/>
      <c r="BG675" s="83"/>
      <c r="BH675" s="83"/>
      <c r="BI675" s="83"/>
      <c r="BJ675" s="96"/>
      <c r="BK675" s="96"/>
      <c r="BL675" s="1"/>
      <c r="BM675" s="1"/>
    </row>
    <row r="676" spans="1:65" ht="15.75" customHeight="1" x14ac:dyDescent="0.25">
      <c r="A676" s="1"/>
      <c r="B676" s="83"/>
      <c r="C676" s="83"/>
      <c r="D676" s="83"/>
      <c r="E676" s="1"/>
      <c r="F676" s="1"/>
      <c r="G676" s="1"/>
      <c r="H676" s="1"/>
      <c r="I676" s="1"/>
      <c r="J676" s="1"/>
      <c r="K676" s="1"/>
      <c r="L676" s="1"/>
      <c r="M676" s="1"/>
      <c r="N676" s="1"/>
      <c r="O676" s="1"/>
      <c r="P676" s="1"/>
      <c r="Q676" s="1"/>
      <c r="R676" s="1"/>
      <c r="S676" s="1"/>
      <c r="T676" s="1"/>
      <c r="U676" s="1"/>
      <c r="V676" s="1"/>
      <c r="W676" s="1"/>
      <c r="X676" s="1"/>
      <c r="Y676" s="1"/>
      <c r="Z676" s="1"/>
      <c r="AA676" s="1"/>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c r="BC676" s="83"/>
      <c r="BD676" s="83"/>
      <c r="BE676" s="83"/>
      <c r="BF676" s="83"/>
      <c r="BG676" s="83"/>
      <c r="BH676" s="83"/>
      <c r="BI676" s="83"/>
      <c r="BJ676" s="96"/>
      <c r="BK676" s="96"/>
      <c r="BL676" s="1"/>
      <c r="BM676" s="1"/>
    </row>
    <row r="677" spans="1:65" ht="15.75" customHeight="1" x14ac:dyDescent="0.25">
      <c r="A677" s="1"/>
      <c r="B677" s="83"/>
      <c r="C677" s="83"/>
      <c r="D677" s="83"/>
      <c r="E677" s="1"/>
      <c r="F677" s="1"/>
      <c r="G677" s="1"/>
      <c r="H677" s="1"/>
      <c r="I677" s="1"/>
      <c r="J677" s="1"/>
      <c r="K677" s="1"/>
      <c r="L677" s="1"/>
      <c r="M677" s="1"/>
      <c r="N677" s="1"/>
      <c r="O677" s="1"/>
      <c r="P677" s="1"/>
      <c r="Q677" s="1"/>
      <c r="R677" s="1"/>
      <c r="S677" s="1"/>
      <c r="T677" s="1"/>
      <c r="U677" s="1"/>
      <c r="V677" s="1"/>
      <c r="W677" s="1"/>
      <c r="X677" s="1"/>
      <c r="Y677" s="1"/>
      <c r="Z677" s="1"/>
      <c r="AA677" s="1"/>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c r="BD677" s="83"/>
      <c r="BE677" s="83"/>
      <c r="BF677" s="83"/>
      <c r="BG677" s="83"/>
      <c r="BH677" s="83"/>
      <c r="BI677" s="83"/>
      <c r="BJ677" s="96"/>
      <c r="BK677" s="96"/>
      <c r="BL677" s="1"/>
      <c r="BM677" s="1"/>
    </row>
    <row r="678" spans="1:65" ht="15.75" customHeight="1" x14ac:dyDescent="0.25">
      <c r="A678" s="1"/>
      <c r="B678" s="83"/>
      <c r="C678" s="83"/>
      <c r="D678" s="83"/>
      <c r="E678" s="1"/>
      <c r="F678" s="1"/>
      <c r="G678" s="1"/>
      <c r="H678" s="1"/>
      <c r="I678" s="1"/>
      <c r="J678" s="1"/>
      <c r="K678" s="1"/>
      <c r="L678" s="1"/>
      <c r="M678" s="1"/>
      <c r="N678" s="1"/>
      <c r="O678" s="1"/>
      <c r="P678" s="1"/>
      <c r="Q678" s="1"/>
      <c r="R678" s="1"/>
      <c r="S678" s="1"/>
      <c r="T678" s="1"/>
      <c r="U678" s="1"/>
      <c r="V678" s="1"/>
      <c r="W678" s="1"/>
      <c r="X678" s="1"/>
      <c r="Y678" s="1"/>
      <c r="Z678" s="1"/>
      <c r="AA678" s="1"/>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83"/>
      <c r="BD678" s="83"/>
      <c r="BE678" s="83"/>
      <c r="BF678" s="83"/>
      <c r="BG678" s="83"/>
      <c r="BH678" s="83"/>
      <c r="BI678" s="83"/>
      <c r="BJ678" s="96"/>
      <c r="BK678" s="96"/>
      <c r="BL678" s="1"/>
      <c r="BM678" s="1"/>
    </row>
    <row r="679" spans="1:65" ht="15.75" customHeight="1" x14ac:dyDescent="0.25">
      <c r="A679" s="1"/>
      <c r="B679" s="83"/>
      <c r="C679" s="83"/>
      <c r="D679" s="83"/>
      <c r="E679" s="1"/>
      <c r="F679" s="1"/>
      <c r="G679" s="1"/>
      <c r="H679" s="1"/>
      <c r="I679" s="1"/>
      <c r="J679" s="1"/>
      <c r="K679" s="1"/>
      <c r="L679" s="1"/>
      <c r="M679" s="1"/>
      <c r="N679" s="1"/>
      <c r="O679" s="1"/>
      <c r="P679" s="1"/>
      <c r="Q679" s="1"/>
      <c r="R679" s="1"/>
      <c r="S679" s="1"/>
      <c r="T679" s="1"/>
      <c r="U679" s="1"/>
      <c r="V679" s="1"/>
      <c r="W679" s="1"/>
      <c r="X679" s="1"/>
      <c r="Y679" s="1"/>
      <c r="Z679" s="1"/>
      <c r="AA679" s="1"/>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96"/>
      <c r="BK679" s="96"/>
      <c r="BL679" s="1"/>
      <c r="BM679" s="1"/>
    </row>
    <row r="680" spans="1:65" ht="15.75" customHeight="1" x14ac:dyDescent="0.25">
      <c r="A680" s="1"/>
      <c r="B680" s="83"/>
      <c r="C680" s="83"/>
      <c r="D680" s="83"/>
      <c r="E680" s="1"/>
      <c r="F680" s="1"/>
      <c r="G680" s="1"/>
      <c r="H680" s="1"/>
      <c r="I680" s="1"/>
      <c r="J680" s="1"/>
      <c r="K680" s="1"/>
      <c r="L680" s="1"/>
      <c r="M680" s="1"/>
      <c r="N680" s="1"/>
      <c r="O680" s="1"/>
      <c r="P680" s="1"/>
      <c r="Q680" s="1"/>
      <c r="R680" s="1"/>
      <c r="S680" s="1"/>
      <c r="T680" s="1"/>
      <c r="U680" s="1"/>
      <c r="V680" s="1"/>
      <c r="W680" s="1"/>
      <c r="X680" s="1"/>
      <c r="Y680" s="1"/>
      <c r="Z680" s="1"/>
      <c r="AA680" s="1"/>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c r="BC680" s="83"/>
      <c r="BD680" s="83"/>
      <c r="BE680" s="83"/>
      <c r="BF680" s="83"/>
      <c r="BG680" s="83"/>
      <c r="BH680" s="83"/>
      <c r="BI680" s="83"/>
      <c r="BJ680" s="96"/>
      <c r="BK680" s="96"/>
      <c r="BL680" s="1"/>
      <c r="BM680" s="1"/>
    </row>
    <row r="681" spans="1:65" ht="15.75" customHeight="1" x14ac:dyDescent="0.25">
      <c r="A681" s="1"/>
      <c r="B681" s="83"/>
      <c r="C681" s="83"/>
      <c r="D681" s="83"/>
      <c r="E681" s="1"/>
      <c r="F681" s="1"/>
      <c r="G681" s="1"/>
      <c r="H681" s="1"/>
      <c r="I681" s="1"/>
      <c r="J681" s="1"/>
      <c r="K681" s="1"/>
      <c r="L681" s="1"/>
      <c r="M681" s="1"/>
      <c r="N681" s="1"/>
      <c r="O681" s="1"/>
      <c r="P681" s="1"/>
      <c r="Q681" s="1"/>
      <c r="R681" s="1"/>
      <c r="S681" s="1"/>
      <c r="T681" s="1"/>
      <c r="U681" s="1"/>
      <c r="V681" s="1"/>
      <c r="W681" s="1"/>
      <c r="X681" s="1"/>
      <c r="Y681" s="1"/>
      <c r="Z681" s="1"/>
      <c r="AA681" s="1"/>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c r="BC681" s="83"/>
      <c r="BD681" s="83"/>
      <c r="BE681" s="83"/>
      <c r="BF681" s="83"/>
      <c r="BG681" s="83"/>
      <c r="BH681" s="83"/>
      <c r="BI681" s="83"/>
      <c r="BJ681" s="96"/>
      <c r="BK681" s="96"/>
      <c r="BL681" s="1"/>
      <c r="BM681" s="1"/>
    </row>
    <row r="682" spans="1:65" ht="15.75" customHeight="1" x14ac:dyDescent="0.25">
      <c r="A682" s="1"/>
      <c r="B682" s="83"/>
      <c r="C682" s="83"/>
      <c r="D682" s="83"/>
      <c r="E682" s="1"/>
      <c r="F682" s="1"/>
      <c r="G682" s="1"/>
      <c r="H682" s="1"/>
      <c r="I682" s="1"/>
      <c r="J682" s="1"/>
      <c r="K682" s="1"/>
      <c r="L682" s="1"/>
      <c r="M682" s="1"/>
      <c r="N682" s="1"/>
      <c r="O682" s="1"/>
      <c r="P682" s="1"/>
      <c r="Q682" s="1"/>
      <c r="R682" s="1"/>
      <c r="S682" s="1"/>
      <c r="T682" s="1"/>
      <c r="U682" s="1"/>
      <c r="V682" s="1"/>
      <c r="W682" s="1"/>
      <c r="X682" s="1"/>
      <c r="Y682" s="1"/>
      <c r="Z682" s="1"/>
      <c r="AA682" s="1"/>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83"/>
      <c r="BD682" s="83"/>
      <c r="BE682" s="83"/>
      <c r="BF682" s="83"/>
      <c r="BG682" s="83"/>
      <c r="BH682" s="83"/>
      <c r="BI682" s="83"/>
      <c r="BJ682" s="96"/>
      <c r="BK682" s="96"/>
      <c r="BL682" s="1"/>
      <c r="BM682" s="1"/>
    </row>
    <row r="683" spans="1:65" ht="15.75" customHeight="1" x14ac:dyDescent="0.25">
      <c r="A683" s="1"/>
      <c r="B683" s="83"/>
      <c r="C683" s="83"/>
      <c r="D683" s="83"/>
      <c r="E683" s="1"/>
      <c r="F683" s="1"/>
      <c r="G683" s="1"/>
      <c r="H683" s="1"/>
      <c r="I683" s="1"/>
      <c r="J683" s="1"/>
      <c r="K683" s="1"/>
      <c r="L683" s="1"/>
      <c r="M683" s="1"/>
      <c r="N683" s="1"/>
      <c r="O683" s="1"/>
      <c r="P683" s="1"/>
      <c r="Q683" s="1"/>
      <c r="R683" s="1"/>
      <c r="S683" s="1"/>
      <c r="T683" s="1"/>
      <c r="U683" s="1"/>
      <c r="V683" s="1"/>
      <c r="W683" s="1"/>
      <c r="X683" s="1"/>
      <c r="Y683" s="1"/>
      <c r="Z683" s="1"/>
      <c r="AA683" s="1"/>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83"/>
      <c r="BD683" s="83"/>
      <c r="BE683" s="83"/>
      <c r="BF683" s="83"/>
      <c r="BG683" s="83"/>
      <c r="BH683" s="83"/>
      <c r="BI683" s="83"/>
      <c r="BJ683" s="96"/>
      <c r="BK683" s="96"/>
      <c r="BL683" s="1"/>
      <c r="BM683" s="1"/>
    </row>
    <row r="684" spans="1:65" ht="15.75" customHeight="1" x14ac:dyDescent="0.25">
      <c r="A684" s="1"/>
      <c r="B684" s="83"/>
      <c r="C684" s="83"/>
      <c r="D684" s="83"/>
      <c r="E684" s="1"/>
      <c r="F684" s="1"/>
      <c r="G684" s="1"/>
      <c r="H684" s="1"/>
      <c r="I684" s="1"/>
      <c r="J684" s="1"/>
      <c r="K684" s="1"/>
      <c r="L684" s="1"/>
      <c r="M684" s="1"/>
      <c r="N684" s="1"/>
      <c r="O684" s="1"/>
      <c r="P684" s="1"/>
      <c r="Q684" s="1"/>
      <c r="R684" s="1"/>
      <c r="S684" s="1"/>
      <c r="T684" s="1"/>
      <c r="U684" s="1"/>
      <c r="V684" s="1"/>
      <c r="W684" s="1"/>
      <c r="X684" s="1"/>
      <c r="Y684" s="1"/>
      <c r="Z684" s="1"/>
      <c r="AA684" s="1"/>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c r="BC684" s="83"/>
      <c r="BD684" s="83"/>
      <c r="BE684" s="83"/>
      <c r="BF684" s="83"/>
      <c r="BG684" s="83"/>
      <c r="BH684" s="83"/>
      <c r="BI684" s="83"/>
      <c r="BJ684" s="96"/>
      <c r="BK684" s="96"/>
      <c r="BL684" s="1"/>
      <c r="BM684" s="1"/>
    </row>
    <row r="685" spans="1:65" ht="15.75" customHeight="1" x14ac:dyDescent="0.25">
      <c r="A685" s="1"/>
      <c r="B685" s="83"/>
      <c r="C685" s="83"/>
      <c r="D685" s="83"/>
      <c r="E685" s="1"/>
      <c r="F685" s="1"/>
      <c r="G685" s="1"/>
      <c r="H685" s="1"/>
      <c r="I685" s="1"/>
      <c r="J685" s="1"/>
      <c r="K685" s="1"/>
      <c r="L685" s="1"/>
      <c r="M685" s="1"/>
      <c r="N685" s="1"/>
      <c r="O685" s="1"/>
      <c r="P685" s="1"/>
      <c r="Q685" s="1"/>
      <c r="R685" s="1"/>
      <c r="S685" s="1"/>
      <c r="T685" s="1"/>
      <c r="U685" s="1"/>
      <c r="V685" s="1"/>
      <c r="W685" s="1"/>
      <c r="X685" s="1"/>
      <c r="Y685" s="1"/>
      <c r="Z685" s="1"/>
      <c r="AA685" s="1"/>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c r="BC685" s="83"/>
      <c r="BD685" s="83"/>
      <c r="BE685" s="83"/>
      <c r="BF685" s="83"/>
      <c r="BG685" s="83"/>
      <c r="BH685" s="83"/>
      <c r="BI685" s="83"/>
      <c r="BJ685" s="96"/>
      <c r="BK685" s="96"/>
      <c r="BL685" s="1"/>
      <c r="BM685" s="1"/>
    </row>
    <row r="686" spans="1:65" ht="15.75" customHeight="1" x14ac:dyDescent="0.25">
      <c r="A686" s="1"/>
      <c r="B686" s="83"/>
      <c r="C686" s="83"/>
      <c r="D686" s="83"/>
      <c r="E686" s="1"/>
      <c r="F686" s="1"/>
      <c r="G686" s="1"/>
      <c r="H686" s="1"/>
      <c r="I686" s="1"/>
      <c r="J686" s="1"/>
      <c r="K686" s="1"/>
      <c r="L686" s="1"/>
      <c r="M686" s="1"/>
      <c r="N686" s="1"/>
      <c r="O686" s="1"/>
      <c r="P686" s="1"/>
      <c r="Q686" s="1"/>
      <c r="R686" s="1"/>
      <c r="S686" s="1"/>
      <c r="T686" s="1"/>
      <c r="U686" s="1"/>
      <c r="V686" s="1"/>
      <c r="W686" s="1"/>
      <c r="X686" s="1"/>
      <c r="Y686" s="1"/>
      <c r="Z686" s="1"/>
      <c r="AA686" s="1"/>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c r="BC686" s="83"/>
      <c r="BD686" s="83"/>
      <c r="BE686" s="83"/>
      <c r="BF686" s="83"/>
      <c r="BG686" s="83"/>
      <c r="BH686" s="83"/>
      <c r="BI686" s="83"/>
      <c r="BJ686" s="96"/>
      <c r="BK686" s="96"/>
      <c r="BL686" s="1"/>
      <c r="BM686" s="1"/>
    </row>
    <row r="687" spans="1:65" ht="15.75" customHeight="1" x14ac:dyDescent="0.25">
      <c r="A687" s="1"/>
      <c r="B687" s="83"/>
      <c r="C687" s="83"/>
      <c r="D687" s="83"/>
      <c r="E687" s="1"/>
      <c r="F687" s="1"/>
      <c r="G687" s="1"/>
      <c r="H687" s="1"/>
      <c r="I687" s="1"/>
      <c r="J687" s="1"/>
      <c r="K687" s="1"/>
      <c r="L687" s="1"/>
      <c r="M687" s="1"/>
      <c r="N687" s="1"/>
      <c r="O687" s="1"/>
      <c r="P687" s="1"/>
      <c r="Q687" s="1"/>
      <c r="R687" s="1"/>
      <c r="S687" s="1"/>
      <c r="T687" s="1"/>
      <c r="U687" s="1"/>
      <c r="V687" s="1"/>
      <c r="W687" s="1"/>
      <c r="X687" s="1"/>
      <c r="Y687" s="1"/>
      <c r="Z687" s="1"/>
      <c r="AA687" s="1"/>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c r="BC687" s="83"/>
      <c r="BD687" s="83"/>
      <c r="BE687" s="83"/>
      <c r="BF687" s="83"/>
      <c r="BG687" s="83"/>
      <c r="BH687" s="83"/>
      <c r="BI687" s="83"/>
      <c r="BJ687" s="96"/>
      <c r="BK687" s="96"/>
      <c r="BL687" s="1"/>
      <c r="BM687" s="1"/>
    </row>
    <row r="688" spans="1:65" ht="15.75" customHeight="1" x14ac:dyDescent="0.25">
      <c r="A688" s="1"/>
      <c r="B688" s="83"/>
      <c r="C688" s="83"/>
      <c r="D688" s="83"/>
      <c r="E688" s="1"/>
      <c r="F688" s="1"/>
      <c r="G688" s="1"/>
      <c r="H688" s="1"/>
      <c r="I688" s="1"/>
      <c r="J688" s="1"/>
      <c r="K688" s="1"/>
      <c r="L688" s="1"/>
      <c r="M688" s="1"/>
      <c r="N688" s="1"/>
      <c r="O688" s="1"/>
      <c r="P688" s="1"/>
      <c r="Q688" s="1"/>
      <c r="R688" s="1"/>
      <c r="S688" s="1"/>
      <c r="T688" s="1"/>
      <c r="U688" s="1"/>
      <c r="V688" s="1"/>
      <c r="W688" s="1"/>
      <c r="X688" s="1"/>
      <c r="Y688" s="1"/>
      <c r="Z688" s="1"/>
      <c r="AA688" s="1"/>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c r="BC688" s="83"/>
      <c r="BD688" s="83"/>
      <c r="BE688" s="83"/>
      <c r="BF688" s="83"/>
      <c r="BG688" s="83"/>
      <c r="BH688" s="83"/>
      <c r="BI688" s="83"/>
      <c r="BJ688" s="96"/>
      <c r="BK688" s="96"/>
      <c r="BL688" s="1"/>
      <c r="BM688" s="1"/>
    </row>
    <row r="689" spans="1:65" ht="15.75" customHeight="1" x14ac:dyDescent="0.25">
      <c r="A689" s="1"/>
      <c r="B689" s="83"/>
      <c r="C689" s="83"/>
      <c r="D689" s="83"/>
      <c r="E689" s="1"/>
      <c r="F689" s="1"/>
      <c r="G689" s="1"/>
      <c r="H689" s="1"/>
      <c r="I689" s="1"/>
      <c r="J689" s="1"/>
      <c r="K689" s="1"/>
      <c r="L689" s="1"/>
      <c r="M689" s="1"/>
      <c r="N689" s="1"/>
      <c r="O689" s="1"/>
      <c r="P689" s="1"/>
      <c r="Q689" s="1"/>
      <c r="R689" s="1"/>
      <c r="S689" s="1"/>
      <c r="T689" s="1"/>
      <c r="U689" s="1"/>
      <c r="V689" s="1"/>
      <c r="W689" s="1"/>
      <c r="X689" s="1"/>
      <c r="Y689" s="1"/>
      <c r="Z689" s="1"/>
      <c r="AA689" s="1"/>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c r="BC689" s="83"/>
      <c r="BD689" s="83"/>
      <c r="BE689" s="83"/>
      <c r="BF689" s="83"/>
      <c r="BG689" s="83"/>
      <c r="BH689" s="83"/>
      <c r="BI689" s="83"/>
      <c r="BJ689" s="96"/>
      <c r="BK689" s="96"/>
      <c r="BL689" s="1"/>
      <c r="BM689" s="1"/>
    </row>
    <row r="690" spans="1:65" ht="15.75" customHeight="1" x14ac:dyDescent="0.25">
      <c r="A690" s="1"/>
      <c r="B690" s="83"/>
      <c r="C690" s="83"/>
      <c r="D690" s="83"/>
      <c r="E690" s="1"/>
      <c r="F690" s="1"/>
      <c r="G690" s="1"/>
      <c r="H690" s="1"/>
      <c r="I690" s="1"/>
      <c r="J690" s="1"/>
      <c r="K690" s="1"/>
      <c r="L690" s="1"/>
      <c r="M690" s="1"/>
      <c r="N690" s="1"/>
      <c r="O690" s="1"/>
      <c r="P690" s="1"/>
      <c r="Q690" s="1"/>
      <c r="R690" s="1"/>
      <c r="S690" s="1"/>
      <c r="T690" s="1"/>
      <c r="U690" s="1"/>
      <c r="V690" s="1"/>
      <c r="W690" s="1"/>
      <c r="X690" s="1"/>
      <c r="Y690" s="1"/>
      <c r="Z690" s="1"/>
      <c r="AA690" s="1"/>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c r="BC690" s="83"/>
      <c r="BD690" s="83"/>
      <c r="BE690" s="83"/>
      <c r="BF690" s="83"/>
      <c r="BG690" s="83"/>
      <c r="BH690" s="83"/>
      <c r="BI690" s="83"/>
      <c r="BJ690" s="96"/>
      <c r="BK690" s="96"/>
      <c r="BL690" s="1"/>
      <c r="BM690" s="1"/>
    </row>
    <row r="691" spans="1:65" ht="15.75" customHeight="1" x14ac:dyDescent="0.25">
      <c r="A691" s="1"/>
      <c r="B691" s="83"/>
      <c r="C691" s="83"/>
      <c r="D691" s="83"/>
      <c r="E691" s="1"/>
      <c r="F691" s="1"/>
      <c r="G691" s="1"/>
      <c r="H691" s="1"/>
      <c r="I691" s="1"/>
      <c r="J691" s="1"/>
      <c r="K691" s="1"/>
      <c r="L691" s="1"/>
      <c r="M691" s="1"/>
      <c r="N691" s="1"/>
      <c r="O691" s="1"/>
      <c r="P691" s="1"/>
      <c r="Q691" s="1"/>
      <c r="R691" s="1"/>
      <c r="S691" s="1"/>
      <c r="T691" s="1"/>
      <c r="U691" s="1"/>
      <c r="V691" s="1"/>
      <c r="W691" s="1"/>
      <c r="X691" s="1"/>
      <c r="Y691" s="1"/>
      <c r="Z691" s="1"/>
      <c r="AA691" s="1"/>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c r="BC691" s="83"/>
      <c r="BD691" s="83"/>
      <c r="BE691" s="83"/>
      <c r="BF691" s="83"/>
      <c r="BG691" s="83"/>
      <c r="BH691" s="83"/>
      <c r="BI691" s="83"/>
      <c r="BJ691" s="96"/>
      <c r="BK691" s="96"/>
      <c r="BL691" s="1"/>
      <c r="BM691" s="1"/>
    </row>
    <row r="692" spans="1:65" ht="15.75" customHeight="1" x14ac:dyDescent="0.25">
      <c r="A692" s="1"/>
      <c r="B692" s="83"/>
      <c r="C692" s="83"/>
      <c r="D692" s="83"/>
      <c r="E692" s="1"/>
      <c r="F692" s="1"/>
      <c r="G692" s="1"/>
      <c r="H692" s="1"/>
      <c r="I692" s="1"/>
      <c r="J692" s="1"/>
      <c r="K692" s="1"/>
      <c r="L692" s="1"/>
      <c r="M692" s="1"/>
      <c r="N692" s="1"/>
      <c r="O692" s="1"/>
      <c r="P692" s="1"/>
      <c r="Q692" s="1"/>
      <c r="R692" s="1"/>
      <c r="S692" s="1"/>
      <c r="T692" s="1"/>
      <c r="U692" s="1"/>
      <c r="V692" s="1"/>
      <c r="W692" s="1"/>
      <c r="X692" s="1"/>
      <c r="Y692" s="1"/>
      <c r="Z692" s="1"/>
      <c r="AA692" s="1"/>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c r="BC692" s="83"/>
      <c r="BD692" s="83"/>
      <c r="BE692" s="83"/>
      <c r="BF692" s="83"/>
      <c r="BG692" s="83"/>
      <c r="BH692" s="83"/>
      <c r="BI692" s="83"/>
      <c r="BJ692" s="96"/>
      <c r="BK692" s="96"/>
      <c r="BL692" s="1"/>
      <c r="BM692" s="1"/>
    </row>
    <row r="693" spans="1:65" ht="15.75" customHeight="1" x14ac:dyDescent="0.25">
      <c r="A693" s="1"/>
      <c r="B693" s="83"/>
      <c r="C693" s="83"/>
      <c r="D693" s="83"/>
      <c r="E693" s="1"/>
      <c r="F693" s="1"/>
      <c r="G693" s="1"/>
      <c r="H693" s="1"/>
      <c r="I693" s="1"/>
      <c r="J693" s="1"/>
      <c r="K693" s="1"/>
      <c r="L693" s="1"/>
      <c r="M693" s="1"/>
      <c r="N693" s="1"/>
      <c r="O693" s="1"/>
      <c r="P693" s="1"/>
      <c r="Q693" s="1"/>
      <c r="R693" s="1"/>
      <c r="S693" s="1"/>
      <c r="T693" s="1"/>
      <c r="U693" s="1"/>
      <c r="V693" s="1"/>
      <c r="W693" s="1"/>
      <c r="X693" s="1"/>
      <c r="Y693" s="1"/>
      <c r="Z693" s="1"/>
      <c r="AA693" s="1"/>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c r="BC693" s="83"/>
      <c r="BD693" s="83"/>
      <c r="BE693" s="83"/>
      <c r="BF693" s="83"/>
      <c r="BG693" s="83"/>
      <c r="BH693" s="83"/>
      <c r="BI693" s="83"/>
      <c r="BJ693" s="96"/>
      <c r="BK693" s="96"/>
      <c r="BL693" s="1"/>
      <c r="BM693" s="1"/>
    </row>
    <row r="694" spans="1:65" ht="15.75" customHeight="1" x14ac:dyDescent="0.25">
      <c r="A694" s="1"/>
      <c r="B694" s="83"/>
      <c r="C694" s="83"/>
      <c r="D694" s="83"/>
      <c r="E694" s="1"/>
      <c r="F694" s="1"/>
      <c r="G694" s="1"/>
      <c r="H694" s="1"/>
      <c r="I694" s="1"/>
      <c r="J694" s="1"/>
      <c r="K694" s="1"/>
      <c r="L694" s="1"/>
      <c r="M694" s="1"/>
      <c r="N694" s="1"/>
      <c r="O694" s="1"/>
      <c r="P694" s="1"/>
      <c r="Q694" s="1"/>
      <c r="R694" s="1"/>
      <c r="S694" s="1"/>
      <c r="T694" s="1"/>
      <c r="U694" s="1"/>
      <c r="V694" s="1"/>
      <c r="W694" s="1"/>
      <c r="X694" s="1"/>
      <c r="Y694" s="1"/>
      <c r="Z694" s="1"/>
      <c r="AA694" s="1"/>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c r="BC694" s="83"/>
      <c r="BD694" s="83"/>
      <c r="BE694" s="83"/>
      <c r="BF694" s="83"/>
      <c r="BG694" s="83"/>
      <c r="BH694" s="83"/>
      <c r="BI694" s="83"/>
      <c r="BJ694" s="96"/>
      <c r="BK694" s="96"/>
      <c r="BL694" s="1"/>
      <c r="BM694" s="1"/>
    </row>
    <row r="695" spans="1:65" ht="15.75" customHeight="1" x14ac:dyDescent="0.25">
      <c r="A695" s="1"/>
      <c r="B695" s="83"/>
      <c r="C695" s="83"/>
      <c r="D695" s="83"/>
      <c r="E695" s="1"/>
      <c r="F695" s="1"/>
      <c r="G695" s="1"/>
      <c r="H695" s="1"/>
      <c r="I695" s="1"/>
      <c r="J695" s="1"/>
      <c r="K695" s="1"/>
      <c r="L695" s="1"/>
      <c r="M695" s="1"/>
      <c r="N695" s="1"/>
      <c r="O695" s="1"/>
      <c r="P695" s="1"/>
      <c r="Q695" s="1"/>
      <c r="R695" s="1"/>
      <c r="S695" s="1"/>
      <c r="T695" s="1"/>
      <c r="U695" s="1"/>
      <c r="V695" s="1"/>
      <c r="W695" s="1"/>
      <c r="X695" s="1"/>
      <c r="Y695" s="1"/>
      <c r="Z695" s="1"/>
      <c r="AA695" s="1"/>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c r="BC695" s="83"/>
      <c r="BD695" s="83"/>
      <c r="BE695" s="83"/>
      <c r="BF695" s="83"/>
      <c r="BG695" s="83"/>
      <c r="BH695" s="83"/>
      <c r="BI695" s="83"/>
      <c r="BJ695" s="96"/>
      <c r="BK695" s="96"/>
      <c r="BL695" s="1"/>
      <c r="BM695" s="1"/>
    </row>
    <row r="696" spans="1:65" ht="15.75" customHeight="1" x14ac:dyDescent="0.25">
      <c r="A696" s="1"/>
      <c r="B696" s="83"/>
      <c r="C696" s="83"/>
      <c r="D696" s="83"/>
      <c r="E696" s="1"/>
      <c r="F696" s="1"/>
      <c r="G696" s="1"/>
      <c r="H696" s="1"/>
      <c r="I696" s="1"/>
      <c r="J696" s="1"/>
      <c r="K696" s="1"/>
      <c r="L696" s="1"/>
      <c r="M696" s="1"/>
      <c r="N696" s="1"/>
      <c r="O696" s="1"/>
      <c r="P696" s="1"/>
      <c r="Q696" s="1"/>
      <c r="R696" s="1"/>
      <c r="S696" s="1"/>
      <c r="T696" s="1"/>
      <c r="U696" s="1"/>
      <c r="V696" s="1"/>
      <c r="W696" s="1"/>
      <c r="X696" s="1"/>
      <c r="Y696" s="1"/>
      <c r="Z696" s="1"/>
      <c r="AA696" s="1"/>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c r="BC696" s="83"/>
      <c r="BD696" s="83"/>
      <c r="BE696" s="83"/>
      <c r="BF696" s="83"/>
      <c r="BG696" s="83"/>
      <c r="BH696" s="83"/>
      <c r="BI696" s="83"/>
      <c r="BJ696" s="96"/>
      <c r="BK696" s="96"/>
      <c r="BL696" s="1"/>
      <c r="BM696" s="1"/>
    </row>
    <row r="697" spans="1:65" ht="15.75" customHeight="1" x14ac:dyDescent="0.25">
      <c r="A697" s="1"/>
      <c r="B697" s="83"/>
      <c r="C697" s="83"/>
      <c r="D697" s="83"/>
      <c r="E697" s="1"/>
      <c r="F697" s="1"/>
      <c r="G697" s="1"/>
      <c r="H697" s="1"/>
      <c r="I697" s="1"/>
      <c r="J697" s="1"/>
      <c r="K697" s="1"/>
      <c r="L697" s="1"/>
      <c r="M697" s="1"/>
      <c r="N697" s="1"/>
      <c r="O697" s="1"/>
      <c r="P697" s="1"/>
      <c r="Q697" s="1"/>
      <c r="R697" s="1"/>
      <c r="S697" s="1"/>
      <c r="T697" s="1"/>
      <c r="U697" s="1"/>
      <c r="V697" s="1"/>
      <c r="W697" s="1"/>
      <c r="X697" s="1"/>
      <c r="Y697" s="1"/>
      <c r="Z697" s="1"/>
      <c r="AA697" s="1"/>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c r="BC697" s="83"/>
      <c r="BD697" s="83"/>
      <c r="BE697" s="83"/>
      <c r="BF697" s="83"/>
      <c r="BG697" s="83"/>
      <c r="BH697" s="83"/>
      <c r="BI697" s="83"/>
      <c r="BJ697" s="96"/>
      <c r="BK697" s="96"/>
      <c r="BL697" s="1"/>
      <c r="BM697" s="1"/>
    </row>
    <row r="698" spans="1:65" ht="15.75" customHeight="1" x14ac:dyDescent="0.25">
      <c r="A698" s="1"/>
      <c r="B698" s="83"/>
      <c r="C698" s="83"/>
      <c r="D698" s="83"/>
      <c r="E698" s="1"/>
      <c r="F698" s="1"/>
      <c r="G698" s="1"/>
      <c r="H698" s="1"/>
      <c r="I698" s="1"/>
      <c r="J698" s="1"/>
      <c r="K698" s="1"/>
      <c r="L698" s="1"/>
      <c r="M698" s="1"/>
      <c r="N698" s="1"/>
      <c r="O698" s="1"/>
      <c r="P698" s="1"/>
      <c r="Q698" s="1"/>
      <c r="R698" s="1"/>
      <c r="S698" s="1"/>
      <c r="T698" s="1"/>
      <c r="U698" s="1"/>
      <c r="V698" s="1"/>
      <c r="W698" s="1"/>
      <c r="X698" s="1"/>
      <c r="Y698" s="1"/>
      <c r="Z698" s="1"/>
      <c r="AA698" s="1"/>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c r="BC698" s="83"/>
      <c r="BD698" s="83"/>
      <c r="BE698" s="83"/>
      <c r="BF698" s="83"/>
      <c r="BG698" s="83"/>
      <c r="BH698" s="83"/>
      <c r="BI698" s="83"/>
      <c r="BJ698" s="96"/>
      <c r="BK698" s="96"/>
      <c r="BL698" s="1"/>
      <c r="BM698" s="1"/>
    </row>
    <row r="699" spans="1:65" ht="15.75" customHeight="1" x14ac:dyDescent="0.25">
      <c r="A699" s="1"/>
      <c r="B699" s="83"/>
      <c r="C699" s="83"/>
      <c r="D699" s="83"/>
      <c r="E699" s="1"/>
      <c r="F699" s="1"/>
      <c r="G699" s="1"/>
      <c r="H699" s="1"/>
      <c r="I699" s="1"/>
      <c r="J699" s="1"/>
      <c r="K699" s="1"/>
      <c r="L699" s="1"/>
      <c r="M699" s="1"/>
      <c r="N699" s="1"/>
      <c r="O699" s="1"/>
      <c r="P699" s="1"/>
      <c r="Q699" s="1"/>
      <c r="R699" s="1"/>
      <c r="S699" s="1"/>
      <c r="T699" s="1"/>
      <c r="U699" s="1"/>
      <c r="V699" s="1"/>
      <c r="W699" s="1"/>
      <c r="X699" s="1"/>
      <c r="Y699" s="1"/>
      <c r="Z699" s="1"/>
      <c r="AA699" s="1"/>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c r="BC699" s="83"/>
      <c r="BD699" s="83"/>
      <c r="BE699" s="83"/>
      <c r="BF699" s="83"/>
      <c r="BG699" s="83"/>
      <c r="BH699" s="83"/>
      <c r="BI699" s="83"/>
      <c r="BJ699" s="96"/>
      <c r="BK699" s="96"/>
      <c r="BL699" s="1"/>
      <c r="BM699" s="1"/>
    </row>
    <row r="700" spans="1:65" ht="15.75" customHeight="1" x14ac:dyDescent="0.25">
      <c r="A700" s="1"/>
      <c r="B700" s="83"/>
      <c r="C700" s="83"/>
      <c r="D700" s="83"/>
      <c r="E700" s="1"/>
      <c r="F700" s="1"/>
      <c r="G700" s="1"/>
      <c r="H700" s="1"/>
      <c r="I700" s="1"/>
      <c r="J700" s="1"/>
      <c r="K700" s="1"/>
      <c r="L700" s="1"/>
      <c r="M700" s="1"/>
      <c r="N700" s="1"/>
      <c r="O700" s="1"/>
      <c r="P700" s="1"/>
      <c r="Q700" s="1"/>
      <c r="R700" s="1"/>
      <c r="S700" s="1"/>
      <c r="T700" s="1"/>
      <c r="U700" s="1"/>
      <c r="V700" s="1"/>
      <c r="W700" s="1"/>
      <c r="X700" s="1"/>
      <c r="Y700" s="1"/>
      <c r="Z700" s="1"/>
      <c r="AA700" s="1"/>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c r="BC700" s="83"/>
      <c r="BD700" s="83"/>
      <c r="BE700" s="83"/>
      <c r="BF700" s="83"/>
      <c r="BG700" s="83"/>
      <c r="BH700" s="83"/>
      <c r="BI700" s="83"/>
      <c r="BJ700" s="96"/>
      <c r="BK700" s="96"/>
      <c r="BL700" s="1"/>
      <c r="BM700" s="1"/>
    </row>
    <row r="701" spans="1:65" ht="15.75" customHeight="1" x14ac:dyDescent="0.25">
      <c r="A701" s="1"/>
      <c r="B701" s="83"/>
      <c r="C701" s="83"/>
      <c r="D701" s="83"/>
      <c r="E701" s="1"/>
      <c r="F701" s="1"/>
      <c r="G701" s="1"/>
      <c r="H701" s="1"/>
      <c r="I701" s="1"/>
      <c r="J701" s="1"/>
      <c r="K701" s="1"/>
      <c r="L701" s="1"/>
      <c r="M701" s="1"/>
      <c r="N701" s="1"/>
      <c r="O701" s="1"/>
      <c r="P701" s="1"/>
      <c r="Q701" s="1"/>
      <c r="R701" s="1"/>
      <c r="S701" s="1"/>
      <c r="T701" s="1"/>
      <c r="U701" s="1"/>
      <c r="V701" s="1"/>
      <c r="W701" s="1"/>
      <c r="X701" s="1"/>
      <c r="Y701" s="1"/>
      <c r="Z701" s="1"/>
      <c r="AA701" s="1"/>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c r="BC701" s="83"/>
      <c r="BD701" s="83"/>
      <c r="BE701" s="83"/>
      <c r="BF701" s="83"/>
      <c r="BG701" s="83"/>
      <c r="BH701" s="83"/>
      <c r="BI701" s="83"/>
      <c r="BJ701" s="96"/>
      <c r="BK701" s="96"/>
      <c r="BL701" s="1"/>
      <c r="BM701" s="1"/>
    </row>
    <row r="702" spans="1:65" ht="15.75" customHeight="1" x14ac:dyDescent="0.25">
      <c r="A702" s="1"/>
      <c r="B702" s="83"/>
      <c r="C702" s="83"/>
      <c r="D702" s="83"/>
      <c r="E702" s="1"/>
      <c r="F702" s="1"/>
      <c r="G702" s="1"/>
      <c r="H702" s="1"/>
      <c r="I702" s="1"/>
      <c r="J702" s="1"/>
      <c r="K702" s="1"/>
      <c r="L702" s="1"/>
      <c r="M702" s="1"/>
      <c r="N702" s="1"/>
      <c r="O702" s="1"/>
      <c r="P702" s="1"/>
      <c r="Q702" s="1"/>
      <c r="R702" s="1"/>
      <c r="S702" s="1"/>
      <c r="T702" s="1"/>
      <c r="U702" s="1"/>
      <c r="V702" s="1"/>
      <c r="W702" s="1"/>
      <c r="X702" s="1"/>
      <c r="Y702" s="1"/>
      <c r="Z702" s="1"/>
      <c r="AA702" s="1"/>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c r="BC702" s="83"/>
      <c r="BD702" s="83"/>
      <c r="BE702" s="83"/>
      <c r="BF702" s="83"/>
      <c r="BG702" s="83"/>
      <c r="BH702" s="83"/>
      <c r="BI702" s="83"/>
      <c r="BJ702" s="96"/>
      <c r="BK702" s="96"/>
      <c r="BL702" s="1"/>
      <c r="BM702" s="1"/>
    </row>
    <row r="703" spans="1:65" ht="15.75" customHeight="1" x14ac:dyDescent="0.25">
      <c r="A703" s="1"/>
      <c r="B703" s="83"/>
      <c r="C703" s="83"/>
      <c r="D703" s="83"/>
      <c r="E703" s="1"/>
      <c r="F703" s="1"/>
      <c r="G703" s="1"/>
      <c r="H703" s="1"/>
      <c r="I703" s="1"/>
      <c r="J703" s="1"/>
      <c r="K703" s="1"/>
      <c r="L703" s="1"/>
      <c r="M703" s="1"/>
      <c r="N703" s="1"/>
      <c r="O703" s="1"/>
      <c r="P703" s="1"/>
      <c r="Q703" s="1"/>
      <c r="R703" s="1"/>
      <c r="S703" s="1"/>
      <c r="T703" s="1"/>
      <c r="U703" s="1"/>
      <c r="V703" s="1"/>
      <c r="W703" s="1"/>
      <c r="X703" s="1"/>
      <c r="Y703" s="1"/>
      <c r="Z703" s="1"/>
      <c r="AA703" s="1"/>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c r="BC703" s="83"/>
      <c r="BD703" s="83"/>
      <c r="BE703" s="83"/>
      <c r="BF703" s="83"/>
      <c r="BG703" s="83"/>
      <c r="BH703" s="83"/>
      <c r="BI703" s="83"/>
      <c r="BJ703" s="96"/>
      <c r="BK703" s="96"/>
      <c r="BL703" s="1"/>
      <c r="BM703" s="1"/>
    </row>
    <row r="704" spans="1:65" ht="15.75" customHeight="1" x14ac:dyDescent="0.25">
      <c r="A704" s="1"/>
      <c r="B704" s="83"/>
      <c r="C704" s="83"/>
      <c r="D704" s="83"/>
      <c r="E704" s="1"/>
      <c r="F704" s="1"/>
      <c r="G704" s="1"/>
      <c r="H704" s="1"/>
      <c r="I704" s="1"/>
      <c r="J704" s="1"/>
      <c r="K704" s="1"/>
      <c r="L704" s="1"/>
      <c r="M704" s="1"/>
      <c r="N704" s="1"/>
      <c r="O704" s="1"/>
      <c r="P704" s="1"/>
      <c r="Q704" s="1"/>
      <c r="R704" s="1"/>
      <c r="S704" s="1"/>
      <c r="T704" s="1"/>
      <c r="U704" s="1"/>
      <c r="V704" s="1"/>
      <c r="W704" s="1"/>
      <c r="X704" s="1"/>
      <c r="Y704" s="1"/>
      <c r="Z704" s="1"/>
      <c r="AA704" s="1"/>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c r="BC704" s="83"/>
      <c r="BD704" s="83"/>
      <c r="BE704" s="83"/>
      <c r="BF704" s="83"/>
      <c r="BG704" s="83"/>
      <c r="BH704" s="83"/>
      <c r="BI704" s="83"/>
      <c r="BJ704" s="96"/>
      <c r="BK704" s="96"/>
      <c r="BL704" s="1"/>
      <c r="BM704" s="1"/>
    </row>
    <row r="705" spans="1:65" ht="15.75" customHeight="1" x14ac:dyDescent="0.25">
      <c r="A705" s="1"/>
      <c r="B705" s="83"/>
      <c r="C705" s="83"/>
      <c r="D705" s="83"/>
      <c r="E705" s="1"/>
      <c r="F705" s="1"/>
      <c r="G705" s="1"/>
      <c r="H705" s="1"/>
      <c r="I705" s="1"/>
      <c r="J705" s="1"/>
      <c r="K705" s="1"/>
      <c r="L705" s="1"/>
      <c r="M705" s="1"/>
      <c r="N705" s="1"/>
      <c r="O705" s="1"/>
      <c r="P705" s="1"/>
      <c r="Q705" s="1"/>
      <c r="R705" s="1"/>
      <c r="S705" s="1"/>
      <c r="T705" s="1"/>
      <c r="U705" s="1"/>
      <c r="V705" s="1"/>
      <c r="W705" s="1"/>
      <c r="X705" s="1"/>
      <c r="Y705" s="1"/>
      <c r="Z705" s="1"/>
      <c r="AA705" s="1"/>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c r="BC705" s="83"/>
      <c r="BD705" s="83"/>
      <c r="BE705" s="83"/>
      <c r="BF705" s="83"/>
      <c r="BG705" s="83"/>
      <c r="BH705" s="83"/>
      <c r="BI705" s="83"/>
      <c r="BJ705" s="96"/>
      <c r="BK705" s="96"/>
      <c r="BL705" s="1"/>
      <c r="BM705" s="1"/>
    </row>
    <row r="706" spans="1:65" ht="15.75" customHeight="1" x14ac:dyDescent="0.25">
      <c r="A706" s="1"/>
      <c r="B706" s="83"/>
      <c r="C706" s="83"/>
      <c r="D706" s="83"/>
      <c r="E706" s="1"/>
      <c r="F706" s="1"/>
      <c r="G706" s="1"/>
      <c r="H706" s="1"/>
      <c r="I706" s="1"/>
      <c r="J706" s="1"/>
      <c r="K706" s="1"/>
      <c r="L706" s="1"/>
      <c r="M706" s="1"/>
      <c r="N706" s="1"/>
      <c r="O706" s="1"/>
      <c r="P706" s="1"/>
      <c r="Q706" s="1"/>
      <c r="R706" s="1"/>
      <c r="S706" s="1"/>
      <c r="T706" s="1"/>
      <c r="U706" s="1"/>
      <c r="V706" s="1"/>
      <c r="W706" s="1"/>
      <c r="X706" s="1"/>
      <c r="Y706" s="1"/>
      <c r="Z706" s="1"/>
      <c r="AA706" s="1"/>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c r="BC706" s="83"/>
      <c r="BD706" s="83"/>
      <c r="BE706" s="83"/>
      <c r="BF706" s="83"/>
      <c r="BG706" s="83"/>
      <c r="BH706" s="83"/>
      <c r="BI706" s="83"/>
      <c r="BJ706" s="96"/>
      <c r="BK706" s="96"/>
      <c r="BL706" s="1"/>
      <c r="BM706" s="1"/>
    </row>
    <row r="707" spans="1:65" ht="15.75" customHeight="1" x14ac:dyDescent="0.25">
      <c r="A707" s="1"/>
      <c r="B707" s="83"/>
      <c r="C707" s="83"/>
      <c r="D707" s="83"/>
      <c r="E707" s="1"/>
      <c r="F707" s="1"/>
      <c r="G707" s="1"/>
      <c r="H707" s="1"/>
      <c r="I707" s="1"/>
      <c r="J707" s="1"/>
      <c r="K707" s="1"/>
      <c r="L707" s="1"/>
      <c r="M707" s="1"/>
      <c r="N707" s="1"/>
      <c r="O707" s="1"/>
      <c r="P707" s="1"/>
      <c r="Q707" s="1"/>
      <c r="R707" s="1"/>
      <c r="S707" s="1"/>
      <c r="T707" s="1"/>
      <c r="U707" s="1"/>
      <c r="V707" s="1"/>
      <c r="W707" s="1"/>
      <c r="X707" s="1"/>
      <c r="Y707" s="1"/>
      <c r="Z707" s="1"/>
      <c r="AA707" s="1"/>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c r="BC707" s="83"/>
      <c r="BD707" s="83"/>
      <c r="BE707" s="83"/>
      <c r="BF707" s="83"/>
      <c r="BG707" s="83"/>
      <c r="BH707" s="83"/>
      <c r="BI707" s="83"/>
      <c r="BJ707" s="96"/>
      <c r="BK707" s="96"/>
      <c r="BL707" s="1"/>
      <c r="BM707" s="1"/>
    </row>
    <row r="708" spans="1:65" ht="15.75" customHeight="1" x14ac:dyDescent="0.25">
      <c r="A708" s="1"/>
      <c r="B708" s="83"/>
      <c r="C708" s="83"/>
      <c r="D708" s="83"/>
      <c r="E708" s="1"/>
      <c r="F708" s="1"/>
      <c r="G708" s="1"/>
      <c r="H708" s="1"/>
      <c r="I708" s="1"/>
      <c r="J708" s="1"/>
      <c r="K708" s="1"/>
      <c r="L708" s="1"/>
      <c r="M708" s="1"/>
      <c r="N708" s="1"/>
      <c r="O708" s="1"/>
      <c r="P708" s="1"/>
      <c r="Q708" s="1"/>
      <c r="R708" s="1"/>
      <c r="S708" s="1"/>
      <c r="T708" s="1"/>
      <c r="U708" s="1"/>
      <c r="V708" s="1"/>
      <c r="W708" s="1"/>
      <c r="X708" s="1"/>
      <c r="Y708" s="1"/>
      <c r="Z708" s="1"/>
      <c r="AA708" s="1"/>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c r="BC708" s="83"/>
      <c r="BD708" s="83"/>
      <c r="BE708" s="83"/>
      <c r="BF708" s="83"/>
      <c r="BG708" s="83"/>
      <c r="BH708" s="83"/>
      <c r="BI708" s="83"/>
      <c r="BJ708" s="96"/>
      <c r="BK708" s="96"/>
      <c r="BL708" s="1"/>
      <c r="BM708" s="1"/>
    </row>
    <row r="709" spans="1:65" ht="15.75" customHeight="1" x14ac:dyDescent="0.25">
      <c r="A709" s="1"/>
      <c r="B709" s="83"/>
      <c r="C709" s="83"/>
      <c r="D709" s="83"/>
      <c r="E709" s="1"/>
      <c r="F709" s="1"/>
      <c r="G709" s="1"/>
      <c r="H709" s="1"/>
      <c r="I709" s="1"/>
      <c r="J709" s="1"/>
      <c r="K709" s="1"/>
      <c r="L709" s="1"/>
      <c r="M709" s="1"/>
      <c r="N709" s="1"/>
      <c r="O709" s="1"/>
      <c r="P709" s="1"/>
      <c r="Q709" s="1"/>
      <c r="R709" s="1"/>
      <c r="S709" s="1"/>
      <c r="T709" s="1"/>
      <c r="U709" s="1"/>
      <c r="V709" s="1"/>
      <c r="W709" s="1"/>
      <c r="X709" s="1"/>
      <c r="Y709" s="1"/>
      <c r="Z709" s="1"/>
      <c r="AA709" s="1"/>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c r="BC709" s="83"/>
      <c r="BD709" s="83"/>
      <c r="BE709" s="83"/>
      <c r="BF709" s="83"/>
      <c r="BG709" s="83"/>
      <c r="BH709" s="83"/>
      <c r="BI709" s="83"/>
      <c r="BJ709" s="96"/>
      <c r="BK709" s="96"/>
      <c r="BL709" s="1"/>
      <c r="BM709" s="1"/>
    </row>
    <row r="710" spans="1:65" ht="15.75" customHeight="1" x14ac:dyDescent="0.25">
      <c r="A710" s="1"/>
      <c r="B710" s="83"/>
      <c r="C710" s="83"/>
      <c r="D710" s="83"/>
      <c r="E710" s="1"/>
      <c r="F710" s="1"/>
      <c r="G710" s="1"/>
      <c r="H710" s="1"/>
      <c r="I710" s="1"/>
      <c r="J710" s="1"/>
      <c r="K710" s="1"/>
      <c r="L710" s="1"/>
      <c r="M710" s="1"/>
      <c r="N710" s="1"/>
      <c r="O710" s="1"/>
      <c r="P710" s="1"/>
      <c r="Q710" s="1"/>
      <c r="R710" s="1"/>
      <c r="S710" s="1"/>
      <c r="T710" s="1"/>
      <c r="U710" s="1"/>
      <c r="V710" s="1"/>
      <c r="W710" s="1"/>
      <c r="X710" s="1"/>
      <c r="Y710" s="1"/>
      <c r="Z710" s="1"/>
      <c r="AA710" s="1"/>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c r="BC710" s="83"/>
      <c r="BD710" s="83"/>
      <c r="BE710" s="83"/>
      <c r="BF710" s="83"/>
      <c r="BG710" s="83"/>
      <c r="BH710" s="83"/>
      <c r="BI710" s="83"/>
      <c r="BJ710" s="96"/>
      <c r="BK710" s="96"/>
      <c r="BL710" s="1"/>
      <c r="BM710" s="1"/>
    </row>
    <row r="711" spans="1:65" ht="15.75" customHeight="1" x14ac:dyDescent="0.25">
      <c r="A711" s="1"/>
      <c r="B711" s="83"/>
      <c r="C711" s="83"/>
      <c r="D711" s="83"/>
      <c r="E711" s="1"/>
      <c r="F711" s="1"/>
      <c r="G711" s="1"/>
      <c r="H711" s="1"/>
      <c r="I711" s="1"/>
      <c r="J711" s="1"/>
      <c r="K711" s="1"/>
      <c r="L711" s="1"/>
      <c r="M711" s="1"/>
      <c r="N711" s="1"/>
      <c r="O711" s="1"/>
      <c r="P711" s="1"/>
      <c r="Q711" s="1"/>
      <c r="R711" s="1"/>
      <c r="S711" s="1"/>
      <c r="T711" s="1"/>
      <c r="U711" s="1"/>
      <c r="V711" s="1"/>
      <c r="W711" s="1"/>
      <c r="X711" s="1"/>
      <c r="Y711" s="1"/>
      <c r="Z711" s="1"/>
      <c r="AA711" s="1"/>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c r="BC711" s="83"/>
      <c r="BD711" s="83"/>
      <c r="BE711" s="83"/>
      <c r="BF711" s="83"/>
      <c r="BG711" s="83"/>
      <c r="BH711" s="83"/>
      <c r="BI711" s="83"/>
      <c r="BJ711" s="96"/>
      <c r="BK711" s="96"/>
      <c r="BL711" s="1"/>
      <c r="BM711" s="1"/>
    </row>
    <row r="712" spans="1:65" ht="15.75" customHeight="1" x14ac:dyDescent="0.25">
      <c r="A712" s="1"/>
      <c r="B712" s="83"/>
      <c r="C712" s="83"/>
      <c r="D712" s="83"/>
      <c r="E712" s="1"/>
      <c r="F712" s="1"/>
      <c r="G712" s="1"/>
      <c r="H712" s="1"/>
      <c r="I712" s="1"/>
      <c r="J712" s="1"/>
      <c r="K712" s="1"/>
      <c r="L712" s="1"/>
      <c r="M712" s="1"/>
      <c r="N712" s="1"/>
      <c r="O712" s="1"/>
      <c r="P712" s="1"/>
      <c r="Q712" s="1"/>
      <c r="R712" s="1"/>
      <c r="S712" s="1"/>
      <c r="T712" s="1"/>
      <c r="U712" s="1"/>
      <c r="V712" s="1"/>
      <c r="W712" s="1"/>
      <c r="X712" s="1"/>
      <c r="Y712" s="1"/>
      <c r="Z712" s="1"/>
      <c r="AA712" s="1"/>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c r="BC712" s="83"/>
      <c r="BD712" s="83"/>
      <c r="BE712" s="83"/>
      <c r="BF712" s="83"/>
      <c r="BG712" s="83"/>
      <c r="BH712" s="83"/>
      <c r="BI712" s="83"/>
      <c r="BJ712" s="96"/>
      <c r="BK712" s="96"/>
      <c r="BL712" s="1"/>
      <c r="BM712" s="1"/>
    </row>
    <row r="713" spans="1:65" ht="15.75" customHeight="1" x14ac:dyDescent="0.25">
      <c r="A713" s="1"/>
      <c r="B713" s="83"/>
      <c r="C713" s="83"/>
      <c r="D713" s="83"/>
      <c r="E713" s="1"/>
      <c r="F713" s="1"/>
      <c r="G713" s="1"/>
      <c r="H713" s="1"/>
      <c r="I713" s="1"/>
      <c r="J713" s="1"/>
      <c r="K713" s="1"/>
      <c r="L713" s="1"/>
      <c r="M713" s="1"/>
      <c r="N713" s="1"/>
      <c r="O713" s="1"/>
      <c r="P713" s="1"/>
      <c r="Q713" s="1"/>
      <c r="R713" s="1"/>
      <c r="S713" s="1"/>
      <c r="T713" s="1"/>
      <c r="U713" s="1"/>
      <c r="V713" s="1"/>
      <c r="W713" s="1"/>
      <c r="X713" s="1"/>
      <c r="Y713" s="1"/>
      <c r="Z713" s="1"/>
      <c r="AA713" s="1"/>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c r="BC713" s="83"/>
      <c r="BD713" s="83"/>
      <c r="BE713" s="83"/>
      <c r="BF713" s="83"/>
      <c r="BG713" s="83"/>
      <c r="BH713" s="83"/>
      <c r="BI713" s="83"/>
      <c r="BJ713" s="96"/>
      <c r="BK713" s="96"/>
      <c r="BL713" s="1"/>
      <c r="BM713" s="1"/>
    </row>
    <row r="714" spans="1:65" ht="15.75" customHeight="1" x14ac:dyDescent="0.25">
      <c r="A714" s="1"/>
      <c r="B714" s="83"/>
      <c r="C714" s="83"/>
      <c r="D714" s="83"/>
      <c r="E714" s="1"/>
      <c r="F714" s="1"/>
      <c r="G714" s="1"/>
      <c r="H714" s="1"/>
      <c r="I714" s="1"/>
      <c r="J714" s="1"/>
      <c r="K714" s="1"/>
      <c r="L714" s="1"/>
      <c r="M714" s="1"/>
      <c r="N714" s="1"/>
      <c r="O714" s="1"/>
      <c r="P714" s="1"/>
      <c r="Q714" s="1"/>
      <c r="R714" s="1"/>
      <c r="S714" s="1"/>
      <c r="T714" s="1"/>
      <c r="U714" s="1"/>
      <c r="V714" s="1"/>
      <c r="W714" s="1"/>
      <c r="X714" s="1"/>
      <c r="Y714" s="1"/>
      <c r="Z714" s="1"/>
      <c r="AA714" s="1"/>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c r="BC714" s="83"/>
      <c r="BD714" s="83"/>
      <c r="BE714" s="83"/>
      <c r="BF714" s="83"/>
      <c r="BG714" s="83"/>
      <c r="BH714" s="83"/>
      <c r="BI714" s="83"/>
      <c r="BJ714" s="96"/>
      <c r="BK714" s="96"/>
      <c r="BL714" s="1"/>
      <c r="BM714" s="1"/>
    </row>
    <row r="715" spans="1:65" ht="15.75" customHeight="1" x14ac:dyDescent="0.25">
      <c r="A715" s="1"/>
      <c r="B715" s="83"/>
      <c r="C715" s="83"/>
      <c r="D715" s="83"/>
      <c r="E715" s="1"/>
      <c r="F715" s="1"/>
      <c r="G715" s="1"/>
      <c r="H715" s="1"/>
      <c r="I715" s="1"/>
      <c r="J715" s="1"/>
      <c r="K715" s="1"/>
      <c r="L715" s="1"/>
      <c r="M715" s="1"/>
      <c r="N715" s="1"/>
      <c r="O715" s="1"/>
      <c r="P715" s="1"/>
      <c r="Q715" s="1"/>
      <c r="R715" s="1"/>
      <c r="S715" s="1"/>
      <c r="T715" s="1"/>
      <c r="U715" s="1"/>
      <c r="V715" s="1"/>
      <c r="W715" s="1"/>
      <c r="X715" s="1"/>
      <c r="Y715" s="1"/>
      <c r="Z715" s="1"/>
      <c r="AA715" s="1"/>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c r="BC715" s="83"/>
      <c r="BD715" s="83"/>
      <c r="BE715" s="83"/>
      <c r="BF715" s="83"/>
      <c r="BG715" s="83"/>
      <c r="BH715" s="83"/>
      <c r="BI715" s="83"/>
      <c r="BJ715" s="96"/>
      <c r="BK715" s="96"/>
      <c r="BL715" s="1"/>
      <c r="BM715" s="1"/>
    </row>
    <row r="716" spans="1:65" ht="15.75" customHeight="1" x14ac:dyDescent="0.25">
      <c r="A716" s="1"/>
      <c r="B716" s="83"/>
      <c r="C716" s="83"/>
      <c r="D716" s="83"/>
      <c r="E716" s="1"/>
      <c r="F716" s="1"/>
      <c r="G716" s="1"/>
      <c r="H716" s="1"/>
      <c r="I716" s="1"/>
      <c r="J716" s="1"/>
      <c r="K716" s="1"/>
      <c r="L716" s="1"/>
      <c r="M716" s="1"/>
      <c r="N716" s="1"/>
      <c r="O716" s="1"/>
      <c r="P716" s="1"/>
      <c r="Q716" s="1"/>
      <c r="R716" s="1"/>
      <c r="S716" s="1"/>
      <c r="T716" s="1"/>
      <c r="U716" s="1"/>
      <c r="V716" s="1"/>
      <c r="W716" s="1"/>
      <c r="X716" s="1"/>
      <c r="Y716" s="1"/>
      <c r="Z716" s="1"/>
      <c r="AA716" s="1"/>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c r="BC716" s="83"/>
      <c r="BD716" s="83"/>
      <c r="BE716" s="83"/>
      <c r="BF716" s="83"/>
      <c r="BG716" s="83"/>
      <c r="BH716" s="83"/>
      <c r="BI716" s="83"/>
      <c r="BJ716" s="96"/>
      <c r="BK716" s="96"/>
      <c r="BL716" s="1"/>
      <c r="BM716" s="1"/>
    </row>
    <row r="717" spans="1:65" ht="15.75" customHeight="1" x14ac:dyDescent="0.25">
      <c r="A717" s="1"/>
      <c r="B717" s="83"/>
      <c r="C717" s="83"/>
      <c r="D717" s="83"/>
      <c r="E717" s="1"/>
      <c r="F717" s="1"/>
      <c r="G717" s="1"/>
      <c r="H717" s="1"/>
      <c r="I717" s="1"/>
      <c r="J717" s="1"/>
      <c r="K717" s="1"/>
      <c r="L717" s="1"/>
      <c r="M717" s="1"/>
      <c r="N717" s="1"/>
      <c r="O717" s="1"/>
      <c r="P717" s="1"/>
      <c r="Q717" s="1"/>
      <c r="R717" s="1"/>
      <c r="S717" s="1"/>
      <c r="T717" s="1"/>
      <c r="U717" s="1"/>
      <c r="V717" s="1"/>
      <c r="W717" s="1"/>
      <c r="X717" s="1"/>
      <c r="Y717" s="1"/>
      <c r="Z717" s="1"/>
      <c r="AA717" s="1"/>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c r="BC717" s="83"/>
      <c r="BD717" s="83"/>
      <c r="BE717" s="83"/>
      <c r="BF717" s="83"/>
      <c r="BG717" s="83"/>
      <c r="BH717" s="83"/>
      <c r="BI717" s="83"/>
      <c r="BJ717" s="96"/>
      <c r="BK717" s="96"/>
      <c r="BL717" s="1"/>
      <c r="BM717" s="1"/>
    </row>
    <row r="718" spans="1:65" ht="15.75" customHeight="1" x14ac:dyDescent="0.25">
      <c r="A718" s="1"/>
      <c r="B718" s="83"/>
      <c r="C718" s="83"/>
      <c r="D718" s="83"/>
      <c r="E718" s="1"/>
      <c r="F718" s="1"/>
      <c r="G718" s="1"/>
      <c r="H718" s="1"/>
      <c r="I718" s="1"/>
      <c r="J718" s="1"/>
      <c r="K718" s="1"/>
      <c r="L718" s="1"/>
      <c r="M718" s="1"/>
      <c r="N718" s="1"/>
      <c r="O718" s="1"/>
      <c r="P718" s="1"/>
      <c r="Q718" s="1"/>
      <c r="R718" s="1"/>
      <c r="S718" s="1"/>
      <c r="T718" s="1"/>
      <c r="U718" s="1"/>
      <c r="V718" s="1"/>
      <c r="W718" s="1"/>
      <c r="X718" s="1"/>
      <c r="Y718" s="1"/>
      <c r="Z718" s="1"/>
      <c r="AA718" s="1"/>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c r="BC718" s="83"/>
      <c r="BD718" s="83"/>
      <c r="BE718" s="83"/>
      <c r="BF718" s="83"/>
      <c r="BG718" s="83"/>
      <c r="BH718" s="83"/>
      <c r="BI718" s="83"/>
      <c r="BJ718" s="96"/>
      <c r="BK718" s="96"/>
      <c r="BL718" s="1"/>
      <c r="BM718" s="1"/>
    </row>
    <row r="719" spans="1:65" ht="15.75" customHeight="1" x14ac:dyDescent="0.25">
      <c r="A719" s="1"/>
      <c r="B719" s="83"/>
      <c r="C719" s="83"/>
      <c r="D719" s="83"/>
      <c r="E719" s="1"/>
      <c r="F719" s="1"/>
      <c r="G719" s="1"/>
      <c r="H719" s="1"/>
      <c r="I719" s="1"/>
      <c r="J719" s="1"/>
      <c r="K719" s="1"/>
      <c r="L719" s="1"/>
      <c r="M719" s="1"/>
      <c r="N719" s="1"/>
      <c r="O719" s="1"/>
      <c r="P719" s="1"/>
      <c r="Q719" s="1"/>
      <c r="R719" s="1"/>
      <c r="S719" s="1"/>
      <c r="T719" s="1"/>
      <c r="U719" s="1"/>
      <c r="V719" s="1"/>
      <c r="W719" s="1"/>
      <c r="X719" s="1"/>
      <c r="Y719" s="1"/>
      <c r="Z719" s="1"/>
      <c r="AA719" s="1"/>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c r="BC719" s="83"/>
      <c r="BD719" s="83"/>
      <c r="BE719" s="83"/>
      <c r="BF719" s="83"/>
      <c r="BG719" s="83"/>
      <c r="BH719" s="83"/>
      <c r="BI719" s="83"/>
      <c r="BJ719" s="96"/>
      <c r="BK719" s="96"/>
      <c r="BL719" s="1"/>
      <c r="BM719" s="1"/>
    </row>
    <row r="720" spans="1:65" ht="15.75" customHeight="1" x14ac:dyDescent="0.25">
      <c r="A720" s="1"/>
      <c r="B720" s="83"/>
      <c r="C720" s="83"/>
      <c r="D720" s="83"/>
      <c r="E720" s="1"/>
      <c r="F720" s="1"/>
      <c r="G720" s="1"/>
      <c r="H720" s="1"/>
      <c r="I720" s="1"/>
      <c r="J720" s="1"/>
      <c r="K720" s="1"/>
      <c r="L720" s="1"/>
      <c r="M720" s="1"/>
      <c r="N720" s="1"/>
      <c r="O720" s="1"/>
      <c r="P720" s="1"/>
      <c r="Q720" s="1"/>
      <c r="R720" s="1"/>
      <c r="S720" s="1"/>
      <c r="T720" s="1"/>
      <c r="U720" s="1"/>
      <c r="V720" s="1"/>
      <c r="W720" s="1"/>
      <c r="X720" s="1"/>
      <c r="Y720" s="1"/>
      <c r="Z720" s="1"/>
      <c r="AA720" s="1"/>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c r="BD720" s="83"/>
      <c r="BE720" s="83"/>
      <c r="BF720" s="83"/>
      <c r="BG720" s="83"/>
      <c r="BH720" s="83"/>
      <c r="BI720" s="83"/>
      <c r="BJ720" s="96"/>
      <c r="BK720" s="96"/>
      <c r="BL720" s="1"/>
      <c r="BM720" s="1"/>
    </row>
    <row r="721" spans="1:65" ht="15.75" customHeight="1" x14ac:dyDescent="0.25">
      <c r="A721" s="1"/>
      <c r="B721" s="83"/>
      <c r="C721" s="83"/>
      <c r="D721" s="83"/>
      <c r="E721" s="1"/>
      <c r="F721" s="1"/>
      <c r="G721" s="1"/>
      <c r="H721" s="1"/>
      <c r="I721" s="1"/>
      <c r="J721" s="1"/>
      <c r="K721" s="1"/>
      <c r="L721" s="1"/>
      <c r="M721" s="1"/>
      <c r="N721" s="1"/>
      <c r="O721" s="1"/>
      <c r="P721" s="1"/>
      <c r="Q721" s="1"/>
      <c r="R721" s="1"/>
      <c r="S721" s="1"/>
      <c r="T721" s="1"/>
      <c r="U721" s="1"/>
      <c r="V721" s="1"/>
      <c r="W721" s="1"/>
      <c r="X721" s="1"/>
      <c r="Y721" s="1"/>
      <c r="Z721" s="1"/>
      <c r="AA721" s="1"/>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c r="BC721" s="83"/>
      <c r="BD721" s="83"/>
      <c r="BE721" s="83"/>
      <c r="BF721" s="83"/>
      <c r="BG721" s="83"/>
      <c r="BH721" s="83"/>
      <c r="BI721" s="83"/>
      <c r="BJ721" s="96"/>
      <c r="BK721" s="96"/>
      <c r="BL721" s="1"/>
      <c r="BM721" s="1"/>
    </row>
    <row r="722" spans="1:65" ht="15.75" customHeight="1" x14ac:dyDescent="0.25">
      <c r="A722" s="1"/>
      <c r="B722" s="83"/>
      <c r="C722" s="83"/>
      <c r="D722" s="83"/>
      <c r="E722" s="1"/>
      <c r="F722" s="1"/>
      <c r="G722" s="1"/>
      <c r="H722" s="1"/>
      <c r="I722" s="1"/>
      <c r="J722" s="1"/>
      <c r="K722" s="1"/>
      <c r="L722" s="1"/>
      <c r="M722" s="1"/>
      <c r="N722" s="1"/>
      <c r="O722" s="1"/>
      <c r="P722" s="1"/>
      <c r="Q722" s="1"/>
      <c r="R722" s="1"/>
      <c r="S722" s="1"/>
      <c r="T722" s="1"/>
      <c r="U722" s="1"/>
      <c r="V722" s="1"/>
      <c r="W722" s="1"/>
      <c r="X722" s="1"/>
      <c r="Y722" s="1"/>
      <c r="Z722" s="1"/>
      <c r="AA722" s="1"/>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c r="BC722" s="83"/>
      <c r="BD722" s="83"/>
      <c r="BE722" s="83"/>
      <c r="BF722" s="83"/>
      <c r="BG722" s="83"/>
      <c r="BH722" s="83"/>
      <c r="BI722" s="83"/>
      <c r="BJ722" s="96"/>
      <c r="BK722" s="96"/>
      <c r="BL722" s="1"/>
      <c r="BM722" s="1"/>
    </row>
    <row r="723" spans="1:65" ht="15.75" customHeight="1" x14ac:dyDescent="0.25">
      <c r="A723" s="1"/>
      <c r="B723" s="83"/>
      <c r="C723" s="83"/>
      <c r="D723" s="83"/>
      <c r="E723" s="1"/>
      <c r="F723" s="1"/>
      <c r="G723" s="1"/>
      <c r="H723" s="1"/>
      <c r="I723" s="1"/>
      <c r="J723" s="1"/>
      <c r="K723" s="1"/>
      <c r="L723" s="1"/>
      <c r="M723" s="1"/>
      <c r="N723" s="1"/>
      <c r="O723" s="1"/>
      <c r="P723" s="1"/>
      <c r="Q723" s="1"/>
      <c r="R723" s="1"/>
      <c r="S723" s="1"/>
      <c r="T723" s="1"/>
      <c r="U723" s="1"/>
      <c r="V723" s="1"/>
      <c r="W723" s="1"/>
      <c r="X723" s="1"/>
      <c r="Y723" s="1"/>
      <c r="Z723" s="1"/>
      <c r="AA723" s="1"/>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c r="BC723" s="83"/>
      <c r="BD723" s="83"/>
      <c r="BE723" s="83"/>
      <c r="BF723" s="83"/>
      <c r="BG723" s="83"/>
      <c r="BH723" s="83"/>
      <c r="BI723" s="83"/>
      <c r="BJ723" s="96"/>
      <c r="BK723" s="96"/>
      <c r="BL723" s="1"/>
      <c r="BM723" s="1"/>
    </row>
    <row r="724" spans="1:65" ht="15.75" customHeight="1" x14ac:dyDescent="0.25">
      <c r="A724" s="1"/>
      <c r="B724" s="83"/>
      <c r="C724" s="83"/>
      <c r="D724" s="83"/>
      <c r="E724" s="1"/>
      <c r="F724" s="1"/>
      <c r="G724" s="1"/>
      <c r="H724" s="1"/>
      <c r="I724" s="1"/>
      <c r="J724" s="1"/>
      <c r="K724" s="1"/>
      <c r="L724" s="1"/>
      <c r="M724" s="1"/>
      <c r="N724" s="1"/>
      <c r="O724" s="1"/>
      <c r="P724" s="1"/>
      <c r="Q724" s="1"/>
      <c r="R724" s="1"/>
      <c r="S724" s="1"/>
      <c r="T724" s="1"/>
      <c r="U724" s="1"/>
      <c r="V724" s="1"/>
      <c r="W724" s="1"/>
      <c r="X724" s="1"/>
      <c r="Y724" s="1"/>
      <c r="Z724" s="1"/>
      <c r="AA724" s="1"/>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c r="BC724" s="83"/>
      <c r="BD724" s="83"/>
      <c r="BE724" s="83"/>
      <c r="BF724" s="83"/>
      <c r="BG724" s="83"/>
      <c r="BH724" s="83"/>
      <c r="BI724" s="83"/>
      <c r="BJ724" s="96"/>
      <c r="BK724" s="96"/>
      <c r="BL724" s="1"/>
      <c r="BM724" s="1"/>
    </row>
    <row r="725" spans="1:65" ht="15.75" customHeight="1" x14ac:dyDescent="0.25">
      <c r="A725" s="1"/>
      <c r="B725" s="83"/>
      <c r="C725" s="83"/>
      <c r="D725" s="83"/>
      <c r="E725" s="1"/>
      <c r="F725" s="1"/>
      <c r="G725" s="1"/>
      <c r="H725" s="1"/>
      <c r="I725" s="1"/>
      <c r="J725" s="1"/>
      <c r="K725" s="1"/>
      <c r="L725" s="1"/>
      <c r="M725" s="1"/>
      <c r="N725" s="1"/>
      <c r="O725" s="1"/>
      <c r="P725" s="1"/>
      <c r="Q725" s="1"/>
      <c r="R725" s="1"/>
      <c r="S725" s="1"/>
      <c r="T725" s="1"/>
      <c r="U725" s="1"/>
      <c r="V725" s="1"/>
      <c r="W725" s="1"/>
      <c r="X725" s="1"/>
      <c r="Y725" s="1"/>
      <c r="Z725" s="1"/>
      <c r="AA725" s="1"/>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c r="BC725" s="83"/>
      <c r="BD725" s="83"/>
      <c r="BE725" s="83"/>
      <c r="BF725" s="83"/>
      <c r="BG725" s="83"/>
      <c r="BH725" s="83"/>
      <c r="BI725" s="83"/>
      <c r="BJ725" s="96"/>
      <c r="BK725" s="96"/>
      <c r="BL725" s="1"/>
      <c r="BM725" s="1"/>
    </row>
    <row r="726" spans="1:65" ht="15.75" customHeight="1" x14ac:dyDescent="0.25">
      <c r="A726" s="1"/>
      <c r="B726" s="83"/>
      <c r="C726" s="83"/>
      <c r="D726" s="83"/>
      <c r="E726" s="1"/>
      <c r="F726" s="1"/>
      <c r="G726" s="1"/>
      <c r="H726" s="1"/>
      <c r="I726" s="1"/>
      <c r="J726" s="1"/>
      <c r="K726" s="1"/>
      <c r="L726" s="1"/>
      <c r="M726" s="1"/>
      <c r="N726" s="1"/>
      <c r="O726" s="1"/>
      <c r="P726" s="1"/>
      <c r="Q726" s="1"/>
      <c r="R726" s="1"/>
      <c r="S726" s="1"/>
      <c r="T726" s="1"/>
      <c r="U726" s="1"/>
      <c r="V726" s="1"/>
      <c r="W726" s="1"/>
      <c r="X726" s="1"/>
      <c r="Y726" s="1"/>
      <c r="Z726" s="1"/>
      <c r="AA726" s="1"/>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c r="BC726" s="83"/>
      <c r="BD726" s="83"/>
      <c r="BE726" s="83"/>
      <c r="BF726" s="83"/>
      <c r="BG726" s="83"/>
      <c r="BH726" s="83"/>
      <c r="BI726" s="83"/>
      <c r="BJ726" s="96"/>
      <c r="BK726" s="96"/>
      <c r="BL726" s="1"/>
      <c r="BM726" s="1"/>
    </row>
    <row r="727" spans="1:65" ht="15.75" customHeight="1" x14ac:dyDescent="0.25">
      <c r="A727" s="1"/>
      <c r="B727" s="83"/>
      <c r="C727" s="83"/>
      <c r="D727" s="83"/>
      <c r="E727" s="1"/>
      <c r="F727" s="1"/>
      <c r="G727" s="1"/>
      <c r="H727" s="1"/>
      <c r="I727" s="1"/>
      <c r="J727" s="1"/>
      <c r="K727" s="1"/>
      <c r="L727" s="1"/>
      <c r="M727" s="1"/>
      <c r="N727" s="1"/>
      <c r="O727" s="1"/>
      <c r="P727" s="1"/>
      <c r="Q727" s="1"/>
      <c r="R727" s="1"/>
      <c r="S727" s="1"/>
      <c r="T727" s="1"/>
      <c r="U727" s="1"/>
      <c r="V727" s="1"/>
      <c r="W727" s="1"/>
      <c r="X727" s="1"/>
      <c r="Y727" s="1"/>
      <c r="Z727" s="1"/>
      <c r="AA727" s="1"/>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c r="BC727" s="83"/>
      <c r="BD727" s="83"/>
      <c r="BE727" s="83"/>
      <c r="BF727" s="83"/>
      <c r="BG727" s="83"/>
      <c r="BH727" s="83"/>
      <c r="BI727" s="83"/>
      <c r="BJ727" s="96"/>
      <c r="BK727" s="96"/>
      <c r="BL727" s="1"/>
      <c r="BM727" s="1"/>
    </row>
    <row r="728" spans="1:65" ht="15.75" customHeight="1" x14ac:dyDescent="0.25">
      <c r="A728" s="1"/>
      <c r="B728" s="83"/>
      <c r="C728" s="83"/>
      <c r="D728" s="83"/>
      <c r="E728" s="1"/>
      <c r="F728" s="1"/>
      <c r="G728" s="1"/>
      <c r="H728" s="1"/>
      <c r="I728" s="1"/>
      <c r="J728" s="1"/>
      <c r="K728" s="1"/>
      <c r="L728" s="1"/>
      <c r="M728" s="1"/>
      <c r="N728" s="1"/>
      <c r="O728" s="1"/>
      <c r="P728" s="1"/>
      <c r="Q728" s="1"/>
      <c r="R728" s="1"/>
      <c r="S728" s="1"/>
      <c r="T728" s="1"/>
      <c r="U728" s="1"/>
      <c r="V728" s="1"/>
      <c r="W728" s="1"/>
      <c r="X728" s="1"/>
      <c r="Y728" s="1"/>
      <c r="Z728" s="1"/>
      <c r="AA728" s="1"/>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c r="BC728" s="83"/>
      <c r="BD728" s="83"/>
      <c r="BE728" s="83"/>
      <c r="BF728" s="83"/>
      <c r="BG728" s="83"/>
      <c r="BH728" s="83"/>
      <c r="BI728" s="83"/>
      <c r="BJ728" s="96"/>
      <c r="BK728" s="96"/>
      <c r="BL728" s="1"/>
      <c r="BM728" s="1"/>
    </row>
    <row r="729" spans="1:65" ht="15.75" customHeight="1" x14ac:dyDescent="0.25">
      <c r="A729" s="1"/>
      <c r="B729" s="83"/>
      <c r="C729" s="83"/>
      <c r="D729" s="83"/>
      <c r="E729" s="1"/>
      <c r="F729" s="1"/>
      <c r="G729" s="1"/>
      <c r="H729" s="1"/>
      <c r="I729" s="1"/>
      <c r="J729" s="1"/>
      <c r="K729" s="1"/>
      <c r="L729" s="1"/>
      <c r="M729" s="1"/>
      <c r="N729" s="1"/>
      <c r="O729" s="1"/>
      <c r="P729" s="1"/>
      <c r="Q729" s="1"/>
      <c r="R729" s="1"/>
      <c r="S729" s="1"/>
      <c r="T729" s="1"/>
      <c r="U729" s="1"/>
      <c r="V729" s="1"/>
      <c r="W729" s="1"/>
      <c r="X729" s="1"/>
      <c r="Y729" s="1"/>
      <c r="Z729" s="1"/>
      <c r="AA729" s="1"/>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c r="BC729" s="83"/>
      <c r="BD729" s="83"/>
      <c r="BE729" s="83"/>
      <c r="BF729" s="83"/>
      <c r="BG729" s="83"/>
      <c r="BH729" s="83"/>
      <c r="BI729" s="83"/>
      <c r="BJ729" s="96"/>
      <c r="BK729" s="96"/>
      <c r="BL729" s="1"/>
      <c r="BM729" s="1"/>
    </row>
    <row r="730" spans="1:65" ht="15.75" customHeight="1" x14ac:dyDescent="0.25">
      <c r="A730" s="1"/>
      <c r="B730" s="83"/>
      <c r="C730" s="83"/>
      <c r="D730" s="83"/>
      <c r="E730" s="1"/>
      <c r="F730" s="1"/>
      <c r="G730" s="1"/>
      <c r="H730" s="1"/>
      <c r="I730" s="1"/>
      <c r="J730" s="1"/>
      <c r="K730" s="1"/>
      <c r="L730" s="1"/>
      <c r="M730" s="1"/>
      <c r="N730" s="1"/>
      <c r="O730" s="1"/>
      <c r="P730" s="1"/>
      <c r="Q730" s="1"/>
      <c r="R730" s="1"/>
      <c r="S730" s="1"/>
      <c r="T730" s="1"/>
      <c r="U730" s="1"/>
      <c r="V730" s="1"/>
      <c r="W730" s="1"/>
      <c r="X730" s="1"/>
      <c r="Y730" s="1"/>
      <c r="Z730" s="1"/>
      <c r="AA730" s="1"/>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c r="BC730" s="83"/>
      <c r="BD730" s="83"/>
      <c r="BE730" s="83"/>
      <c r="BF730" s="83"/>
      <c r="BG730" s="83"/>
      <c r="BH730" s="83"/>
      <c r="BI730" s="83"/>
      <c r="BJ730" s="96"/>
      <c r="BK730" s="96"/>
      <c r="BL730" s="1"/>
      <c r="BM730" s="1"/>
    </row>
    <row r="731" spans="1:65" ht="15.75" customHeight="1" x14ac:dyDescent="0.25">
      <c r="A731" s="1"/>
      <c r="B731" s="83"/>
      <c r="C731" s="83"/>
      <c r="D731" s="83"/>
      <c r="E731" s="1"/>
      <c r="F731" s="1"/>
      <c r="G731" s="1"/>
      <c r="H731" s="1"/>
      <c r="I731" s="1"/>
      <c r="J731" s="1"/>
      <c r="K731" s="1"/>
      <c r="L731" s="1"/>
      <c r="M731" s="1"/>
      <c r="N731" s="1"/>
      <c r="O731" s="1"/>
      <c r="P731" s="1"/>
      <c r="Q731" s="1"/>
      <c r="R731" s="1"/>
      <c r="S731" s="1"/>
      <c r="T731" s="1"/>
      <c r="U731" s="1"/>
      <c r="V731" s="1"/>
      <c r="W731" s="1"/>
      <c r="X731" s="1"/>
      <c r="Y731" s="1"/>
      <c r="Z731" s="1"/>
      <c r="AA731" s="1"/>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c r="BC731" s="83"/>
      <c r="BD731" s="83"/>
      <c r="BE731" s="83"/>
      <c r="BF731" s="83"/>
      <c r="BG731" s="83"/>
      <c r="BH731" s="83"/>
      <c r="BI731" s="83"/>
      <c r="BJ731" s="96"/>
      <c r="BK731" s="96"/>
      <c r="BL731" s="1"/>
      <c r="BM731" s="1"/>
    </row>
    <row r="732" spans="1:65" ht="15.75" customHeight="1" x14ac:dyDescent="0.25">
      <c r="A732" s="1"/>
      <c r="B732" s="83"/>
      <c r="C732" s="83"/>
      <c r="D732" s="83"/>
      <c r="E732" s="1"/>
      <c r="F732" s="1"/>
      <c r="G732" s="1"/>
      <c r="H732" s="1"/>
      <c r="I732" s="1"/>
      <c r="J732" s="1"/>
      <c r="K732" s="1"/>
      <c r="L732" s="1"/>
      <c r="M732" s="1"/>
      <c r="N732" s="1"/>
      <c r="O732" s="1"/>
      <c r="P732" s="1"/>
      <c r="Q732" s="1"/>
      <c r="R732" s="1"/>
      <c r="S732" s="1"/>
      <c r="T732" s="1"/>
      <c r="U732" s="1"/>
      <c r="V732" s="1"/>
      <c r="W732" s="1"/>
      <c r="X732" s="1"/>
      <c r="Y732" s="1"/>
      <c r="Z732" s="1"/>
      <c r="AA732" s="1"/>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c r="BC732" s="83"/>
      <c r="BD732" s="83"/>
      <c r="BE732" s="83"/>
      <c r="BF732" s="83"/>
      <c r="BG732" s="83"/>
      <c r="BH732" s="83"/>
      <c r="BI732" s="83"/>
      <c r="BJ732" s="96"/>
      <c r="BK732" s="96"/>
      <c r="BL732" s="1"/>
      <c r="BM732" s="1"/>
    </row>
    <row r="733" spans="1:65" ht="15.75" customHeight="1" x14ac:dyDescent="0.25">
      <c r="A733" s="1"/>
      <c r="B733" s="83"/>
      <c r="C733" s="83"/>
      <c r="D733" s="83"/>
      <c r="E733" s="1"/>
      <c r="F733" s="1"/>
      <c r="G733" s="1"/>
      <c r="H733" s="1"/>
      <c r="I733" s="1"/>
      <c r="J733" s="1"/>
      <c r="K733" s="1"/>
      <c r="L733" s="1"/>
      <c r="M733" s="1"/>
      <c r="N733" s="1"/>
      <c r="O733" s="1"/>
      <c r="P733" s="1"/>
      <c r="Q733" s="1"/>
      <c r="R733" s="1"/>
      <c r="S733" s="1"/>
      <c r="T733" s="1"/>
      <c r="U733" s="1"/>
      <c r="V733" s="1"/>
      <c r="W733" s="1"/>
      <c r="X733" s="1"/>
      <c r="Y733" s="1"/>
      <c r="Z733" s="1"/>
      <c r="AA733" s="1"/>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c r="BC733" s="83"/>
      <c r="BD733" s="83"/>
      <c r="BE733" s="83"/>
      <c r="BF733" s="83"/>
      <c r="BG733" s="83"/>
      <c r="BH733" s="83"/>
      <c r="BI733" s="83"/>
      <c r="BJ733" s="96"/>
      <c r="BK733" s="96"/>
      <c r="BL733" s="1"/>
      <c r="BM733" s="1"/>
    </row>
    <row r="734" spans="1:65" ht="15.75" customHeight="1" x14ac:dyDescent="0.25">
      <c r="A734" s="1"/>
      <c r="B734" s="83"/>
      <c r="C734" s="83"/>
      <c r="D734" s="83"/>
      <c r="E734" s="1"/>
      <c r="F734" s="1"/>
      <c r="G734" s="1"/>
      <c r="H734" s="1"/>
      <c r="I734" s="1"/>
      <c r="J734" s="1"/>
      <c r="K734" s="1"/>
      <c r="L734" s="1"/>
      <c r="M734" s="1"/>
      <c r="N734" s="1"/>
      <c r="O734" s="1"/>
      <c r="P734" s="1"/>
      <c r="Q734" s="1"/>
      <c r="R734" s="1"/>
      <c r="S734" s="1"/>
      <c r="T734" s="1"/>
      <c r="U734" s="1"/>
      <c r="V734" s="1"/>
      <c r="W734" s="1"/>
      <c r="X734" s="1"/>
      <c r="Y734" s="1"/>
      <c r="Z734" s="1"/>
      <c r="AA734" s="1"/>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c r="BC734" s="83"/>
      <c r="BD734" s="83"/>
      <c r="BE734" s="83"/>
      <c r="BF734" s="83"/>
      <c r="BG734" s="83"/>
      <c r="BH734" s="83"/>
      <c r="BI734" s="83"/>
      <c r="BJ734" s="96"/>
      <c r="BK734" s="96"/>
      <c r="BL734" s="1"/>
      <c r="BM734" s="1"/>
    </row>
    <row r="735" spans="1:65" ht="15.75" customHeight="1" x14ac:dyDescent="0.25">
      <c r="A735" s="1"/>
      <c r="B735" s="83"/>
      <c r="C735" s="83"/>
      <c r="D735" s="83"/>
      <c r="E735" s="1"/>
      <c r="F735" s="1"/>
      <c r="G735" s="1"/>
      <c r="H735" s="1"/>
      <c r="I735" s="1"/>
      <c r="J735" s="1"/>
      <c r="K735" s="1"/>
      <c r="L735" s="1"/>
      <c r="M735" s="1"/>
      <c r="N735" s="1"/>
      <c r="O735" s="1"/>
      <c r="P735" s="1"/>
      <c r="Q735" s="1"/>
      <c r="R735" s="1"/>
      <c r="S735" s="1"/>
      <c r="T735" s="1"/>
      <c r="U735" s="1"/>
      <c r="V735" s="1"/>
      <c r="W735" s="1"/>
      <c r="X735" s="1"/>
      <c r="Y735" s="1"/>
      <c r="Z735" s="1"/>
      <c r="AA735" s="1"/>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c r="BC735" s="83"/>
      <c r="BD735" s="83"/>
      <c r="BE735" s="83"/>
      <c r="BF735" s="83"/>
      <c r="BG735" s="83"/>
      <c r="BH735" s="83"/>
      <c r="BI735" s="83"/>
      <c r="BJ735" s="96"/>
      <c r="BK735" s="96"/>
      <c r="BL735" s="1"/>
      <c r="BM735" s="1"/>
    </row>
    <row r="736" spans="1:65" ht="15.75" customHeight="1" x14ac:dyDescent="0.25">
      <c r="A736" s="1"/>
      <c r="B736" s="83"/>
      <c r="C736" s="83"/>
      <c r="D736" s="83"/>
      <c r="E736" s="1"/>
      <c r="F736" s="1"/>
      <c r="G736" s="1"/>
      <c r="H736" s="1"/>
      <c r="I736" s="1"/>
      <c r="J736" s="1"/>
      <c r="K736" s="1"/>
      <c r="L736" s="1"/>
      <c r="M736" s="1"/>
      <c r="N736" s="1"/>
      <c r="O736" s="1"/>
      <c r="P736" s="1"/>
      <c r="Q736" s="1"/>
      <c r="R736" s="1"/>
      <c r="S736" s="1"/>
      <c r="T736" s="1"/>
      <c r="U736" s="1"/>
      <c r="V736" s="1"/>
      <c r="W736" s="1"/>
      <c r="X736" s="1"/>
      <c r="Y736" s="1"/>
      <c r="Z736" s="1"/>
      <c r="AA736" s="1"/>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c r="BC736" s="83"/>
      <c r="BD736" s="83"/>
      <c r="BE736" s="83"/>
      <c r="BF736" s="83"/>
      <c r="BG736" s="83"/>
      <c r="BH736" s="83"/>
      <c r="BI736" s="83"/>
      <c r="BJ736" s="96"/>
      <c r="BK736" s="96"/>
      <c r="BL736" s="1"/>
      <c r="BM736" s="1"/>
    </row>
    <row r="737" spans="1:65" ht="15.75" customHeight="1" x14ac:dyDescent="0.25">
      <c r="A737" s="1"/>
      <c r="B737" s="83"/>
      <c r="C737" s="83"/>
      <c r="D737" s="83"/>
      <c r="E737" s="1"/>
      <c r="F737" s="1"/>
      <c r="G737" s="1"/>
      <c r="H737" s="1"/>
      <c r="I737" s="1"/>
      <c r="J737" s="1"/>
      <c r="K737" s="1"/>
      <c r="L737" s="1"/>
      <c r="M737" s="1"/>
      <c r="N737" s="1"/>
      <c r="O737" s="1"/>
      <c r="P737" s="1"/>
      <c r="Q737" s="1"/>
      <c r="R737" s="1"/>
      <c r="S737" s="1"/>
      <c r="T737" s="1"/>
      <c r="U737" s="1"/>
      <c r="V737" s="1"/>
      <c r="W737" s="1"/>
      <c r="X737" s="1"/>
      <c r="Y737" s="1"/>
      <c r="Z737" s="1"/>
      <c r="AA737" s="1"/>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c r="BC737" s="83"/>
      <c r="BD737" s="83"/>
      <c r="BE737" s="83"/>
      <c r="BF737" s="83"/>
      <c r="BG737" s="83"/>
      <c r="BH737" s="83"/>
      <c r="BI737" s="83"/>
      <c r="BJ737" s="96"/>
      <c r="BK737" s="96"/>
      <c r="BL737" s="1"/>
      <c r="BM737" s="1"/>
    </row>
    <row r="738" spans="1:65" ht="15.75" customHeight="1" x14ac:dyDescent="0.25">
      <c r="A738" s="1"/>
      <c r="B738" s="83"/>
      <c r="C738" s="83"/>
      <c r="D738" s="83"/>
      <c r="E738" s="1"/>
      <c r="F738" s="1"/>
      <c r="G738" s="1"/>
      <c r="H738" s="1"/>
      <c r="I738" s="1"/>
      <c r="J738" s="1"/>
      <c r="K738" s="1"/>
      <c r="L738" s="1"/>
      <c r="M738" s="1"/>
      <c r="N738" s="1"/>
      <c r="O738" s="1"/>
      <c r="P738" s="1"/>
      <c r="Q738" s="1"/>
      <c r="R738" s="1"/>
      <c r="S738" s="1"/>
      <c r="T738" s="1"/>
      <c r="U738" s="1"/>
      <c r="V738" s="1"/>
      <c r="W738" s="1"/>
      <c r="X738" s="1"/>
      <c r="Y738" s="1"/>
      <c r="Z738" s="1"/>
      <c r="AA738" s="1"/>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c r="BJ738" s="96"/>
      <c r="BK738" s="96"/>
      <c r="BL738" s="1"/>
      <c r="BM738" s="1"/>
    </row>
    <row r="739" spans="1:65" ht="15.75" customHeight="1" x14ac:dyDescent="0.25">
      <c r="A739" s="1"/>
      <c r="B739" s="83"/>
      <c r="C739" s="83"/>
      <c r="D739" s="83"/>
      <c r="E739" s="1"/>
      <c r="F739" s="1"/>
      <c r="G739" s="1"/>
      <c r="H739" s="1"/>
      <c r="I739" s="1"/>
      <c r="J739" s="1"/>
      <c r="K739" s="1"/>
      <c r="L739" s="1"/>
      <c r="M739" s="1"/>
      <c r="N739" s="1"/>
      <c r="O739" s="1"/>
      <c r="P739" s="1"/>
      <c r="Q739" s="1"/>
      <c r="R739" s="1"/>
      <c r="S739" s="1"/>
      <c r="T739" s="1"/>
      <c r="U739" s="1"/>
      <c r="V739" s="1"/>
      <c r="W739" s="1"/>
      <c r="X739" s="1"/>
      <c r="Y739" s="1"/>
      <c r="Z739" s="1"/>
      <c r="AA739" s="1"/>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c r="BJ739" s="96"/>
      <c r="BK739" s="96"/>
      <c r="BL739" s="1"/>
      <c r="BM739" s="1"/>
    </row>
    <row r="740" spans="1:65" ht="15.75" customHeight="1" x14ac:dyDescent="0.25">
      <c r="A740" s="1"/>
      <c r="B740" s="83"/>
      <c r="C740" s="83"/>
      <c r="D740" s="83"/>
      <c r="E740" s="1"/>
      <c r="F740" s="1"/>
      <c r="G740" s="1"/>
      <c r="H740" s="1"/>
      <c r="I740" s="1"/>
      <c r="J740" s="1"/>
      <c r="K740" s="1"/>
      <c r="L740" s="1"/>
      <c r="M740" s="1"/>
      <c r="N740" s="1"/>
      <c r="O740" s="1"/>
      <c r="P740" s="1"/>
      <c r="Q740" s="1"/>
      <c r="R740" s="1"/>
      <c r="S740" s="1"/>
      <c r="T740" s="1"/>
      <c r="U740" s="1"/>
      <c r="V740" s="1"/>
      <c r="W740" s="1"/>
      <c r="X740" s="1"/>
      <c r="Y740" s="1"/>
      <c r="Z740" s="1"/>
      <c r="AA740" s="1"/>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c r="BC740" s="83"/>
      <c r="BD740" s="83"/>
      <c r="BE740" s="83"/>
      <c r="BF740" s="83"/>
      <c r="BG740" s="83"/>
      <c r="BH740" s="83"/>
      <c r="BI740" s="83"/>
      <c r="BJ740" s="96"/>
      <c r="BK740" s="96"/>
      <c r="BL740" s="1"/>
      <c r="BM740" s="1"/>
    </row>
    <row r="741" spans="1:65" ht="15.75" customHeight="1" x14ac:dyDescent="0.25">
      <c r="A741" s="1"/>
      <c r="B741" s="83"/>
      <c r="C741" s="83"/>
      <c r="D741" s="83"/>
      <c r="E741" s="1"/>
      <c r="F741" s="1"/>
      <c r="G741" s="1"/>
      <c r="H741" s="1"/>
      <c r="I741" s="1"/>
      <c r="J741" s="1"/>
      <c r="K741" s="1"/>
      <c r="L741" s="1"/>
      <c r="M741" s="1"/>
      <c r="N741" s="1"/>
      <c r="O741" s="1"/>
      <c r="P741" s="1"/>
      <c r="Q741" s="1"/>
      <c r="R741" s="1"/>
      <c r="S741" s="1"/>
      <c r="T741" s="1"/>
      <c r="U741" s="1"/>
      <c r="V741" s="1"/>
      <c r="W741" s="1"/>
      <c r="X741" s="1"/>
      <c r="Y741" s="1"/>
      <c r="Z741" s="1"/>
      <c r="AA741" s="1"/>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c r="BC741" s="83"/>
      <c r="BD741" s="83"/>
      <c r="BE741" s="83"/>
      <c r="BF741" s="83"/>
      <c r="BG741" s="83"/>
      <c r="BH741" s="83"/>
      <c r="BI741" s="83"/>
      <c r="BJ741" s="96"/>
      <c r="BK741" s="96"/>
      <c r="BL741" s="1"/>
      <c r="BM741" s="1"/>
    </row>
    <row r="742" spans="1:65" ht="15.75" customHeight="1" x14ac:dyDescent="0.25">
      <c r="A742" s="1"/>
      <c r="B742" s="83"/>
      <c r="C742" s="83"/>
      <c r="D742" s="83"/>
      <c r="E742" s="1"/>
      <c r="F742" s="1"/>
      <c r="G742" s="1"/>
      <c r="H742" s="1"/>
      <c r="I742" s="1"/>
      <c r="J742" s="1"/>
      <c r="K742" s="1"/>
      <c r="L742" s="1"/>
      <c r="M742" s="1"/>
      <c r="N742" s="1"/>
      <c r="O742" s="1"/>
      <c r="P742" s="1"/>
      <c r="Q742" s="1"/>
      <c r="R742" s="1"/>
      <c r="S742" s="1"/>
      <c r="T742" s="1"/>
      <c r="U742" s="1"/>
      <c r="V742" s="1"/>
      <c r="W742" s="1"/>
      <c r="X742" s="1"/>
      <c r="Y742" s="1"/>
      <c r="Z742" s="1"/>
      <c r="AA742" s="1"/>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c r="BC742" s="83"/>
      <c r="BD742" s="83"/>
      <c r="BE742" s="83"/>
      <c r="BF742" s="83"/>
      <c r="BG742" s="83"/>
      <c r="BH742" s="83"/>
      <c r="BI742" s="83"/>
      <c r="BJ742" s="96"/>
      <c r="BK742" s="96"/>
      <c r="BL742" s="1"/>
      <c r="BM742" s="1"/>
    </row>
    <row r="743" spans="1:65" ht="15.75" customHeight="1" x14ac:dyDescent="0.25">
      <c r="A743" s="1"/>
      <c r="B743" s="83"/>
      <c r="C743" s="83"/>
      <c r="D743" s="83"/>
      <c r="E743" s="1"/>
      <c r="F743" s="1"/>
      <c r="G743" s="1"/>
      <c r="H743" s="1"/>
      <c r="I743" s="1"/>
      <c r="J743" s="1"/>
      <c r="K743" s="1"/>
      <c r="L743" s="1"/>
      <c r="M743" s="1"/>
      <c r="N743" s="1"/>
      <c r="O743" s="1"/>
      <c r="P743" s="1"/>
      <c r="Q743" s="1"/>
      <c r="R743" s="1"/>
      <c r="S743" s="1"/>
      <c r="T743" s="1"/>
      <c r="U743" s="1"/>
      <c r="V743" s="1"/>
      <c r="W743" s="1"/>
      <c r="X743" s="1"/>
      <c r="Y743" s="1"/>
      <c r="Z743" s="1"/>
      <c r="AA743" s="1"/>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c r="BC743" s="83"/>
      <c r="BD743" s="83"/>
      <c r="BE743" s="83"/>
      <c r="BF743" s="83"/>
      <c r="BG743" s="83"/>
      <c r="BH743" s="83"/>
      <c r="BI743" s="83"/>
      <c r="BJ743" s="96"/>
      <c r="BK743" s="96"/>
      <c r="BL743" s="1"/>
      <c r="BM743" s="1"/>
    </row>
    <row r="744" spans="1:65" ht="15.75" customHeight="1" x14ac:dyDescent="0.25">
      <c r="A744" s="1"/>
      <c r="B744" s="83"/>
      <c r="C744" s="83"/>
      <c r="D744" s="83"/>
      <c r="E744" s="1"/>
      <c r="F744" s="1"/>
      <c r="G744" s="1"/>
      <c r="H744" s="1"/>
      <c r="I744" s="1"/>
      <c r="J744" s="1"/>
      <c r="K744" s="1"/>
      <c r="L744" s="1"/>
      <c r="M744" s="1"/>
      <c r="N744" s="1"/>
      <c r="O744" s="1"/>
      <c r="P744" s="1"/>
      <c r="Q744" s="1"/>
      <c r="R744" s="1"/>
      <c r="S744" s="1"/>
      <c r="T744" s="1"/>
      <c r="U744" s="1"/>
      <c r="V744" s="1"/>
      <c r="W744" s="1"/>
      <c r="X744" s="1"/>
      <c r="Y744" s="1"/>
      <c r="Z744" s="1"/>
      <c r="AA744" s="1"/>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c r="BC744" s="83"/>
      <c r="BD744" s="83"/>
      <c r="BE744" s="83"/>
      <c r="BF744" s="83"/>
      <c r="BG744" s="83"/>
      <c r="BH744" s="83"/>
      <c r="BI744" s="83"/>
      <c r="BJ744" s="96"/>
      <c r="BK744" s="96"/>
      <c r="BL744" s="1"/>
      <c r="BM744" s="1"/>
    </row>
    <row r="745" spans="1:65" ht="15.75" customHeight="1" x14ac:dyDescent="0.25">
      <c r="A745" s="1"/>
      <c r="B745" s="83"/>
      <c r="C745" s="83"/>
      <c r="D745" s="83"/>
      <c r="E745" s="1"/>
      <c r="F745" s="1"/>
      <c r="G745" s="1"/>
      <c r="H745" s="1"/>
      <c r="I745" s="1"/>
      <c r="J745" s="1"/>
      <c r="K745" s="1"/>
      <c r="L745" s="1"/>
      <c r="M745" s="1"/>
      <c r="N745" s="1"/>
      <c r="O745" s="1"/>
      <c r="P745" s="1"/>
      <c r="Q745" s="1"/>
      <c r="R745" s="1"/>
      <c r="S745" s="1"/>
      <c r="T745" s="1"/>
      <c r="U745" s="1"/>
      <c r="V745" s="1"/>
      <c r="W745" s="1"/>
      <c r="X745" s="1"/>
      <c r="Y745" s="1"/>
      <c r="Z745" s="1"/>
      <c r="AA745" s="1"/>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83"/>
      <c r="BJ745" s="96"/>
      <c r="BK745" s="96"/>
      <c r="BL745" s="1"/>
      <c r="BM745" s="1"/>
    </row>
    <row r="746" spans="1:65" ht="15.75" customHeight="1" x14ac:dyDescent="0.25">
      <c r="A746" s="1"/>
      <c r="B746" s="83"/>
      <c r="C746" s="83"/>
      <c r="D746" s="83"/>
      <c r="E746" s="1"/>
      <c r="F746" s="1"/>
      <c r="G746" s="1"/>
      <c r="H746" s="1"/>
      <c r="I746" s="1"/>
      <c r="J746" s="1"/>
      <c r="K746" s="1"/>
      <c r="L746" s="1"/>
      <c r="M746" s="1"/>
      <c r="N746" s="1"/>
      <c r="O746" s="1"/>
      <c r="P746" s="1"/>
      <c r="Q746" s="1"/>
      <c r="R746" s="1"/>
      <c r="S746" s="1"/>
      <c r="T746" s="1"/>
      <c r="U746" s="1"/>
      <c r="V746" s="1"/>
      <c r="W746" s="1"/>
      <c r="X746" s="1"/>
      <c r="Y746" s="1"/>
      <c r="Z746" s="1"/>
      <c r="AA746" s="1"/>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c r="BD746" s="83"/>
      <c r="BE746" s="83"/>
      <c r="BF746" s="83"/>
      <c r="BG746" s="83"/>
      <c r="BH746" s="83"/>
      <c r="BI746" s="83"/>
      <c r="BJ746" s="96"/>
      <c r="BK746" s="96"/>
      <c r="BL746" s="1"/>
      <c r="BM746" s="1"/>
    </row>
    <row r="747" spans="1:65" ht="15.75" customHeight="1" x14ac:dyDescent="0.25">
      <c r="A747" s="1"/>
      <c r="B747" s="83"/>
      <c r="C747" s="83"/>
      <c r="D747" s="83"/>
      <c r="E747" s="1"/>
      <c r="F747" s="1"/>
      <c r="G747" s="1"/>
      <c r="H747" s="1"/>
      <c r="I747" s="1"/>
      <c r="J747" s="1"/>
      <c r="K747" s="1"/>
      <c r="L747" s="1"/>
      <c r="M747" s="1"/>
      <c r="N747" s="1"/>
      <c r="O747" s="1"/>
      <c r="P747" s="1"/>
      <c r="Q747" s="1"/>
      <c r="R747" s="1"/>
      <c r="S747" s="1"/>
      <c r="T747" s="1"/>
      <c r="U747" s="1"/>
      <c r="V747" s="1"/>
      <c r="W747" s="1"/>
      <c r="X747" s="1"/>
      <c r="Y747" s="1"/>
      <c r="Z747" s="1"/>
      <c r="AA747" s="1"/>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c r="BC747" s="83"/>
      <c r="BD747" s="83"/>
      <c r="BE747" s="83"/>
      <c r="BF747" s="83"/>
      <c r="BG747" s="83"/>
      <c r="BH747" s="83"/>
      <c r="BI747" s="83"/>
      <c r="BJ747" s="96"/>
      <c r="BK747" s="96"/>
      <c r="BL747" s="1"/>
      <c r="BM747" s="1"/>
    </row>
    <row r="748" spans="1:65" ht="15.75" customHeight="1" x14ac:dyDescent="0.25">
      <c r="A748" s="1"/>
      <c r="B748" s="83"/>
      <c r="C748" s="83"/>
      <c r="D748" s="83"/>
      <c r="E748" s="1"/>
      <c r="F748" s="1"/>
      <c r="G748" s="1"/>
      <c r="H748" s="1"/>
      <c r="I748" s="1"/>
      <c r="J748" s="1"/>
      <c r="K748" s="1"/>
      <c r="L748" s="1"/>
      <c r="M748" s="1"/>
      <c r="N748" s="1"/>
      <c r="O748" s="1"/>
      <c r="P748" s="1"/>
      <c r="Q748" s="1"/>
      <c r="R748" s="1"/>
      <c r="S748" s="1"/>
      <c r="T748" s="1"/>
      <c r="U748" s="1"/>
      <c r="V748" s="1"/>
      <c r="W748" s="1"/>
      <c r="X748" s="1"/>
      <c r="Y748" s="1"/>
      <c r="Z748" s="1"/>
      <c r="AA748" s="1"/>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c r="BC748" s="83"/>
      <c r="BD748" s="83"/>
      <c r="BE748" s="83"/>
      <c r="BF748" s="83"/>
      <c r="BG748" s="83"/>
      <c r="BH748" s="83"/>
      <c r="BI748" s="83"/>
      <c r="BJ748" s="96"/>
      <c r="BK748" s="96"/>
      <c r="BL748" s="1"/>
      <c r="BM748" s="1"/>
    </row>
    <row r="749" spans="1:65" ht="15.75" customHeight="1" x14ac:dyDescent="0.25">
      <c r="A749" s="1"/>
      <c r="B749" s="83"/>
      <c r="C749" s="83"/>
      <c r="D749" s="83"/>
      <c r="E749" s="1"/>
      <c r="F749" s="1"/>
      <c r="G749" s="1"/>
      <c r="H749" s="1"/>
      <c r="I749" s="1"/>
      <c r="J749" s="1"/>
      <c r="K749" s="1"/>
      <c r="L749" s="1"/>
      <c r="M749" s="1"/>
      <c r="N749" s="1"/>
      <c r="O749" s="1"/>
      <c r="P749" s="1"/>
      <c r="Q749" s="1"/>
      <c r="R749" s="1"/>
      <c r="S749" s="1"/>
      <c r="T749" s="1"/>
      <c r="U749" s="1"/>
      <c r="V749" s="1"/>
      <c r="W749" s="1"/>
      <c r="X749" s="1"/>
      <c r="Y749" s="1"/>
      <c r="Z749" s="1"/>
      <c r="AA749" s="1"/>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c r="BC749" s="83"/>
      <c r="BD749" s="83"/>
      <c r="BE749" s="83"/>
      <c r="BF749" s="83"/>
      <c r="BG749" s="83"/>
      <c r="BH749" s="83"/>
      <c r="BI749" s="83"/>
      <c r="BJ749" s="96"/>
      <c r="BK749" s="96"/>
      <c r="BL749" s="1"/>
      <c r="BM749" s="1"/>
    </row>
    <row r="750" spans="1:65" ht="15.75" customHeight="1" x14ac:dyDescent="0.25">
      <c r="A750" s="1"/>
      <c r="B750" s="83"/>
      <c r="C750" s="83"/>
      <c r="D750" s="83"/>
      <c r="E750" s="1"/>
      <c r="F750" s="1"/>
      <c r="G750" s="1"/>
      <c r="H750" s="1"/>
      <c r="I750" s="1"/>
      <c r="J750" s="1"/>
      <c r="K750" s="1"/>
      <c r="L750" s="1"/>
      <c r="M750" s="1"/>
      <c r="N750" s="1"/>
      <c r="O750" s="1"/>
      <c r="P750" s="1"/>
      <c r="Q750" s="1"/>
      <c r="R750" s="1"/>
      <c r="S750" s="1"/>
      <c r="T750" s="1"/>
      <c r="U750" s="1"/>
      <c r="V750" s="1"/>
      <c r="W750" s="1"/>
      <c r="X750" s="1"/>
      <c r="Y750" s="1"/>
      <c r="Z750" s="1"/>
      <c r="AA750" s="1"/>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c r="BC750" s="83"/>
      <c r="BD750" s="83"/>
      <c r="BE750" s="83"/>
      <c r="BF750" s="83"/>
      <c r="BG750" s="83"/>
      <c r="BH750" s="83"/>
      <c r="BI750" s="83"/>
      <c r="BJ750" s="96"/>
      <c r="BK750" s="96"/>
      <c r="BL750" s="1"/>
      <c r="BM750" s="1"/>
    </row>
    <row r="751" spans="1:65" ht="15.75" customHeight="1" x14ac:dyDescent="0.25">
      <c r="A751" s="1"/>
      <c r="B751" s="83"/>
      <c r="C751" s="83"/>
      <c r="D751" s="83"/>
      <c r="E751" s="1"/>
      <c r="F751" s="1"/>
      <c r="G751" s="1"/>
      <c r="H751" s="1"/>
      <c r="I751" s="1"/>
      <c r="J751" s="1"/>
      <c r="K751" s="1"/>
      <c r="L751" s="1"/>
      <c r="M751" s="1"/>
      <c r="N751" s="1"/>
      <c r="O751" s="1"/>
      <c r="P751" s="1"/>
      <c r="Q751" s="1"/>
      <c r="R751" s="1"/>
      <c r="S751" s="1"/>
      <c r="T751" s="1"/>
      <c r="U751" s="1"/>
      <c r="V751" s="1"/>
      <c r="W751" s="1"/>
      <c r="X751" s="1"/>
      <c r="Y751" s="1"/>
      <c r="Z751" s="1"/>
      <c r="AA751" s="1"/>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c r="BC751" s="83"/>
      <c r="BD751" s="83"/>
      <c r="BE751" s="83"/>
      <c r="BF751" s="83"/>
      <c r="BG751" s="83"/>
      <c r="BH751" s="83"/>
      <c r="BI751" s="83"/>
      <c r="BJ751" s="96"/>
      <c r="BK751" s="96"/>
      <c r="BL751" s="1"/>
      <c r="BM751" s="1"/>
    </row>
    <row r="752" spans="1:65" ht="15.75" customHeight="1" x14ac:dyDescent="0.25">
      <c r="A752" s="1"/>
      <c r="B752" s="83"/>
      <c r="C752" s="83"/>
      <c r="D752" s="83"/>
      <c r="E752" s="1"/>
      <c r="F752" s="1"/>
      <c r="G752" s="1"/>
      <c r="H752" s="1"/>
      <c r="I752" s="1"/>
      <c r="J752" s="1"/>
      <c r="K752" s="1"/>
      <c r="L752" s="1"/>
      <c r="M752" s="1"/>
      <c r="N752" s="1"/>
      <c r="O752" s="1"/>
      <c r="P752" s="1"/>
      <c r="Q752" s="1"/>
      <c r="R752" s="1"/>
      <c r="S752" s="1"/>
      <c r="T752" s="1"/>
      <c r="U752" s="1"/>
      <c r="V752" s="1"/>
      <c r="W752" s="1"/>
      <c r="X752" s="1"/>
      <c r="Y752" s="1"/>
      <c r="Z752" s="1"/>
      <c r="AA752" s="1"/>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c r="BC752" s="83"/>
      <c r="BD752" s="83"/>
      <c r="BE752" s="83"/>
      <c r="BF752" s="83"/>
      <c r="BG752" s="83"/>
      <c r="BH752" s="83"/>
      <c r="BI752" s="83"/>
      <c r="BJ752" s="96"/>
      <c r="BK752" s="96"/>
      <c r="BL752" s="1"/>
      <c r="BM752" s="1"/>
    </row>
    <row r="753" spans="1:65" ht="15.75" customHeight="1" x14ac:dyDescent="0.25">
      <c r="A753" s="1"/>
      <c r="B753" s="83"/>
      <c r="C753" s="83"/>
      <c r="D753" s="83"/>
      <c r="E753" s="1"/>
      <c r="F753" s="1"/>
      <c r="G753" s="1"/>
      <c r="H753" s="1"/>
      <c r="I753" s="1"/>
      <c r="J753" s="1"/>
      <c r="K753" s="1"/>
      <c r="L753" s="1"/>
      <c r="M753" s="1"/>
      <c r="N753" s="1"/>
      <c r="O753" s="1"/>
      <c r="P753" s="1"/>
      <c r="Q753" s="1"/>
      <c r="R753" s="1"/>
      <c r="S753" s="1"/>
      <c r="T753" s="1"/>
      <c r="U753" s="1"/>
      <c r="V753" s="1"/>
      <c r="W753" s="1"/>
      <c r="X753" s="1"/>
      <c r="Y753" s="1"/>
      <c r="Z753" s="1"/>
      <c r="AA753" s="1"/>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c r="BC753" s="83"/>
      <c r="BD753" s="83"/>
      <c r="BE753" s="83"/>
      <c r="BF753" s="83"/>
      <c r="BG753" s="83"/>
      <c r="BH753" s="83"/>
      <c r="BI753" s="83"/>
      <c r="BJ753" s="96"/>
      <c r="BK753" s="96"/>
      <c r="BL753" s="1"/>
      <c r="BM753" s="1"/>
    </row>
    <row r="754" spans="1:65" ht="15.75" customHeight="1" x14ac:dyDescent="0.25">
      <c r="A754" s="1"/>
      <c r="B754" s="83"/>
      <c r="C754" s="83"/>
      <c r="D754" s="83"/>
      <c r="E754" s="1"/>
      <c r="F754" s="1"/>
      <c r="G754" s="1"/>
      <c r="H754" s="1"/>
      <c r="I754" s="1"/>
      <c r="J754" s="1"/>
      <c r="K754" s="1"/>
      <c r="L754" s="1"/>
      <c r="M754" s="1"/>
      <c r="N754" s="1"/>
      <c r="O754" s="1"/>
      <c r="P754" s="1"/>
      <c r="Q754" s="1"/>
      <c r="R754" s="1"/>
      <c r="S754" s="1"/>
      <c r="T754" s="1"/>
      <c r="U754" s="1"/>
      <c r="V754" s="1"/>
      <c r="W754" s="1"/>
      <c r="X754" s="1"/>
      <c r="Y754" s="1"/>
      <c r="Z754" s="1"/>
      <c r="AA754" s="1"/>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c r="BC754" s="83"/>
      <c r="BD754" s="83"/>
      <c r="BE754" s="83"/>
      <c r="BF754" s="83"/>
      <c r="BG754" s="83"/>
      <c r="BH754" s="83"/>
      <c r="BI754" s="83"/>
      <c r="BJ754" s="96"/>
      <c r="BK754" s="96"/>
      <c r="BL754" s="1"/>
      <c r="BM754" s="1"/>
    </row>
    <row r="755" spans="1:65" ht="15.75" customHeight="1" x14ac:dyDescent="0.25">
      <c r="A755" s="1"/>
      <c r="B755" s="83"/>
      <c r="C755" s="83"/>
      <c r="D755" s="83"/>
      <c r="E755" s="1"/>
      <c r="F755" s="1"/>
      <c r="G755" s="1"/>
      <c r="H755" s="1"/>
      <c r="I755" s="1"/>
      <c r="J755" s="1"/>
      <c r="K755" s="1"/>
      <c r="L755" s="1"/>
      <c r="M755" s="1"/>
      <c r="N755" s="1"/>
      <c r="O755" s="1"/>
      <c r="P755" s="1"/>
      <c r="Q755" s="1"/>
      <c r="R755" s="1"/>
      <c r="S755" s="1"/>
      <c r="T755" s="1"/>
      <c r="U755" s="1"/>
      <c r="V755" s="1"/>
      <c r="W755" s="1"/>
      <c r="X755" s="1"/>
      <c r="Y755" s="1"/>
      <c r="Z755" s="1"/>
      <c r="AA755" s="1"/>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c r="BC755" s="83"/>
      <c r="BD755" s="83"/>
      <c r="BE755" s="83"/>
      <c r="BF755" s="83"/>
      <c r="BG755" s="83"/>
      <c r="BH755" s="83"/>
      <c r="BI755" s="83"/>
      <c r="BJ755" s="96"/>
      <c r="BK755" s="96"/>
      <c r="BL755" s="1"/>
      <c r="BM755" s="1"/>
    </row>
    <row r="756" spans="1:65" ht="15.75" customHeight="1" x14ac:dyDescent="0.25">
      <c r="A756" s="1"/>
      <c r="B756" s="83"/>
      <c r="C756" s="83"/>
      <c r="D756" s="83"/>
      <c r="E756" s="1"/>
      <c r="F756" s="1"/>
      <c r="G756" s="1"/>
      <c r="H756" s="1"/>
      <c r="I756" s="1"/>
      <c r="J756" s="1"/>
      <c r="K756" s="1"/>
      <c r="L756" s="1"/>
      <c r="M756" s="1"/>
      <c r="N756" s="1"/>
      <c r="O756" s="1"/>
      <c r="P756" s="1"/>
      <c r="Q756" s="1"/>
      <c r="R756" s="1"/>
      <c r="S756" s="1"/>
      <c r="T756" s="1"/>
      <c r="U756" s="1"/>
      <c r="V756" s="1"/>
      <c r="W756" s="1"/>
      <c r="X756" s="1"/>
      <c r="Y756" s="1"/>
      <c r="Z756" s="1"/>
      <c r="AA756" s="1"/>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c r="BC756" s="83"/>
      <c r="BD756" s="83"/>
      <c r="BE756" s="83"/>
      <c r="BF756" s="83"/>
      <c r="BG756" s="83"/>
      <c r="BH756" s="83"/>
      <c r="BI756" s="83"/>
      <c r="BJ756" s="96"/>
      <c r="BK756" s="96"/>
      <c r="BL756" s="1"/>
      <c r="BM756" s="1"/>
    </row>
    <row r="757" spans="1:65" ht="15.75" customHeight="1" x14ac:dyDescent="0.25">
      <c r="A757" s="1"/>
      <c r="B757" s="83"/>
      <c r="C757" s="83"/>
      <c r="D757" s="83"/>
      <c r="E757" s="1"/>
      <c r="F757" s="1"/>
      <c r="G757" s="1"/>
      <c r="H757" s="1"/>
      <c r="I757" s="1"/>
      <c r="J757" s="1"/>
      <c r="K757" s="1"/>
      <c r="L757" s="1"/>
      <c r="M757" s="1"/>
      <c r="N757" s="1"/>
      <c r="O757" s="1"/>
      <c r="P757" s="1"/>
      <c r="Q757" s="1"/>
      <c r="R757" s="1"/>
      <c r="S757" s="1"/>
      <c r="T757" s="1"/>
      <c r="U757" s="1"/>
      <c r="V757" s="1"/>
      <c r="W757" s="1"/>
      <c r="X757" s="1"/>
      <c r="Y757" s="1"/>
      <c r="Z757" s="1"/>
      <c r="AA757" s="1"/>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c r="BC757" s="83"/>
      <c r="BD757" s="83"/>
      <c r="BE757" s="83"/>
      <c r="BF757" s="83"/>
      <c r="BG757" s="83"/>
      <c r="BH757" s="83"/>
      <c r="BI757" s="83"/>
      <c r="BJ757" s="96"/>
      <c r="BK757" s="96"/>
      <c r="BL757" s="1"/>
      <c r="BM757" s="1"/>
    </row>
    <row r="758" spans="1:65" ht="15.75" customHeight="1" x14ac:dyDescent="0.25">
      <c r="A758" s="1"/>
      <c r="B758" s="83"/>
      <c r="C758" s="83"/>
      <c r="D758" s="83"/>
      <c r="E758" s="1"/>
      <c r="F758" s="1"/>
      <c r="G758" s="1"/>
      <c r="H758" s="1"/>
      <c r="I758" s="1"/>
      <c r="J758" s="1"/>
      <c r="K758" s="1"/>
      <c r="L758" s="1"/>
      <c r="M758" s="1"/>
      <c r="N758" s="1"/>
      <c r="O758" s="1"/>
      <c r="P758" s="1"/>
      <c r="Q758" s="1"/>
      <c r="R758" s="1"/>
      <c r="S758" s="1"/>
      <c r="T758" s="1"/>
      <c r="U758" s="1"/>
      <c r="V758" s="1"/>
      <c r="W758" s="1"/>
      <c r="X758" s="1"/>
      <c r="Y758" s="1"/>
      <c r="Z758" s="1"/>
      <c r="AA758" s="1"/>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c r="BC758" s="83"/>
      <c r="BD758" s="83"/>
      <c r="BE758" s="83"/>
      <c r="BF758" s="83"/>
      <c r="BG758" s="83"/>
      <c r="BH758" s="83"/>
      <c r="BI758" s="83"/>
      <c r="BJ758" s="96"/>
      <c r="BK758" s="96"/>
      <c r="BL758" s="1"/>
      <c r="BM758" s="1"/>
    </row>
    <row r="759" spans="1:65" ht="15.75" customHeight="1" x14ac:dyDescent="0.25">
      <c r="A759" s="1"/>
      <c r="B759" s="83"/>
      <c r="C759" s="83"/>
      <c r="D759" s="83"/>
      <c r="E759" s="1"/>
      <c r="F759" s="1"/>
      <c r="G759" s="1"/>
      <c r="H759" s="1"/>
      <c r="I759" s="1"/>
      <c r="J759" s="1"/>
      <c r="K759" s="1"/>
      <c r="L759" s="1"/>
      <c r="M759" s="1"/>
      <c r="N759" s="1"/>
      <c r="O759" s="1"/>
      <c r="P759" s="1"/>
      <c r="Q759" s="1"/>
      <c r="R759" s="1"/>
      <c r="S759" s="1"/>
      <c r="T759" s="1"/>
      <c r="U759" s="1"/>
      <c r="V759" s="1"/>
      <c r="W759" s="1"/>
      <c r="X759" s="1"/>
      <c r="Y759" s="1"/>
      <c r="Z759" s="1"/>
      <c r="AA759" s="1"/>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c r="BC759" s="83"/>
      <c r="BD759" s="83"/>
      <c r="BE759" s="83"/>
      <c r="BF759" s="83"/>
      <c r="BG759" s="83"/>
      <c r="BH759" s="83"/>
      <c r="BI759" s="83"/>
      <c r="BJ759" s="96"/>
      <c r="BK759" s="96"/>
      <c r="BL759" s="1"/>
      <c r="BM759" s="1"/>
    </row>
    <row r="760" spans="1:65" ht="15.75" customHeight="1" x14ac:dyDescent="0.25">
      <c r="A760" s="1"/>
      <c r="B760" s="83"/>
      <c r="C760" s="83"/>
      <c r="D760" s="83"/>
      <c r="E760" s="1"/>
      <c r="F760" s="1"/>
      <c r="G760" s="1"/>
      <c r="H760" s="1"/>
      <c r="I760" s="1"/>
      <c r="J760" s="1"/>
      <c r="K760" s="1"/>
      <c r="L760" s="1"/>
      <c r="M760" s="1"/>
      <c r="N760" s="1"/>
      <c r="O760" s="1"/>
      <c r="P760" s="1"/>
      <c r="Q760" s="1"/>
      <c r="R760" s="1"/>
      <c r="S760" s="1"/>
      <c r="T760" s="1"/>
      <c r="U760" s="1"/>
      <c r="V760" s="1"/>
      <c r="W760" s="1"/>
      <c r="X760" s="1"/>
      <c r="Y760" s="1"/>
      <c r="Z760" s="1"/>
      <c r="AA760" s="1"/>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c r="BC760" s="83"/>
      <c r="BD760" s="83"/>
      <c r="BE760" s="83"/>
      <c r="BF760" s="83"/>
      <c r="BG760" s="83"/>
      <c r="BH760" s="83"/>
      <c r="BI760" s="83"/>
      <c r="BJ760" s="96"/>
      <c r="BK760" s="96"/>
      <c r="BL760" s="1"/>
      <c r="BM760" s="1"/>
    </row>
    <row r="761" spans="1:65" ht="15.75" customHeight="1" x14ac:dyDescent="0.25">
      <c r="A761" s="1"/>
      <c r="B761" s="83"/>
      <c r="C761" s="83"/>
      <c r="D761" s="83"/>
      <c r="E761" s="1"/>
      <c r="F761" s="1"/>
      <c r="G761" s="1"/>
      <c r="H761" s="1"/>
      <c r="I761" s="1"/>
      <c r="J761" s="1"/>
      <c r="K761" s="1"/>
      <c r="L761" s="1"/>
      <c r="M761" s="1"/>
      <c r="N761" s="1"/>
      <c r="O761" s="1"/>
      <c r="P761" s="1"/>
      <c r="Q761" s="1"/>
      <c r="R761" s="1"/>
      <c r="S761" s="1"/>
      <c r="T761" s="1"/>
      <c r="U761" s="1"/>
      <c r="V761" s="1"/>
      <c r="W761" s="1"/>
      <c r="X761" s="1"/>
      <c r="Y761" s="1"/>
      <c r="Z761" s="1"/>
      <c r="AA761" s="1"/>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c r="BC761" s="83"/>
      <c r="BD761" s="83"/>
      <c r="BE761" s="83"/>
      <c r="BF761" s="83"/>
      <c r="BG761" s="83"/>
      <c r="BH761" s="83"/>
      <c r="BI761" s="83"/>
      <c r="BJ761" s="96"/>
      <c r="BK761" s="96"/>
      <c r="BL761" s="1"/>
      <c r="BM761" s="1"/>
    </row>
    <row r="762" spans="1:65" ht="15.75" customHeight="1" x14ac:dyDescent="0.25">
      <c r="A762" s="1"/>
      <c r="B762" s="83"/>
      <c r="C762" s="83"/>
      <c r="D762" s="83"/>
      <c r="E762" s="1"/>
      <c r="F762" s="1"/>
      <c r="G762" s="1"/>
      <c r="H762" s="1"/>
      <c r="I762" s="1"/>
      <c r="J762" s="1"/>
      <c r="K762" s="1"/>
      <c r="L762" s="1"/>
      <c r="M762" s="1"/>
      <c r="N762" s="1"/>
      <c r="O762" s="1"/>
      <c r="P762" s="1"/>
      <c r="Q762" s="1"/>
      <c r="R762" s="1"/>
      <c r="S762" s="1"/>
      <c r="T762" s="1"/>
      <c r="U762" s="1"/>
      <c r="V762" s="1"/>
      <c r="W762" s="1"/>
      <c r="X762" s="1"/>
      <c r="Y762" s="1"/>
      <c r="Z762" s="1"/>
      <c r="AA762" s="1"/>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c r="BC762" s="83"/>
      <c r="BD762" s="83"/>
      <c r="BE762" s="83"/>
      <c r="BF762" s="83"/>
      <c r="BG762" s="83"/>
      <c r="BH762" s="83"/>
      <c r="BI762" s="83"/>
      <c r="BJ762" s="96"/>
      <c r="BK762" s="96"/>
      <c r="BL762" s="1"/>
      <c r="BM762" s="1"/>
    </row>
    <row r="763" spans="1:65" ht="15.75" customHeight="1" x14ac:dyDescent="0.25">
      <c r="A763" s="1"/>
      <c r="B763" s="83"/>
      <c r="C763" s="83"/>
      <c r="D763" s="83"/>
      <c r="E763" s="1"/>
      <c r="F763" s="1"/>
      <c r="G763" s="1"/>
      <c r="H763" s="1"/>
      <c r="I763" s="1"/>
      <c r="J763" s="1"/>
      <c r="K763" s="1"/>
      <c r="L763" s="1"/>
      <c r="M763" s="1"/>
      <c r="N763" s="1"/>
      <c r="O763" s="1"/>
      <c r="P763" s="1"/>
      <c r="Q763" s="1"/>
      <c r="R763" s="1"/>
      <c r="S763" s="1"/>
      <c r="T763" s="1"/>
      <c r="U763" s="1"/>
      <c r="V763" s="1"/>
      <c r="W763" s="1"/>
      <c r="X763" s="1"/>
      <c r="Y763" s="1"/>
      <c r="Z763" s="1"/>
      <c r="AA763" s="1"/>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c r="BC763" s="83"/>
      <c r="BD763" s="83"/>
      <c r="BE763" s="83"/>
      <c r="BF763" s="83"/>
      <c r="BG763" s="83"/>
      <c r="BH763" s="83"/>
      <c r="BI763" s="83"/>
      <c r="BJ763" s="96"/>
      <c r="BK763" s="96"/>
      <c r="BL763" s="1"/>
      <c r="BM763" s="1"/>
    </row>
    <row r="764" spans="1:65" ht="15.75" customHeight="1" x14ac:dyDescent="0.25">
      <c r="A764" s="1"/>
      <c r="B764" s="83"/>
      <c r="C764" s="83"/>
      <c r="D764" s="83"/>
      <c r="E764" s="1"/>
      <c r="F764" s="1"/>
      <c r="G764" s="1"/>
      <c r="H764" s="1"/>
      <c r="I764" s="1"/>
      <c r="J764" s="1"/>
      <c r="K764" s="1"/>
      <c r="L764" s="1"/>
      <c r="M764" s="1"/>
      <c r="N764" s="1"/>
      <c r="O764" s="1"/>
      <c r="P764" s="1"/>
      <c r="Q764" s="1"/>
      <c r="R764" s="1"/>
      <c r="S764" s="1"/>
      <c r="T764" s="1"/>
      <c r="U764" s="1"/>
      <c r="V764" s="1"/>
      <c r="W764" s="1"/>
      <c r="X764" s="1"/>
      <c r="Y764" s="1"/>
      <c r="Z764" s="1"/>
      <c r="AA764" s="1"/>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c r="BC764" s="83"/>
      <c r="BD764" s="83"/>
      <c r="BE764" s="83"/>
      <c r="BF764" s="83"/>
      <c r="BG764" s="83"/>
      <c r="BH764" s="83"/>
      <c r="BI764" s="83"/>
      <c r="BJ764" s="96"/>
      <c r="BK764" s="96"/>
      <c r="BL764" s="1"/>
      <c r="BM764" s="1"/>
    </row>
    <row r="765" spans="1:65" ht="15.75" customHeight="1" x14ac:dyDescent="0.25">
      <c r="A765" s="1"/>
      <c r="B765" s="83"/>
      <c r="C765" s="83"/>
      <c r="D765" s="83"/>
      <c r="E765" s="1"/>
      <c r="F765" s="1"/>
      <c r="G765" s="1"/>
      <c r="H765" s="1"/>
      <c r="I765" s="1"/>
      <c r="J765" s="1"/>
      <c r="K765" s="1"/>
      <c r="L765" s="1"/>
      <c r="M765" s="1"/>
      <c r="N765" s="1"/>
      <c r="O765" s="1"/>
      <c r="P765" s="1"/>
      <c r="Q765" s="1"/>
      <c r="R765" s="1"/>
      <c r="S765" s="1"/>
      <c r="T765" s="1"/>
      <c r="U765" s="1"/>
      <c r="V765" s="1"/>
      <c r="W765" s="1"/>
      <c r="X765" s="1"/>
      <c r="Y765" s="1"/>
      <c r="Z765" s="1"/>
      <c r="AA765" s="1"/>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c r="BC765" s="83"/>
      <c r="BD765" s="83"/>
      <c r="BE765" s="83"/>
      <c r="BF765" s="83"/>
      <c r="BG765" s="83"/>
      <c r="BH765" s="83"/>
      <c r="BI765" s="83"/>
      <c r="BJ765" s="96"/>
      <c r="BK765" s="96"/>
      <c r="BL765" s="1"/>
      <c r="BM765" s="1"/>
    </row>
    <row r="766" spans="1:65" ht="15.75" customHeight="1" x14ac:dyDescent="0.25">
      <c r="A766" s="1"/>
      <c r="B766" s="83"/>
      <c r="C766" s="83"/>
      <c r="D766" s="83"/>
      <c r="E766" s="1"/>
      <c r="F766" s="1"/>
      <c r="G766" s="1"/>
      <c r="H766" s="1"/>
      <c r="I766" s="1"/>
      <c r="J766" s="1"/>
      <c r="K766" s="1"/>
      <c r="L766" s="1"/>
      <c r="M766" s="1"/>
      <c r="N766" s="1"/>
      <c r="O766" s="1"/>
      <c r="P766" s="1"/>
      <c r="Q766" s="1"/>
      <c r="R766" s="1"/>
      <c r="S766" s="1"/>
      <c r="T766" s="1"/>
      <c r="U766" s="1"/>
      <c r="V766" s="1"/>
      <c r="W766" s="1"/>
      <c r="X766" s="1"/>
      <c r="Y766" s="1"/>
      <c r="Z766" s="1"/>
      <c r="AA766" s="1"/>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c r="BC766" s="83"/>
      <c r="BD766" s="83"/>
      <c r="BE766" s="83"/>
      <c r="BF766" s="83"/>
      <c r="BG766" s="83"/>
      <c r="BH766" s="83"/>
      <c r="BI766" s="83"/>
      <c r="BJ766" s="96"/>
      <c r="BK766" s="96"/>
      <c r="BL766" s="1"/>
      <c r="BM766" s="1"/>
    </row>
    <row r="767" spans="1:65" ht="15.75" customHeight="1" x14ac:dyDescent="0.25">
      <c r="A767" s="1"/>
      <c r="B767" s="83"/>
      <c r="C767" s="83"/>
      <c r="D767" s="83"/>
      <c r="E767" s="1"/>
      <c r="F767" s="1"/>
      <c r="G767" s="1"/>
      <c r="H767" s="1"/>
      <c r="I767" s="1"/>
      <c r="J767" s="1"/>
      <c r="K767" s="1"/>
      <c r="L767" s="1"/>
      <c r="M767" s="1"/>
      <c r="N767" s="1"/>
      <c r="O767" s="1"/>
      <c r="P767" s="1"/>
      <c r="Q767" s="1"/>
      <c r="R767" s="1"/>
      <c r="S767" s="1"/>
      <c r="T767" s="1"/>
      <c r="U767" s="1"/>
      <c r="V767" s="1"/>
      <c r="W767" s="1"/>
      <c r="X767" s="1"/>
      <c r="Y767" s="1"/>
      <c r="Z767" s="1"/>
      <c r="AA767" s="1"/>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c r="BC767" s="83"/>
      <c r="BD767" s="83"/>
      <c r="BE767" s="83"/>
      <c r="BF767" s="83"/>
      <c r="BG767" s="83"/>
      <c r="BH767" s="83"/>
      <c r="BI767" s="83"/>
      <c r="BJ767" s="96"/>
      <c r="BK767" s="96"/>
      <c r="BL767" s="1"/>
      <c r="BM767" s="1"/>
    </row>
    <row r="768" spans="1:65" ht="15.75" customHeight="1" x14ac:dyDescent="0.25">
      <c r="A768" s="1"/>
      <c r="B768" s="83"/>
      <c r="C768" s="83"/>
      <c r="D768" s="83"/>
      <c r="E768" s="1"/>
      <c r="F768" s="1"/>
      <c r="G768" s="1"/>
      <c r="H768" s="1"/>
      <c r="I768" s="1"/>
      <c r="J768" s="1"/>
      <c r="K768" s="1"/>
      <c r="L768" s="1"/>
      <c r="M768" s="1"/>
      <c r="N768" s="1"/>
      <c r="O768" s="1"/>
      <c r="P768" s="1"/>
      <c r="Q768" s="1"/>
      <c r="R768" s="1"/>
      <c r="S768" s="1"/>
      <c r="T768" s="1"/>
      <c r="U768" s="1"/>
      <c r="V768" s="1"/>
      <c r="W768" s="1"/>
      <c r="X768" s="1"/>
      <c r="Y768" s="1"/>
      <c r="Z768" s="1"/>
      <c r="AA768" s="1"/>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c r="BC768" s="83"/>
      <c r="BD768" s="83"/>
      <c r="BE768" s="83"/>
      <c r="BF768" s="83"/>
      <c r="BG768" s="83"/>
      <c r="BH768" s="83"/>
      <c r="BI768" s="83"/>
      <c r="BJ768" s="96"/>
      <c r="BK768" s="96"/>
      <c r="BL768" s="1"/>
      <c r="BM768" s="1"/>
    </row>
    <row r="769" spans="1:65" ht="15.75" customHeight="1" x14ac:dyDescent="0.25">
      <c r="A769" s="1"/>
      <c r="B769" s="83"/>
      <c r="C769" s="83"/>
      <c r="D769" s="83"/>
      <c r="E769" s="1"/>
      <c r="F769" s="1"/>
      <c r="G769" s="1"/>
      <c r="H769" s="1"/>
      <c r="I769" s="1"/>
      <c r="J769" s="1"/>
      <c r="K769" s="1"/>
      <c r="L769" s="1"/>
      <c r="M769" s="1"/>
      <c r="N769" s="1"/>
      <c r="O769" s="1"/>
      <c r="P769" s="1"/>
      <c r="Q769" s="1"/>
      <c r="R769" s="1"/>
      <c r="S769" s="1"/>
      <c r="T769" s="1"/>
      <c r="U769" s="1"/>
      <c r="V769" s="1"/>
      <c r="W769" s="1"/>
      <c r="X769" s="1"/>
      <c r="Y769" s="1"/>
      <c r="Z769" s="1"/>
      <c r="AA769" s="1"/>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c r="BC769" s="83"/>
      <c r="BD769" s="83"/>
      <c r="BE769" s="83"/>
      <c r="BF769" s="83"/>
      <c r="BG769" s="83"/>
      <c r="BH769" s="83"/>
      <c r="BI769" s="83"/>
      <c r="BJ769" s="96"/>
      <c r="BK769" s="96"/>
      <c r="BL769" s="1"/>
      <c r="BM769" s="1"/>
    </row>
    <row r="770" spans="1:65" ht="15.75" customHeight="1" x14ac:dyDescent="0.25">
      <c r="A770" s="1"/>
      <c r="B770" s="83"/>
      <c r="C770" s="83"/>
      <c r="D770" s="83"/>
      <c r="E770" s="1"/>
      <c r="F770" s="1"/>
      <c r="G770" s="1"/>
      <c r="H770" s="1"/>
      <c r="I770" s="1"/>
      <c r="J770" s="1"/>
      <c r="K770" s="1"/>
      <c r="L770" s="1"/>
      <c r="M770" s="1"/>
      <c r="N770" s="1"/>
      <c r="O770" s="1"/>
      <c r="P770" s="1"/>
      <c r="Q770" s="1"/>
      <c r="R770" s="1"/>
      <c r="S770" s="1"/>
      <c r="T770" s="1"/>
      <c r="U770" s="1"/>
      <c r="V770" s="1"/>
      <c r="W770" s="1"/>
      <c r="X770" s="1"/>
      <c r="Y770" s="1"/>
      <c r="Z770" s="1"/>
      <c r="AA770" s="1"/>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c r="BC770" s="83"/>
      <c r="BD770" s="83"/>
      <c r="BE770" s="83"/>
      <c r="BF770" s="83"/>
      <c r="BG770" s="83"/>
      <c r="BH770" s="83"/>
      <c r="BI770" s="83"/>
      <c r="BJ770" s="96"/>
      <c r="BK770" s="96"/>
      <c r="BL770" s="1"/>
      <c r="BM770" s="1"/>
    </row>
    <row r="771" spans="1:65" ht="15.75" customHeight="1" x14ac:dyDescent="0.25">
      <c r="A771" s="1"/>
      <c r="B771" s="83"/>
      <c r="C771" s="83"/>
      <c r="D771" s="83"/>
      <c r="E771" s="1"/>
      <c r="F771" s="1"/>
      <c r="G771" s="1"/>
      <c r="H771" s="1"/>
      <c r="I771" s="1"/>
      <c r="J771" s="1"/>
      <c r="K771" s="1"/>
      <c r="L771" s="1"/>
      <c r="M771" s="1"/>
      <c r="N771" s="1"/>
      <c r="O771" s="1"/>
      <c r="P771" s="1"/>
      <c r="Q771" s="1"/>
      <c r="R771" s="1"/>
      <c r="S771" s="1"/>
      <c r="T771" s="1"/>
      <c r="U771" s="1"/>
      <c r="V771" s="1"/>
      <c r="W771" s="1"/>
      <c r="X771" s="1"/>
      <c r="Y771" s="1"/>
      <c r="Z771" s="1"/>
      <c r="AA771" s="1"/>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c r="BC771" s="83"/>
      <c r="BD771" s="83"/>
      <c r="BE771" s="83"/>
      <c r="BF771" s="83"/>
      <c r="BG771" s="83"/>
      <c r="BH771" s="83"/>
      <c r="BI771" s="83"/>
      <c r="BJ771" s="96"/>
      <c r="BK771" s="96"/>
      <c r="BL771" s="1"/>
      <c r="BM771" s="1"/>
    </row>
    <row r="772" spans="1:65" ht="15.75" customHeight="1" x14ac:dyDescent="0.25">
      <c r="A772" s="1"/>
      <c r="B772" s="83"/>
      <c r="C772" s="83"/>
      <c r="D772" s="83"/>
      <c r="E772" s="1"/>
      <c r="F772" s="1"/>
      <c r="G772" s="1"/>
      <c r="H772" s="1"/>
      <c r="I772" s="1"/>
      <c r="J772" s="1"/>
      <c r="K772" s="1"/>
      <c r="L772" s="1"/>
      <c r="M772" s="1"/>
      <c r="N772" s="1"/>
      <c r="O772" s="1"/>
      <c r="P772" s="1"/>
      <c r="Q772" s="1"/>
      <c r="R772" s="1"/>
      <c r="S772" s="1"/>
      <c r="T772" s="1"/>
      <c r="U772" s="1"/>
      <c r="V772" s="1"/>
      <c r="W772" s="1"/>
      <c r="X772" s="1"/>
      <c r="Y772" s="1"/>
      <c r="Z772" s="1"/>
      <c r="AA772" s="1"/>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c r="BC772" s="83"/>
      <c r="BD772" s="83"/>
      <c r="BE772" s="83"/>
      <c r="BF772" s="83"/>
      <c r="BG772" s="83"/>
      <c r="BH772" s="83"/>
      <c r="BI772" s="83"/>
      <c r="BJ772" s="96"/>
      <c r="BK772" s="96"/>
      <c r="BL772" s="1"/>
      <c r="BM772" s="1"/>
    </row>
    <row r="773" spans="1:65" ht="15.75" customHeight="1" x14ac:dyDescent="0.25">
      <c r="A773" s="1"/>
      <c r="B773" s="83"/>
      <c r="C773" s="83"/>
      <c r="D773" s="83"/>
      <c r="E773" s="1"/>
      <c r="F773" s="1"/>
      <c r="G773" s="1"/>
      <c r="H773" s="1"/>
      <c r="I773" s="1"/>
      <c r="J773" s="1"/>
      <c r="K773" s="1"/>
      <c r="L773" s="1"/>
      <c r="M773" s="1"/>
      <c r="N773" s="1"/>
      <c r="O773" s="1"/>
      <c r="P773" s="1"/>
      <c r="Q773" s="1"/>
      <c r="R773" s="1"/>
      <c r="S773" s="1"/>
      <c r="T773" s="1"/>
      <c r="U773" s="1"/>
      <c r="V773" s="1"/>
      <c r="W773" s="1"/>
      <c r="X773" s="1"/>
      <c r="Y773" s="1"/>
      <c r="Z773" s="1"/>
      <c r="AA773" s="1"/>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c r="BC773" s="83"/>
      <c r="BD773" s="83"/>
      <c r="BE773" s="83"/>
      <c r="BF773" s="83"/>
      <c r="BG773" s="83"/>
      <c r="BH773" s="83"/>
      <c r="BI773" s="83"/>
      <c r="BJ773" s="96"/>
      <c r="BK773" s="96"/>
      <c r="BL773" s="1"/>
      <c r="BM773" s="1"/>
    </row>
    <row r="774" spans="1:65" ht="15.75" customHeight="1" x14ac:dyDescent="0.25">
      <c r="A774" s="1"/>
      <c r="B774" s="83"/>
      <c r="C774" s="83"/>
      <c r="D774" s="83"/>
      <c r="E774" s="1"/>
      <c r="F774" s="1"/>
      <c r="G774" s="1"/>
      <c r="H774" s="1"/>
      <c r="I774" s="1"/>
      <c r="J774" s="1"/>
      <c r="K774" s="1"/>
      <c r="L774" s="1"/>
      <c r="M774" s="1"/>
      <c r="N774" s="1"/>
      <c r="O774" s="1"/>
      <c r="P774" s="1"/>
      <c r="Q774" s="1"/>
      <c r="R774" s="1"/>
      <c r="S774" s="1"/>
      <c r="T774" s="1"/>
      <c r="U774" s="1"/>
      <c r="V774" s="1"/>
      <c r="W774" s="1"/>
      <c r="X774" s="1"/>
      <c r="Y774" s="1"/>
      <c r="Z774" s="1"/>
      <c r="AA774" s="1"/>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c r="BC774" s="83"/>
      <c r="BD774" s="83"/>
      <c r="BE774" s="83"/>
      <c r="BF774" s="83"/>
      <c r="BG774" s="83"/>
      <c r="BH774" s="83"/>
      <c r="BI774" s="83"/>
      <c r="BJ774" s="96"/>
      <c r="BK774" s="96"/>
      <c r="BL774" s="1"/>
      <c r="BM774" s="1"/>
    </row>
    <row r="775" spans="1:65" ht="15.75" customHeight="1" x14ac:dyDescent="0.25">
      <c r="A775" s="1"/>
      <c r="B775" s="83"/>
      <c r="C775" s="83"/>
      <c r="D775" s="83"/>
      <c r="E775" s="1"/>
      <c r="F775" s="1"/>
      <c r="G775" s="1"/>
      <c r="H775" s="1"/>
      <c r="I775" s="1"/>
      <c r="J775" s="1"/>
      <c r="K775" s="1"/>
      <c r="L775" s="1"/>
      <c r="M775" s="1"/>
      <c r="N775" s="1"/>
      <c r="O775" s="1"/>
      <c r="P775" s="1"/>
      <c r="Q775" s="1"/>
      <c r="R775" s="1"/>
      <c r="S775" s="1"/>
      <c r="T775" s="1"/>
      <c r="U775" s="1"/>
      <c r="V775" s="1"/>
      <c r="W775" s="1"/>
      <c r="X775" s="1"/>
      <c r="Y775" s="1"/>
      <c r="Z775" s="1"/>
      <c r="AA775" s="1"/>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c r="BC775" s="83"/>
      <c r="BD775" s="83"/>
      <c r="BE775" s="83"/>
      <c r="BF775" s="83"/>
      <c r="BG775" s="83"/>
      <c r="BH775" s="83"/>
      <c r="BI775" s="83"/>
      <c r="BJ775" s="96"/>
      <c r="BK775" s="96"/>
      <c r="BL775" s="1"/>
      <c r="BM775" s="1"/>
    </row>
    <row r="776" spans="1:65" ht="15.75" customHeight="1" x14ac:dyDescent="0.25">
      <c r="A776" s="1"/>
      <c r="B776" s="83"/>
      <c r="C776" s="83"/>
      <c r="D776" s="83"/>
      <c r="E776" s="1"/>
      <c r="F776" s="1"/>
      <c r="G776" s="1"/>
      <c r="H776" s="1"/>
      <c r="I776" s="1"/>
      <c r="J776" s="1"/>
      <c r="K776" s="1"/>
      <c r="L776" s="1"/>
      <c r="M776" s="1"/>
      <c r="N776" s="1"/>
      <c r="O776" s="1"/>
      <c r="P776" s="1"/>
      <c r="Q776" s="1"/>
      <c r="R776" s="1"/>
      <c r="S776" s="1"/>
      <c r="T776" s="1"/>
      <c r="U776" s="1"/>
      <c r="V776" s="1"/>
      <c r="W776" s="1"/>
      <c r="X776" s="1"/>
      <c r="Y776" s="1"/>
      <c r="Z776" s="1"/>
      <c r="AA776" s="1"/>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c r="BC776" s="83"/>
      <c r="BD776" s="83"/>
      <c r="BE776" s="83"/>
      <c r="BF776" s="83"/>
      <c r="BG776" s="83"/>
      <c r="BH776" s="83"/>
      <c r="BI776" s="83"/>
      <c r="BJ776" s="96"/>
      <c r="BK776" s="96"/>
      <c r="BL776" s="1"/>
      <c r="BM776" s="1"/>
    </row>
    <row r="777" spans="1:65" ht="15.75" customHeight="1" x14ac:dyDescent="0.25">
      <c r="A777" s="1"/>
      <c r="B777" s="83"/>
      <c r="C777" s="83"/>
      <c r="D777" s="83"/>
      <c r="E777" s="1"/>
      <c r="F777" s="1"/>
      <c r="G777" s="1"/>
      <c r="H777" s="1"/>
      <c r="I777" s="1"/>
      <c r="J777" s="1"/>
      <c r="K777" s="1"/>
      <c r="L777" s="1"/>
      <c r="M777" s="1"/>
      <c r="N777" s="1"/>
      <c r="O777" s="1"/>
      <c r="P777" s="1"/>
      <c r="Q777" s="1"/>
      <c r="R777" s="1"/>
      <c r="S777" s="1"/>
      <c r="T777" s="1"/>
      <c r="U777" s="1"/>
      <c r="V777" s="1"/>
      <c r="W777" s="1"/>
      <c r="X777" s="1"/>
      <c r="Y777" s="1"/>
      <c r="Z777" s="1"/>
      <c r="AA777" s="1"/>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c r="BC777" s="83"/>
      <c r="BD777" s="83"/>
      <c r="BE777" s="83"/>
      <c r="BF777" s="83"/>
      <c r="BG777" s="83"/>
      <c r="BH777" s="83"/>
      <c r="BI777" s="83"/>
      <c r="BJ777" s="96"/>
      <c r="BK777" s="96"/>
      <c r="BL777" s="1"/>
      <c r="BM777" s="1"/>
    </row>
    <row r="778" spans="1:65" ht="15.75" customHeight="1" x14ac:dyDescent="0.25">
      <c r="A778" s="1"/>
      <c r="B778" s="83"/>
      <c r="C778" s="83"/>
      <c r="D778" s="83"/>
      <c r="E778" s="1"/>
      <c r="F778" s="1"/>
      <c r="G778" s="1"/>
      <c r="H778" s="1"/>
      <c r="I778" s="1"/>
      <c r="J778" s="1"/>
      <c r="K778" s="1"/>
      <c r="L778" s="1"/>
      <c r="M778" s="1"/>
      <c r="N778" s="1"/>
      <c r="O778" s="1"/>
      <c r="P778" s="1"/>
      <c r="Q778" s="1"/>
      <c r="R778" s="1"/>
      <c r="S778" s="1"/>
      <c r="T778" s="1"/>
      <c r="U778" s="1"/>
      <c r="V778" s="1"/>
      <c r="W778" s="1"/>
      <c r="X778" s="1"/>
      <c r="Y778" s="1"/>
      <c r="Z778" s="1"/>
      <c r="AA778" s="1"/>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c r="BC778" s="83"/>
      <c r="BD778" s="83"/>
      <c r="BE778" s="83"/>
      <c r="BF778" s="83"/>
      <c r="BG778" s="83"/>
      <c r="BH778" s="83"/>
      <c r="BI778" s="83"/>
      <c r="BJ778" s="96"/>
      <c r="BK778" s="96"/>
      <c r="BL778" s="1"/>
      <c r="BM778" s="1"/>
    </row>
    <row r="779" spans="1:65" ht="15.75" customHeight="1" x14ac:dyDescent="0.25">
      <c r="A779" s="1"/>
      <c r="B779" s="83"/>
      <c r="C779" s="83"/>
      <c r="D779" s="83"/>
      <c r="E779" s="1"/>
      <c r="F779" s="1"/>
      <c r="G779" s="1"/>
      <c r="H779" s="1"/>
      <c r="I779" s="1"/>
      <c r="J779" s="1"/>
      <c r="K779" s="1"/>
      <c r="L779" s="1"/>
      <c r="M779" s="1"/>
      <c r="N779" s="1"/>
      <c r="O779" s="1"/>
      <c r="P779" s="1"/>
      <c r="Q779" s="1"/>
      <c r="R779" s="1"/>
      <c r="S779" s="1"/>
      <c r="T779" s="1"/>
      <c r="U779" s="1"/>
      <c r="V779" s="1"/>
      <c r="W779" s="1"/>
      <c r="X779" s="1"/>
      <c r="Y779" s="1"/>
      <c r="Z779" s="1"/>
      <c r="AA779" s="1"/>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c r="BC779" s="83"/>
      <c r="BD779" s="83"/>
      <c r="BE779" s="83"/>
      <c r="BF779" s="83"/>
      <c r="BG779" s="83"/>
      <c r="BH779" s="83"/>
      <c r="BI779" s="83"/>
      <c r="BJ779" s="96"/>
      <c r="BK779" s="96"/>
      <c r="BL779" s="1"/>
      <c r="BM779" s="1"/>
    </row>
    <row r="780" spans="1:65" ht="15.75" customHeight="1" x14ac:dyDescent="0.25">
      <c r="A780" s="1"/>
      <c r="B780" s="83"/>
      <c r="C780" s="83"/>
      <c r="D780" s="83"/>
      <c r="E780" s="1"/>
      <c r="F780" s="1"/>
      <c r="G780" s="1"/>
      <c r="H780" s="1"/>
      <c r="I780" s="1"/>
      <c r="J780" s="1"/>
      <c r="K780" s="1"/>
      <c r="L780" s="1"/>
      <c r="M780" s="1"/>
      <c r="N780" s="1"/>
      <c r="O780" s="1"/>
      <c r="P780" s="1"/>
      <c r="Q780" s="1"/>
      <c r="R780" s="1"/>
      <c r="S780" s="1"/>
      <c r="T780" s="1"/>
      <c r="U780" s="1"/>
      <c r="V780" s="1"/>
      <c r="W780" s="1"/>
      <c r="X780" s="1"/>
      <c r="Y780" s="1"/>
      <c r="Z780" s="1"/>
      <c r="AA780" s="1"/>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c r="BC780" s="83"/>
      <c r="BD780" s="83"/>
      <c r="BE780" s="83"/>
      <c r="BF780" s="83"/>
      <c r="BG780" s="83"/>
      <c r="BH780" s="83"/>
      <c r="BI780" s="83"/>
      <c r="BJ780" s="96"/>
      <c r="BK780" s="96"/>
      <c r="BL780" s="1"/>
      <c r="BM780" s="1"/>
    </row>
    <row r="781" spans="1:65" ht="15.75" customHeight="1" x14ac:dyDescent="0.25">
      <c r="A781" s="1"/>
      <c r="B781" s="83"/>
      <c r="C781" s="83"/>
      <c r="D781" s="83"/>
      <c r="E781" s="1"/>
      <c r="F781" s="1"/>
      <c r="G781" s="1"/>
      <c r="H781" s="1"/>
      <c r="I781" s="1"/>
      <c r="J781" s="1"/>
      <c r="K781" s="1"/>
      <c r="L781" s="1"/>
      <c r="M781" s="1"/>
      <c r="N781" s="1"/>
      <c r="O781" s="1"/>
      <c r="P781" s="1"/>
      <c r="Q781" s="1"/>
      <c r="R781" s="1"/>
      <c r="S781" s="1"/>
      <c r="T781" s="1"/>
      <c r="U781" s="1"/>
      <c r="V781" s="1"/>
      <c r="W781" s="1"/>
      <c r="X781" s="1"/>
      <c r="Y781" s="1"/>
      <c r="Z781" s="1"/>
      <c r="AA781" s="1"/>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c r="BC781" s="83"/>
      <c r="BD781" s="83"/>
      <c r="BE781" s="83"/>
      <c r="BF781" s="83"/>
      <c r="BG781" s="83"/>
      <c r="BH781" s="83"/>
      <c r="BI781" s="83"/>
      <c r="BJ781" s="96"/>
      <c r="BK781" s="96"/>
      <c r="BL781" s="1"/>
      <c r="BM781" s="1"/>
    </row>
    <row r="782" spans="1:65" ht="15.75" customHeight="1" x14ac:dyDescent="0.25">
      <c r="A782" s="1"/>
      <c r="B782" s="83"/>
      <c r="C782" s="83"/>
      <c r="D782" s="83"/>
      <c r="E782" s="1"/>
      <c r="F782" s="1"/>
      <c r="G782" s="1"/>
      <c r="H782" s="1"/>
      <c r="I782" s="1"/>
      <c r="J782" s="1"/>
      <c r="K782" s="1"/>
      <c r="L782" s="1"/>
      <c r="M782" s="1"/>
      <c r="N782" s="1"/>
      <c r="O782" s="1"/>
      <c r="P782" s="1"/>
      <c r="Q782" s="1"/>
      <c r="R782" s="1"/>
      <c r="S782" s="1"/>
      <c r="T782" s="1"/>
      <c r="U782" s="1"/>
      <c r="V782" s="1"/>
      <c r="W782" s="1"/>
      <c r="X782" s="1"/>
      <c r="Y782" s="1"/>
      <c r="Z782" s="1"/>
      <c r="AA782" s="1"/>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c r="BC782" s="83"/>
      <c r="BD782" s="83"/>
      <c r="BE782" s="83"/>
      <c r="BF782" s="83"/>
      <c r="BG782" s="83"/>
      <c r="BH782" s="83"/>
      <c r="BI782" s="83"/>
      <c r="BJ782" s="96"/>
      <c r="BK782" s="96"/>
      <c r="BL782" s="1"/>
      <c r="BM782" s="1"/>
    </row>
    <row r="783" spans="1:65" ht="15.75" customHeight="1" x14ac:dyDescent="0.25">
      <c r="A783" s="1"/>
      <c r="B783" s="83"/>
      <c r="C783" s="83"/>
      <c r="D783" s="83"/>
      <c r="E783" s="1"/>
      <c r="F783" s="1"/>
      <c r="G783" s="1"/>
      <c r="H783" s="1"/>
      <c r="I783" s="1"/>
      <c r="J783" s="1"/>
      <c r="K783" s="1"/>
      <c r="L783" s="1"/>
      <c r="M783" s="1"/>
      <c r="N783" s="1"/>
      <c r="O783" s="1"/>
      <c r="P783" s="1"/>
      <c r="Q783" s="1"/>
      <c r="R783" s="1"/>
      <c r="S783" s="1"/>
      <c r="T783" s="1"/>
      <c r="U783" s="1"/>
      <c r="V783" s="1"/>
      <c r="W783" s="1"/>
      <c r="X783" s="1"/>
      <c r="Y783" s="1"/>
      <c r="Z783" s="1"/>
      <c r="AA783" s="1"/>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c r="BC783" s="83"/>
      <c r="BD783" s="83"/>
      <c r="BE783" s="83"/>
      <c r="BF783" s="83"/>
      <c r="BG783" s="83"/>
      <c r="BH783" s="83"/>
      <c r="BI783" s="83"/>
      <c r="BJ783" s="96"/>
      <c r="BK783" s="96"/>
      <c r="BL783" s="1"/>
      <c r="BM783" s="1"/>
    </row>
    <row r="784" spans="1:65" ht="15.75" customHeight="1" x14ac:dyDescent="0.25">
      <c r="A784" s="1"/>
      <c r="B784" s="83"/>
      <c r="C784" s="83"/>
      <c r="D784" s="83"/>
      <c r="E784" s="1"/>
      <c r="F784" s="1"/>
      <c r="G784" s="1"/>
      <c r="H784" s="1"/>
      <c r="I784" s="1"/>
      <c r="J784" s="1"/>
      <c r="K784" s="1"/>
      <c r="L784" s="1"/>
      <c r="M784" s="1"/>
      <c r="N784" s="1"/>
      <c r="O784" s="1"/>
      <c r="P784" s="1"/>
      <c r="Q784" s="1"/>
      <c r="R784" s="1"/>
      <c r="S784" s="1"/>
      <c r="T784" s="1"/>
      <c r="U784" s="1"/>
      <c r="V784" s="1"/>
      <c r="W784" s="1"/>
      <c r="X784" s="1"/>
      <c r="Y784" s="1"/>
      <c r="Z784" s="1"/>
      <c r="AA784" s="1"/>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c r="BC784" s="83"/>
      <c r="BD784" s="83"/>
      <c r="BE784" s="83"/>
      <c r="BF784" s="83"/>
      <c r="BG784" s="83"/>
      <c r="BH784" s="83"/>
      <c r="BI784" s="83"/>
      <c r="BJ784" s="96"/>
      <c r="BK784" s="96"/>
      <c r="BL784" s="1"/>
      <c r="BM784" s="1"/>
    </row>
    <row r="785" spans="1:65" ht="15.75" customHeight="1" x14ac:dyDescent="0.25">
      <c r="A785" s="1"/>
      <c r="B785" s="83"/>
      <c r="C785" s="83"/>
      <c r="D785" s="83"/>
      <c r="E785" s="1"/>
      <c r="F785" s="1"/>
      <c r="G785" s="1"/>
      <c r="H785" s="1"/>
      <c r="I785" s="1"/>
      <c r="J785" s="1"/>
      <c r="K785" s="1"/>
      <c r="L785" s="1"/>
      <c r="M785" s="1"/>
      <c r="N785" s="1"/>
      <c r="O785" s="1"/>
      <c r="P785" s="1"/>
      <c r="Q785" s="1"/>
      <c r="R785" s="1"/>
      <c r="S785" s="1"/>
      <c r="T785" s="1"/>
      <c r="U785" s="1"/>
      <c r="V785" s="1"/>
      <c r="W785" s="1"/>
      <c r="X785" s="1"/>
      <c r="Y785" s="1"/>
      <c r="Z785" s="1"/>
      <c r="AA785" s="1"/>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c r="BC785" s="83"/>
      <c r="BD785" s="83"/>
      <c r="BE785" s="83"/>
      <c r="BF785" s="83"/>
      <c r="BG785" s="83"/>
      <c r="BH785" s="83"/>
      <c r="BI785" s="83"/>
      <c r="BJ785" s="96"/>
      <c r="BK785" s="96"/>
      <c r="BL785" s="1"/>
      <c r="BM785" s="1"/>
    </row>
    <row r="786" spans="1:65" ht="15.75" customHeight="1" x14ac:dyDescent="0.25">
      <c r="A786" s="1"/>
      <c r="B786" s="83"/>
      <c r="C786" s="83"/>
      <c r="D786" s="83"/>
      <c r="E786" s="1"/>
      <c r="F786" s="1"/>
      <c r="G786" s="1"/>
      <c r="H786" s="1"/>
      <c r="I786" s="1"/>
      <c r="J786" s="1"/>
      <c r="K786" s="1"/>
      <c r="L786" s="1"/>
      <c r="M786" s="1"/>
      <c r="N786" s="1"/>
      <c r="O786" s="1"/>
      <c r="P786" s="1"/>
      <c r="Q786" s="1"/>
      <c r="R786" s="1"/>
      <c r="S786" s="1"/>
      <c r="T786" s="1"/>
      <c r="U786" s="1"/>
      <c r="V786" s="1"/>
      <c r="W786" s="1"/>
      <c r="X786" s="1"/>
      <c r="Y786" s="1"/>
      <c r="Z786" s="1"/>
      <c r="AA786" s="1"/>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c r="BC786" s="83"/>
      <c r="BD786" s="83"/>
      <c r="BE786" s="83"/>
      <c r="BF786" s="83"/>
      <c r="BG786" s="83"/>
      <c r="BH786" s="83"/>
      <c r="BI786" s="83"/>
      <c r="BJ786" s="96"/>
      <c r="BK786" s="96"/>
      <c r="BL786" s="1"/>
      <c r="BM786" s="1"/>
    </row>
    <row r="787" spans="1:65" ht="15.75" customHeight="1" x14ac:dyDescent="0.25">
      <c r="A787" s="1"/>
      <c r="B787" s="83"/>
      <c r="C787" s="83"/>
      <c r="D787" s="83"/>
      <c r="E787" s="1"/>
      <c r="F787" s="1"/>
      <c r="G787" s="1"/>
      <c r="H787" s="1"/>
      <c r="I787" s="1"/>
      <c r="J787" s="1"/>
      <c r="K787" s="1"/>
      <c r="L787" s="1"/>
      <c r="M787" s="1"/>
      <c r="N787" s="1"/>
      <c r="O787" s="1"/>
      <c r="P787" s="1"/>
      <c r="Q787" s="1"/>
      <c r="R787" s="1"/>
      <c r="S787" s="1"/>
      <c r="T787" s="1"/>
      <c r="U787" s="1"/>
      <c r="V787" s="1"/>
      <c r="W787" s="1"/>
      <c r="X787" s="1"/>
      <c r="Y787" s="1"/>
      <c r="Z787" s="1"/>
      <c r="AA787" s="1"/>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c r="BC787" s="83"/>
      <c r="BD787" s="83"/>
      <c r="BE787" s="83"/>
      <c r="BF787" s="83"/>
      <c r="BG787" s="83"/>
      <c r="BH787" s="83"/>
      <c r="BI787" s="83"/>
      <c r="BJ787" s="96"/>
      <c r="BK787" s="96"/>
      <c r="BL787" s="1"/>
      <c r="BM787" s="1"/>
    </row>
    <row r="788" spans="1:65" ht="15.75" customHeight="1" x14ac:dyDescent="0.25">
      <c r="A788" s="1"/>
      <c r="B788" s="83"/>
      <c r="C788" s="83"/>
      <c r="D788" s="83"/>
      <c r="E788" s="1"/>
      <c r="F788" s="1"/>
      <c r="G788" s="1"/>
      <c r="H788" s="1"/>
      <c r="I788" s="1"/>
      <c r="J788" s="1"/>
      <c r="K788" s="1"/>
      <c r="L788" s="1"/>
      <c r="M788" s="1"/>
      <c r="N788" s="1"/>
      <c r="O788" s="1"/>
      <c r="P788" s="1"/>
      <c r="Q788" s="1"/>
      <c r="R788" s="1"/>
      <c r="S788" s="1"/>
      <c r="T788" s="1"/>
      <c r="U788" s="1"/>
      <c r="V788" s="1"/>
      <c r="W788" s="1"/>
      <c r="X788" s="1"/>
      <c r="Y788" s="1"/>
      <c r="Z788" s="1"/>
      <c r="AA788" s="1"/>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96"/>
      <c r="BK788" s="96"/>
      <c r="BL788" s="1"/>
      <c r="BM788" s="1"/>
    </row>
    <row r="789" spans="1:65" ht="15.75" customHeight="1" x14ac:dyDescent="0.25">
      <c r="A789" s="1"/>
      <c r="B789" s="83"/>
      <c r="C789" s="83"/>
      <c r="D789" s="83"/>
      <c r="E789" s="1"/>
      <c r="F789" s="1"/>
      <c r="G789" s="1"/>
      <c r="H789" s="1"/>
      <c r="I789" s="1"/>
      <c r="J789" s="1"/>
      <c r="K789" s="1"/>
      <c r="L789" s="1"/>
      <c r="M789" s="1"/>
      <c r="N789" s="1"/>
      <c r="O789" s="1"/>
      <c r="P789" s="1"/>
      <c r="Q789" s="1"/>
      <c r="R789" s="1"/>
      <c r="S789" s="1"/>
      <c r="T789" s="1"/>
      <c r="U789" s="1"/>
      <c r="V789" s="1"/>
      <c r="W789" s="1"/>
      <c r="X789" s="1"/>
      <c r="Y789" s="1"/>
      <c r="Z789" s="1"/>
      <c r="AA789" s="1"/>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c r="BC789" s="83"/>
      <c r="BD789" s="83"/>
      <c r="BE789" s="83"/>
      <c r="BF789" s="83"/>
      <c r="BG789" s="83"/>
      <c r="BH789" s="83"/>
      <c r="BI789" s="83"/>
      <c r="BJ789" s="96"/>
      <c r="BK789" s="96"/>
      <c r="BL789" s="1"/>
      <c r="BM789" s="1"/>
    </row>
    <row r="790" spans="1:65" ht="15.75" customHeight="1" x14ac:dyDescent="0.25">
      <c r="A790" s="1"/>
      <c r="B790" s="83"/>
      <c r="C790" s="83"/>
      <c r="D790" s="83"/>
      <c r="E790" s="1"/>
      <c r="F790" s="1"/>
      <c r="G790" s="1"/>
      <c r="H790" s="1"/>
      <c r="I790" s="1"/>
      <c r="J790" s="1"/>
      <c r="K790" s="1"/>
      <c r="L790" s="1"/>
      <c r="M790" s="1"/>
      <c r="N790" s="1"/>
      <c r="O790" s="1"/>
      <c r="P790" s="1"/>
      <c r="Q790" s="1"/>
      <c r="R790" s="1"/>
      <c r="S790" s="1"/>
      <c r="T790" s="1"/>
      <c r="U790" s="1"/>
      <c r="V790" s="1"/>
      <c r="W790" s="1"/>
      <c r="X790" s="1"/>
      <c r="Y790" s="1"/>
      <c r="Z790" s="1"/>
      <c r="AA790" s="1"/>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c r="BC790" s="83"/>
      <c r="BD790" s="83"/>
      <c r="BE790" s="83"/>
      <c r="BF790" s="83"/>
      <c r="BG790" s="83"/>
      <c r="BH790" s="83"/>
      <c r="BI790" s="83"/>
      <c r="BJ790" s="96"/>
      <c r="BK790" s="96"/>
      <c r="BL790" s="1"/>
      <c r="BM790" s="1"/>
    </row>
    <row r="791" spans="1:65" ht="15.75" customHeight="1" x14ac:dyDescent="0.25">
      <c r="A791" s="1"/>
      <c r="B791" s="83"/>
      <c r="C791" s="83"/>
      <c r="D791" s="83"/>
      <c r="E791" s="1"/>
      <c r="F791" s="1"/>
      <c r="G791" s="1"/>
      <c r="H791" s="1"/>
      <c r="I791" s="1"/>
      <c r="J791" s="1"/>
      <c r="K791" s="1"/>
      <c r="L791" s="1"/>
      <c r="M791" s="1"/>
      <c r="N791" s="1"/>
      <c r="O791" s="1"/>
      <c r="P791" s="1"/>
      <c r="Q791" s="1"/>
      <c r="R791" s="1"/>
      <c r="S791" s="1"/>
      <c r="T791" s="1"/>
      <c r="U791" s="1"/>
      <c r="V791" s="1"/>
      <c r="W791" s="1"/>
      <c r="X791" s="1"/>
      <c r="Y791" s="1"/>
      <c r="Z791" s="1"/>
      <c r="AA791" s="1"/>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c r="BC791" s="83"/>
      <c r="BD791" s="83"/>
      <c r="BE791" s="83"/>
      <c r="BF791" s="83"/>
      <c r="BG791" s="83"/>
      <c r="BH791" s="83"/>
      <c r="BI791" s="83"/>
      <c r="BJ791" s="96"/>
      <c r="BK791" s="96"/>
      <c r="BL791" s="1"/>
      <c r="BM791" s="1"/>
    </row>
    <row r="792" spans="1:65" ht="15.75" customHeight="1" x14ac:dyDescent="0.25">
      <c r="A792" s="1"/>
      <c r="B792" s="83"/>
      <c r="C792" s="83"/>
      <c r="D792" s="83"/>
      <c r="E792" s="1"/>
      <c r="F792" s="1"/>
      <c r="G792" s="1"/>
      <c r="H792" s="1"/>
      <c r="I792" s="1"/>
      <c r="J792" s="1"/>
      <c r="K792" s="1"/>
      <c r="L792" s="1"/>
      <c r="M792" s="1"/>
      <c r="N792" s="1"/>
      <c r="O792" s="1"/>
      <c r="P792" s="1"/>
      <c r="Q792" s="1"/>
      <c r="R792" s="1"/>
      <c r="S792" s="1"/>
      <c r="T792" s="1"/>
      <c r="U792" s="1"/>
      <c r="V792" s="1"/>
      <c r="W792" s="1"/>
      <c r="X792" s="1"/>
      <c r="Y792" s="1"/>
      <c r="Z792" s="1"/>
      <c r="AA792" s="1"/>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c r="BC792" s="83"/>
      <c r="BD792" s="83"/>
      <c r="BE792" s="83"/>
      <c r="BF792" s="83"/>
      <c r="BG792" s="83"/>
      <c r="BH792" s="83"/>
      <c r="BI792" s="83"/>
      <c r="BJ792" s="96"/>
      <c r="BK792" s="96"/>
      <c r="BL792" s="1"/>
      <c r="BM792" s="1"/>
    </row>
    <row r="793" spans="1:65" ht="15.75" customHeight="1" x14ac:dyDescent="0.25">
      <c r="A793" s="1"/>
      <c r="B793" s="83"/>
      <c r="C793" s="83"/>
      <c r="D793" s="83"/>
      <c r="E793" s="1"/>
      <c r="F793" s="1"/>
      <c r="G793" s="1"/>
      <c r="H793" s="1"/>
      <c r="I793" s="1"/>
      <c r="J793" s="1"/>
      <c r="K793" s="1"/>
      <c r="L793" s="1"/>
      <c r="M793" s="1"/>
      <c r="N793" s="1"/>
      <c r="O793" s="1"/>
      <c r="P793" s="1"/>
      <c r="Q793" s="1"/>
      <c r="R793" s="1"/>
      <c r="S793" s="1"/>
      <c r="T793" s="1"/>
      <c r="U793" s="1"/>
      <c r="V793" s="1"/>
      <c r="W793" s="1"/>
      <c r="X793" s="1"/>
      <c r="Y793" s="1"/>
      <c r="Z793" s="1"/>
      <c r="AA793" s="1"/>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c r="BC793" s="83"/>
      <c r="BD793" s="83"/>
      <c r="BE793" s="83"/>
      <c r="BF793" s="83"/>
      <c r="BG793" s="83"/>
      <c r="BH793" s="83"/>
      <c r="BI793" s="83"/>
      <c r="BJ793" s="96"/>
      <c r="BK793" s="96"/>
      <c r="BL793" s="1"/>
      <c r="BM793" s="1"/>
    </row>
    <row r="794" spans="1:65" ht="15.75" customHeight="1" x14ac:dyDescent="0.25">
      <c r="A794" s="1"/>
      <c r="B794" s="83"/>
      <c r="C794" s="83"/>
      <c r="D794" s="83"/>
      <c r="E794" s="1"/>
      <c r="F794" s="1"/>
      <c r="G794" s="1"/>
      <c r="H794" s="1"/>
      <c r="I794" s="1"/>
      <c r="J794" s="1"/>
      <c r="K794" s="1"/>
      <c r="L794" s="1"/>
      <c r="M794" s="1"/>
      <c r="N794" s="1"/>
      <c r="O794" s="1"/>
      <c r="P794" s="1"/>
      <c r="Q794" s="1"/>
      <c r="R794" s="1"/>
      <c r="S794" s="1"/>
      <c r="T794" s="1"/>
      <c r="U794" s="1"/>
      <c r="V794" s="1"/>
      <c r="W794" s="1"/>
      <c r="X794" s="1"/>
      <c r="Y794" s="1"/>
      <c r="Z794" s="1"/>
      <c r="AA794" s="1"/>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c r="BC794" s="83"/>
      <c r="BD794" s="83"/>
      <c r="BE794" s="83"/>
      <c r="BF794" s="83"/>
      <c r="BG794" s="83"/>
      <c r="BH794" s="83"/>
      <c r="BI794" s="83"/>
      <c r="BJ794" s="96"/>
      <c r="BK794" s="96"/>
      <c r="BL794" s="1"/>
      <c r="BM794" s="1"/>
    </row>
    <row r="795" spans="1:65" ht="15.75" customHeight="1" x14ac:dyDescent="0.25">
      <c r="A795" s="1"/>
      <c r="B795" s="83"/>
      <c r="C795" s="83"/>
      <c r="D795" s="83"/>
      <c r="E795" s="1"/>
      <c r="F795" s="1"/>
      <c r="G795" s="1"/>
      <c r="H795" s="1"/>
      <c r="I795" s="1"/>
      <c r="J795" s="1"/>
      <c r="K795" s="1"/>
      <c r="L795" s="1"/>
      <c r="M795" s="1"/>
      <c r="N795" s="1"/>
      <c r="O795" s="1"/>
      <c r="P795" s="1"/>
      <c r="Q795" s="1"/>
      <c r="R795" s="1"/>
      <c r="S795" s="1"/>
      <c r="T795" s="1"/>
      <c r="U795" s="1"/>
      <c r="V795" s="1"/>
      <c r="W795" s="1"/>
      <c r="X795" s="1"/>
      <c r="Y795" s="1"/>
      <c r="Z795" s="1"/>
      <c r="AA795" s="1"/>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c r="BC795" s="83"/>
      <c r="BD795" s="83"/>
      <c r="BE795" s="83"/>
      <c r="BF795" s="83"/>
      <c r="BG795" s="83"/>
      <c r="BH795" s="83"/>
      <c r="BI795" s="83"/>
      <c r="BJ795" s="96"/>
      <c r="BK795" s="96"/>
      <c r="BL795" s="1"/>
      <c r="BM795" s="1"/>
    </row>
    <row r="796" spans="1:65" ht="15.75" customHeight="1" x14ac:dyDescent="0.25">
      <c r="A796" s="1"/>
      <c r="B796" s="83"/>
      <c r="C796" s="83"/>
      <c r="D796" s="83"/>
      <c r="E796" s="1"/>
      <c r="F796" s="1"/>
      <c r="G796" s="1"/>
      <c r="H796" s="1"/>
      <c r="I796" s="1"/>
      <c r="J796" s="1"/>
      <c r="K796" s="1"/>
      <c r="L796" s="1"/>
      <c r="M796" s="1"/>
      <c r="N796" s="1"/>
      <c r="O796" s="1"/>
      <c r="P796" s="1"/>
      <c r="Q796" s="1"/>
      <c r="R796" s="1"/>
      <c r="S796" s="1"/>
      <c r="T796" s="1"/>
      <c r="U796" s="1"/>
      <c r="V796" s="1"/>
      <c r="W796" s="1"/>
      <c r="X796" s="1"/>
      <c r="Y796" s="1"/>
      <c r="Z796" s="1"/>
      <c r="AA796" s="1"/>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c r="BC796" s="83"/>
      <c r="BD796" s="83"/>
      <c r="BE796" s="83"/>
      <c r="BF796" s="83"/>
      <c r="BG796" s="83"/>
      <c r="BH796" s="83"/>
      <c r="BI796" s="83"/>
      <c r="BJ796" s="96"/>
      <c r="BK796" s="96"/>
      <c r="BL796" s="1"/>
      <c r="BM796" s="1"/>
    </row>
    <row r="797" spans="1:65" ht="15.75" customHeight="1" x14ac:dyDescent="0.25">
      <c r="A797" s="1"/>
      <c r="B797" s="83"/>
      <c r="C797" s="83"/>
      <c r="D797" s="83"/>
      <c r="E797" s="1"/>
      <c r="F797" s="1"/>
      <c r="G797" s="1"/>
      <c r="H797" s="1"/>
      <c r="I797" s="1"/>
      <c r="J797" s="1"/>
      <c r="K797" s="1"/>
      <c r="L797" s="1"/>
      <c r="M797" s="1"/>
      <c r="N797" s="1"/>
      <c r="O797" s="1"/>
      <c r="P797" s="1"/>
      <c r="Q797" s="1"/>
      <c r="R797" s="1"/>
      <c r="S797" s="1"/>
      <c r="T797" s="1"/>
      <c r="U797" s="1"/>
      <c r="V797" s="1"/>
      <c r="W797" s="1"/>
      <c r="X797" s="1"/>
      <c r="Y797" s="1"/>
      <c r="Z797" s="1"/>
      <c r="AA797" s="1"/>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c r="BC797" s="83"/>
      <c r="BD797" s="83"/>
      <c r="BE797" s="83"/>
      <c r="BF797" s="83"/>
      <c r="BG797" s="83"/>
      <c r="BH797" s="83"/>
      <c r="BI797" s="83"/>
      <c r="BJ797" s="96"/>
      <c r="BK797" s="96"/>
      <c r="BL797" s="1"/>
      <c r="BM797" s="1"/>
    </row>
    <row r="798" spans="1:65" ht="15.75" customHeight="1" x14ac:dyDescent="0.25">
      <c r="A798" s="1"/>
      <c r="B798" s="83"/>
      <c r="C798" s="83"/>
      <c r="D798" s="83"/>
      <c r="E798" s="1"/>
      <c r="F798" s="1"/>
      <c r="G798" s="1"/>
      <c r="H798" s="1"/>
      <c r="I798" s="1"/>
      <c r="J798" s="1"/>
      <c r="K798" s="1"/>
      <c r="L798" s="1"/>
      <c r="M798" s="1"/>
      <c r="N798" s="1"/>
      <c r="O798" s="1"/>
      <c r="P798" s="1"/>
      <c r="Q798" s="1"/>
      <c r="R798" s="1"/>
      <c r="S798" s="1"/>
      <c r="T798" s="1"/>
      <c r="U798" s="1"/>
      <c r="V798" s="1"/>
      <c r="W798" s="1"/>
      <c r="X798" s="1"/>
      <c r="Y798" s="1"/>
      <c r="Z798" s="1"/>
      <c r="AA798" s="1"/>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c r="BC798" s="83"/>
      <c r="BD798" s="83"/>
      <c r="BE798" s="83"/>
      <c r="BF798" s="83"/>
      <c r="BG798" s="83"/>
      <c r="BH798" s="83"/>
      <c r="BI798" s="83"/>
      <c r="BJ798" s="96"/>
      <c r="BK798" s="96"/>
      <c r="BL798" s="1"/>
      <c r="BM798" s="1"/>
    </row>
    <row r="799" spans="1:65" ht="15.75" customHeight="1" x14ac:dyDescent="0.25">
      <c r="A799" s="1"/>
      <c r="B799" s="83"/>
      <c r="C799" s="83"/>
      <c r="D799" s="83"/>
      <c r="E799" s="1"/>
      <c r="F799" s="1"/>
      <c r="G799" s="1"/>
      <c r="H799" s="1"/>
      <c r="I799" s="1"/>
      <c r="J799" s="1"/>
      <c r="K799" s="1"/>
      <c r="L799" s="1"/>
      <c r="M799" s="1"/>
      <c r="N799" s="1"/>
      <c r="O799" s="1"/>
      <c r="P799" s="1"/>
      <c r="Q799" s="1"/>
      <c r="R799" s="1"/>
      <c r="S799" s="1"/>
      <c r="T799" s="1"/>
      <c r="U799" s="1"/>
      <c r="V799" s="1"/>
      <c r="W799" s="1"/>
      <c r="X799" s="1"/>
      <c r="Y799" s="1"/>
      <c r="Z799" s="1"/>
      <c r="AA799" s="1"/>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c r="BC799" s="83"/>
      <c r="BD799" s="83"/>
      <c r="BE799" s="83"/>
      <c r="BF799" s="83"/>
      <c r="BG799" s="83"/>
      <c r="BH799" s="83"/>
      <c r="BI799" s="83"/>
      <c r="BJ799" s="96"/>
      <c r="BK799" s="96"/>
      <c r="BL799" s="1"/>
      <c r="BM799" s="1"/>
    </row>
    <row r="800" spans="1:65" ht="15.75" customHeight="1" x14ac:dyDescent="0.25">
      <c r="A800" s="1"/>
      <c r="B800" s="83"/>
      <c r="C800" s="83"/>
      <c r="D800" s="83"/>
      <c r="E800" s="1"/>
      <c r="F800" s="1"/>
      <c r="G800" s="1"/>
      <c r="H800" s="1"/>
      <c r="I800" s="1"/>
      <c r="J800" s="1"/>
      <c r="K800" s="1"/>
      <c r="L800" s="1"/>
      <c r="M800" s="1"/>
      <c r="N800" s="1"/>
      <c r="O800" s="1"/>
      <c r="P800" s="1"/>
      <c r="Q800" s="1"/>
      <c r="R800" s="1"/>
      <c r="S800" s="1"/>
      <c r="T800" s="1"/>
      <c r="U800" s="1"/>
      <c r="V800" s="1"/>
      <c r="W800" s="1"/>
      <c r="X800" s="1"/>
      <c r="Y800" s="1"/>
      <c r="Z800" s="1"/>
      <c r="AA800" s="1"/>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c r="BC800" s="83"/>
      <c r="BD800" s="83"/>
      <c r="BE800" s="83"/>
      <c r="BF800" s="83"/>
      <c r="BG800" s="83"/>
      <c r="BH800" s="83"/>
      <c r="BI800" s="83"/>
      <c r="BJ800" s="96"/>
      <c r="BK800" s="96"/>
      <c r="BL800" s="1"/>
      <c r="BM800" s="1"/>
    </row>
    <row r="801" spans="1:65" ht="15.75" customHeight="1" x14ac:dyDescent="0.25">
      <c r="A801" s="1"/>
      <c r="B801" s="83"/>
      <c r="C801" s="83"/>
      <c r="D801" s="83"/>
      <c r="E801" s="1"/>
      <c r="F801" s="1"/>
      <c r="G801" s="1"/>
      <c r="H801" s="1"/>
      <c r="I801" s="1"/>
      <c r="J801" s="1"/>
      <c r="K801" s="1"/>
      <c r="L801" s="1"/>
      <c r="M801" s="1"/>
      <c r="N801" s="1"/>
      <c r="O801" s="1"/>
      <c r="P801" s="1"/>
      <c r="Q801" s="1"/>
      <c r="R801" s="1"/>
      <c r="S801" s="1"/>
      <c r="T801" s="1"/>
      <c r="U801" s="1"/>
      <c r="V801" s="1"/>
      <c r="W801" s="1"/>
      <c r="X801" s="1"/>
      <c r="Y801" s="1"/>
      <c r="Z801" s="1"/>
      <c r="AA801" s="1"/>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c r="BC801" s="83"/>
      <c r="BD801" s="83"/>
      <c r="BE801" s="83"/>
      <c r="BF801" s="83"/>
      <c r="BG801" s="83"/>
      <c r="BH801" s="83"/>
      <c r="BI801" s="83"/>
      <c r="BJ801" s="96"/>
      <c r="BK801" s="96"/>
      <c r="BL801" s="1"/>
      <c r="BM801" s="1"/>
    </row>
    <row r="802" spans="1:65" ht="15.75" customHeight="1" x14ac:dyDescent="0.25">
      <c r="A802" s="1"/>
      <c r="B802" s="83"/>
      <c r="C802" s="83"/>
      <c r="D802" s="83"/>
      <c r="E802" s="1"/>
      <c r="F802" s="1"/>
      <c r="G802" s="1"/>
      <c r="H802" s="1"/>
      <c r="I802" s="1"/>
      <c r="J802" s="1"/>
      <c r="K802" s="1"/>
      <c r="L802" s="1"/>
      <c r="M802" s="1"/>
      <c r="N802" s="1"/>
      <c r="O802" s="1"/>
      <c r="P802" s="1"/>
      <c r="Q802" s="1"/>
      <c r="R802" s="1"/>
      <c r="S802" s="1"/>
      <c r="T802" s="1"/>
      <c r="U802" s="1"/>
      <c r="V802" s="1"/>
      <c r="W802" s="1"/>
      <c r="X802" s="1"/>
      <c r="Y802" s="1"/>
      <c r="Z802" s="1"/>
      <c r="AA802" s="1"/>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c r="BC802" s="83"/>
      <c r="BD802" s="83"/>
      <c r="BE802" s="83"/>
      <c r="BF802" s="83"/>
      <c r="BG802" s="83"/>
      <c r="BH802" s="83"/>
      <c r="BI802" s="83"/>
      <c r="BJ802" s="96"/>
      <c r="BK802" s="96"/>
      <c r="BL802" s="1"/>
      <c r="BM802" s="1"/>
    </row>
    <row r="803" spans="1:65" ht="15.75" customHeight="1" x14ac:dyDescent="0.25">
      <c r="A803" s="1"/>
      <c r="B803" s="83"/>
      <c r="C803" s="83"/>
      <c r="D803" s="83"/>
      <c r="E803" s="1"/>
      <c r="F803" s="1"/>
      <c r="G803" s="1"/>
      <c r="H803" s="1"/>
      <c r="I803" s="1"/>
      <c r="J803" s="1"/>
      <c r="K803" s="1"/>
      <c r="L803" s="1"/>
      <c r="M803" s="1"/>
      <c r="N803" s="1"/>
      <c r="O803" s="1"/>
      <c r="P803" s="1"/>
      <c r="Q803" s="1"/>
      <c r="R803" s="1"/>
      <c r="S803" s="1"/>
      <c r="T803" s="1"/>
      <c r="U803" s="1"/>
      <c r="V803" s="1"/>
      <c r="W803" s="1"/>
      <c r="X803" s="1"/>
      <c r="Y803" s="1"/>
      <c r="Z803" s="1"/>
      <c r="AA803" s="1"/>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c r="BC803" s="83"/>
      <c r="BD803" s="83"/>
      <c r="BE803" s="83"/>
      <c r="BF803" s="83"/>
      <c r="BG803" s="83"/>
      <c r="BH803" s="83"/>
      <c r="BI803" s="83"/>
      <c r="BJ803" s="96"/>
      <c r="BK803" s="96"/>
      <c r="BL803" s="1"/>
      <c r="BM803" s="1"/>
    </row>
    <row r="804" spans="1:65" ht="15.75" customHeight="1" x14ac:dyDescent="0.25">
      <c r="A804" s="1"/>
      <c r="B804" s="83"/>
      <c r="C804" s="83"/>
      <c r="D804" s="83"/>
      <c r="E804" s="1"/>
      <c r="F804" s="1"/>
      <c r="G804" s="1"/>
      <c r="H804" s="1"/>
      <c r="I804" s="1"/>
      <c r="J804" s="1"/>
      <c r="K804" s="1"/>
      <c r="L804" s="1"/>
      <c r="M804" s="1"/>
      <c r="N804" s="1"/>
      <c r="O804" s="1"/>
      <c r="P804" s="1"/>
      <c r="Q804" s="1"/>
      <c r="R804" s="1"/>
      <c r="S804" s="1"/>
      <c r="T804" s="1"/>
      <c r="U804" s="1"/>
      <c r="V804" s="1"/>
      <c r="W804" s="1"/>
      <c r="X804" s="1"/>
      <c r="Y804" s="1"/>
      <c r="Z804" s="1"/>
      <c r="AA804" s="1"/>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c r="BC804" s="83"/>
      <c r="BD804" s="83"/>
      <c r="BE804" s="83"/>
      <c r="BF804" s="83"/>
      <c r="BG804" s="83"/>
      <c r="BH804" s="83"/>
      <c r="BI804" s="83"/>
      <c r="BJ804" s="96"/>
      <c r="BK804" s="96"/>
      <c r="BL804" s="1"/>
      <c r="BM804" s="1"/>
    </row>
    <row r="805" spans="1:65" ht="15.75" customHeight="1" x14ac:dyDescent="0.25">
      <c r="A805" s="1"/>
      <c r="B805" s="83"/>
      <c r="C805" s="83"/>
      <c r="D805" s="83"/>
      <c r="E805" s="1"/>
      <c r="F805" s="1"/>
      <c r="G805" s="1"/>
      <c r="H805" s="1"/>
      <c r="I805" s="1"/>
      <c r="J805" s="1"/>
      <c r="K805" s="1"/>
      <c r="L805" s="1"/>
      <c r="M805" s="1"/>
      <c r="N805" s="1"/>
      <c r="O805" s="1"/>
      <c r="P805" s="1"/>
      <c r="Q805" s="1"/>
      <c r="R805" s="1"/>
      <c r="S805" s="1"/>
      <c r="T805" s="1"/>
      <c r="U805" s="1"/>
      <c r="V805" s="1"/>
      <c r="W805" s="1"/>
      <c r="X805" s="1"/>
      <c r="Y805" s="1"/>
      <c r="Z805" s="1"/>
      <c r="AA805" s="1"/>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c r="BC805" s="83"/>
      <c r="BD805" s="83"/>
      <c r="BE805" s="83"/>
      <c r="BF805" s="83"/>
      <c r="BG805" s="83"/>
      <c r="BH805" s="83"/>
      <c r="BI805" s="83"/>
      <c r="BJ805" s="96"/>
      <c r="BK805" s="96"/>
      <c r="BL805" s="1"/>
      <c r="BM805" s="1"/>
    </row>
    <row r="806" spans="1:65" ht="15.75" customHeight="1" x14ac:dyDescent="0.25">
      <c r="A806" s="1"/>
      <c r="B806" s="83"/>
      <c r="C806" s="83"/>
      <c r="D806" s="83"/>
      <c r="E806" s="1"/>
      <c r="F806" s="1"/>
      <c r="G806" s="1"/>
      <c r="H806" s="1"/>
      <c r="I806" s="1"/>
      <c r="J806" s="1"/>
      <c r="K806" s="1"/>
      <c r="L806" s="1"/>
      <c r="M806" s="1"/>
      <c r="N806" s="1"/>
      <c r="O806" s="1"/>
      <c r="P806" s="1"/>
      <c r="Q806" s="1"/>
      <c r="R806" s="1"/>
      <c r="S806" s="1"/>
      <c r="T806" s="1"/>
      <c r="U806" s="1"/>
      <c r="V806" s="1"/>
      <c r="W806" s="1"/>
      <c r="X806" s="1"/>
      <c r="Y806" s="1"/>
      <c r="Z806" s="1"/>
      <c r="AA806" s="1"/>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c r="BC806" s="83"/>
      <c r="BD806" s="83"/>
      <c r="BE806" s="83"/>
      <c r="BF806" s="83"/>
      <c r="BG806" s="83"/>
      <c r="BH806" s="83"/>
      <c r="BI806" s="83"/>
      <c r="BJ806" s="96"/>
      <c r="BK806" s="96"/>
      <c r="BL806" s="1"/>
      <c r="BM806" s="1"/>
    </row>
    <row r="807" spans="1:65" ht="15.75" customHeight="1" x14ac:dyDescent="0.25">
      <c r="A807" s="1"/>
      <c r="B807" s="83"/>
      <c r="C807" s="83"/>
      <c r="D807" s="83"/>
      <c r="E807" s="1"/>
      <c r="F807" s="1"/>
      <c r="G807" s="1"/>
      <c r="H807" s="1"/>
      <c r="I807" s="1"/>
      <c r="J807" s="1"/>
      <c r="K807" s="1"/>
      <c r="L807" s="1"/>
      <c r="M807" s="1"/>
      <c r="N807" s="1"/>
      <c r="O807" s="1"/>
      <c r="P807" s="1"/>
      <c r="Q807" s="1"/>
      <c r="R807" s="1"/>
      <c r="S807" s="1"/>
      <c r="T807" s="1"/>
      <c r="U807" s="1"/>
      <c r="V807" s="1"/>
      <c r="W807" s="1"/>
      <c r="X807" s="1"/>
      <c r="Y807" s="1"/>
      <c r="Z807" s="1"/>
      <c r="AA807" s="1"/>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c r="BC807" s="83"/>
      <c r="BD807" s="83"/>
      <c r="BE807" s="83"/>
      <c r="BF807" s="83"/>
      <c r="BG807" s="83"/>
      <c r="BH807" s="83"/>
      <c r="BI807" s="83"/>
      <c r="BJ807" s="96"/>
      <c r="BK807" s="96"/>
      <c r="BL807" s="1"/>
      <c r="BM807" s="1"/>
    </row>
    <row r="808" spans="1:65" ht="15.75" customHeight="1" x14ac:dyDescent="0.25">
      <c r="A808" s="1"/>
      <c r="B808" s="83"/>
      <c r="C808" s="83"/>
      <c r="D808" s="83"/>
      <c r="E808" s="1"/>
      <c r="F808" s="1"/>
      <c r="G808" s="1"/>
      <c r="H808" s="1"/>
      <c r="I808" s="1"/>
      <c r="J808" s="1"/>
      <c r="K808" s="1"/>
      <c r="L808" s="1"/>
      <c r="M808" s="1"/>
      <c r="N808" s="1"/>
      <c r="O808" s="1"/>
      <c r="P808" s="1"/>
      <c r="Q808" s="1"/>
      <c r="R808" s="1"/>
      <c r="S808" s="1"/>
      <c r="T808" s="1"/>
      <c r="U808" s="1"/>
      <c r="V808" s="1"/>
      <c r="W808" s="1"/>
      <c r="X808" s="1"/>
      <c r="Y808" s="1"/>
      <c r="Z808" s="1"/>
      <c r="AA808" s="1"/>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c r="BC808" s="83"/>
      <c r="BD808" s="83"/>
      <c r="BE808" s="83"/>
      <c r="BF808" s="83"/>
      <c r="BG808" s="83"/>
      <c r="BH808" s="83"/>
      <c r="BI808" s="83"/>
      <c r="BJ808" s="96"/>
      <c r="BK808" s="96"/>
      <c r="BL808" s="1"/>
      <c r="BM808" s="1"/>
    </row>
    <row r="809" spans="1:65" ht="15.75" customHeight="1" x14ac:dyDescent="0.25">
      <c r="A809" s="1"/>
      <c r="B809" s="83"/>
      <c r="C809" s="83"/>
      <c r="D809" s="83"/>
      <c r="E809" s="1"/>
      <c r="F809" s="1"/>
      <c r="G809" s="1"/>
      <c r="H809" s="1"/>
      <c r="I809" s="1"/>
      <c r="J809" s="1"/>
      <c r="K809" s="1"/>
      <c r="L809" s="1"/>
      <c r="M809" s="1"/>
      <c r="N809" s="1"/>
      <c r="O809" s="1"/>
      <c r="P809" s="1"/>
      <c r="Q809" s="1"/>
      <c r="R809" s="1"/>
      <c r="S809" s="1"/>
      <c r="T809" s="1"/>
      <c r="U809" s="1"/>
      <c r="V809" s="1"/>
      <c r="W809" s="1"/>
      <c r="X809" s="1"/>
      <c r="Y809" s="1"/>
      <c r="Z809" s="1"/>
      <c r="AA809" s="1"/>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c r="BC809" s="83"/>
      <c r="BD809" s="83"/>
      <c r="BE809" s="83"/>
      <c r="BF809" s="83"/>
      <c r="BG809" s="83"/>
      <c r="BH809" s="83"/>
      <c r="BI809" s="83"/>
      <c r="BJ809" s="96"/>
      <c r="BK809" s="96"/>
      <c r="BL809" s="1"/>
      <c r="BM809" s="1"/>
    </row>
    <row r="810" spans="1:65" ht="15.75" customHeight="1" x14ac:dyDescent="0.25">
      <c r="A810" s="1"/>
      <c r="B810" s="83"/>
      <c r="C810" s="83"/>
      <c r="D810" s="83"/>
      <c r="E810" s="1"/>
      <c r="F810" s="1"/>
      <c r="G810" s="1"/>
      <c r="H810" s="1"/>
      <c r="I810" s="1"/>
      <c r="J810" s="1"/>
      <c r="K810" s="1"/>
      <c r="L810" s="1"/>
      <c r="M810" s="1"/>
      <c r="N810" s="1"/>
      <c r="O810" s="1"/>
      <c r="P810" s="1"/>
      <c r="Q810" s="1"/>
      <c r="R810" s="1"/>
      <c r="S810" s="1"/>
      <c r="T810" s="1"/>
      <c r="U810" s="1"/>
      <c r="V810" s="1"/>
      <c r="W810" s="1"/>
      <c r="X810" s="1"/>
      <c r="Y810" s="1"/>
      <c r="Z810" s="1"/>
      <c r="AA810" s="1"/>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c r="BC810" s="83"/>
      <c r="BD810" s="83"/>
      <c r="BE810" s="83"/>
      <c r="BF810" s="83"/>
      <c r="BG810" s="83"/>
      <c r="BH810" s="83"/>
      <c r="BI810" s="83"/>
      <c r="BJ810" s="96"/>
      <c r="BK810" s="96"/>
      <c r="BL810" s="1"/>
      <c r="BM810" s="1"/>
    </row>
    <row r="811" spans="1:65" ht="15.75" customHeight="1" x14ac:dyDescent="0.25">
      <c r="A811" s="1"/>
      <c r="B811" s="83"/>
      <c r="C811" s="83"/>
      <c r="D811" s="83"/>
      <c r="E811" s="1"/>
      <c r="F811" s="1"/>
      <c r="G811" s="1"/>
      <c r="H811" s="1"/>
      <c r="I811" s="1"/>
      <c r="J811" s="1"/>
      <c r="K811" s="1"/>
      <c r="L811" s="1"/>
      <c r="M811" s="1"/>
      <c r="N811" s="1"/>
      <c r="O811" s="1"/>
      <c r="P811" s="1"/>
      <c r="Q811" s="1"/>
      <c r="R811" s="1"/>
      <c r="S811" s="1"/>
      <c r="T811" s="1"/>
      <c r="U811" s="1"/>
      <c r="V811" s="1"/>
      <c r="W811" s="1"/>
      <c r="X811" s="1"/>
      <c r="Y811" s="1"/>
      <c r="Z811" s="1"/>
      <c r="AA811" s="1"/>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c r="BC811" s="83"/>
      <c r="BD811" s="83"/>
      <c r="BE811" s="83"/>
      <c r="BF811" s="83"/>
      <c r="BG811" s="83"/>
      <c r="BH811" s="83"/>
      <c r="BI811" s="83"/>
      <c r="BJ811" s="96"/>
      <c r="BK811" s="96"/>
      <c r="BL811" s="1"/>
      <c r="BM811" s="1"/>
    </row>
    <row r="812" spans="1:65" ht="15.75" customHeight="1" x14ac:dyDescent="0.25">
      <c r="A812" s="1"/>
      <c r="B812" s="83"/>
      <c r="C812" s="83"/>
      <c r="D812" s="83"/>
      <c r="E812" s="1"/>
      <c r="F812" s="1"/>
      <c r="G812" s="1"/>
      <c r="H812" s="1"/>
      <c r="I812" s="1"/>
      <c r="J812" s="1"/>
      <c r="K812" s="1"/>
      <c r="L812" s="1"/>
      <c r="M812" s="1"/>
      <c r="N812" s="1"/>
      <c r="O812" s="1"/>
      <c r="P812" s="1"/>
      <c r="Q812" s="1"/>
      <c r="R812" s="1"/>
      <c r="S812" s="1"/>
      <c r="T812" s="1"/>
      <c r="U812" s="1"/>
      <c r="V812" s="1"/>
      <c r="W812" s="1"/>
      <c r="X812" s="1"/>
      <c r="Y812" s="1"/>
      <c r="Z812" s="1"/>
      <c r="AA812" s="1"/>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c r="BC812" s="83"/>
      <c r="BD812" s="83"/>
      <c r="BE812" s="83"/>
      <c r="BF812" s="83"/>
      <c r="BG812" s="83"/>
      <c r="BH812" s="83"/>
      <c r="BI812" s="83"/>
      <c r="BJ812" s="96"/>
      <c r="BK812" s="96"/>
      <c r="BL812" s="1"/>
      <c r="BM812" s="1"/>
    </row>
    <row r="813" spans="1:65" ht="15.75" customHeight="1" x14ac:dyDescent="0.25">
      <c r="A813" s="1"/>
      <c r="B813" s="83"/>
      <c r="C813" s="83"/>
      <c r="D813" s="83"/>
      <c r="E813" s="1"/>
      <c r="F813" s="1"/>
      <c r="G813" s="1"/>
      <c r="H813" s="1"/>
      <c r="I813" s="1"/>
      <c r="J813" s="1"/>
      <c r="K813" s="1"/>
      <c r="L813" s="1"/>
      <c r="M813" s="1"/>
      <c r="N813" s="1"/>
      <c r="O813" s="1"/>
      <c r="P813" s="1"/>
      <c r="Q813" s="1"/>
      <c r="R813" s="1"/>
      <c r="S813" s="1"/>
      <c r="T813" s="1"/>
      <c r="U813" s="1"/>
      <c r="V813" s="1"/>
      <c r="W813" s="1"/>
      <c r="X813" s="1"/>
      <c r="Y813" s="1"/>
      <c r="Z813" s="1"/>
      <c r="AA813" s="1"/>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c r="BC813" s="83"/>
      <c r="BD813" s="83"/>
      <c r="BE813" s="83"/>
      <c r="BF813" s="83"/>
      <c r="BG813" s="83"/>
      <c r="BH813" s="83"/>
      <c r="BI813" s="83"/>
      <c r="BJ813" s="96"/>
      <c r="BK813" s="96"/>
      <c r="BL813" s="1"/>
      <c r="BM813" s="1"/>
    </row>
    <row r="814" spans="1:65" ht="15.75" customHeight="1" x14ac:dyDescent="0.25">
      <c r="A814" s="1"/>
      <c r="B814" s="83"/>
      <c r="C814" s="83"/>
      <c r="D814" s="83"/>
      <c r="E814" s="1"/>
      <c r="F814" s="1"/>
      <c r="G814" s="1"/>
      <c r="H814" s="1"/>
      <c r="I814" s="1"/>
      <c r="J814" s="1"/>
      <c r="K814" s="1"/>
      <c r="L814" s="1"/>
      <c r="M814" s="1"/>
      <c r="N814" s="1"/>
      <c r="O814" s="1"/>
      <c r="P814" s="1"/>
      <c r="Q814" s="1"/>
      <c r="R814" s="1"/>
      <c r="S814" s="1"/>
      <c r="T814" s="1"/>
      <c r="U814" s="1"/>
      <c r="V814" s="1"/>
      <c r="W814" s="1"/>
      <c r="X814" s="1"/>
      <c r="Y814" s="1"/>
      <c r="Z814" s="1"/>
      <c r="AA814" s="1"/>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c r="BC814" s="83"/>
      <c r="BD814" s="83"/>
      <c r="BE814" s="83"/>
      <c r="BF814" s="83"/>
      <c r="BG814" s="83"/>
      <c r="BH814" s="83"/>
      <c r="BI814" s="83"/>
      <c r="BJ814" s="96"/>
      <c r="BK814" s="96"/>
      <c r="BL814" s="1"/>
      <c r="BM814" s="1"/>
    </row>
    <row r="815" spans="1:65" ht="15.75" customHeight="1" x14ac:dyDescent="0.25">
      <c r="A815" s="1"/>
      <c r="B815" s="83"/>
      <c r="C815" s="83"/>
      <c r="D815" s="83"/>
      <c r="E815" s="1"/>
      <c r="F815" s="1"/>
      <c r="G815" s="1"/>
      <c r="H815" s="1"/>
      <c r="I815" s="1"/>
      <c r="J815" s="1"/>
      <c r="K815" s="1"/>
      <c r="L815" s="1"/>
      <c r="M815" s="1"/>
      <c r="N815" s="1"/>
      <c r="O815" s="1"/>
      <c r="P815" s="1"/>
      <c r="Q815" s="1"/>
      <c r="R815" s="1"/>
      <c r="S815" s="1"/>
      <c r="T815" s="1"/>
      <c r="U815" s="1"/>
      <c r="V815" s="1"/>
      <c r="W815" s="1"/>
      <c r="X815" s="1"/>
      <c r="Y815" s="1"/>
      <c r="Z815" s="1"/>
      <c r="AA815" s="1"/>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c r="BC815" s="83"/>
      <c r="BD815" s="83"/>
      <c r="BE815" s="83"/>
      <c r="BF815" s="83"/>
      <c r="BG815" s="83"/>
      <c r="BH815" s="83"/>
      <c r="BI815" s="83"/>
      <c r="BJ815" s="96"/>
      <c r="BK815" s="96"/>
      <c r="BL815" s="1"/>
      <c r="BM815" s="1"/>
    </row>
    <row r="816" spans="1:65" ht="15.75" customHeight="1" x14ac:dyDescent="0.25">
      <c r="A816" s="1"/>
      <c r="B816" s="83"/>
      <c r="C816" s="83"/>
      <c r="D816" s="83"/>
      <c r="E816" s="1"/>
      <c r="F816" s="1"/>
      <c r="G816" s="1"/>
      <c r="H816" s="1"/>
      <c r="I816" s="1"/>
      <c r="J816" s="1"/>
      <c r="K816" s="1"/>
      <c r="L816" s="1"/>
      <c r="M816" s="1"/>
      <c r="N816" s="1"/>
      <c r="O816" s="1"/>
      <c r="P816" s="1"/>
      <c r="Q816" s="1"/>
      <c r="R816" s="1"/>
      <c r="S816" s="1"/>
      <c r="T816" s="1"/>
      <c r="U816" s="1"/>
      <c r="V816" s="1"/>
      <c r="W816" s="1"/>
      <c r="X816" s="1"/>
      <c r="Y816" s="1"/>
      <c r="Z816" s="1"/>
      <c r="AA816" s="1"/>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c r="BC816" s="83"/>
      <c r="BD816" s="83"/>
      <c r="BE816" s="83"/>
      <c r="BF816" s="83"/>
      <c r="BG816" s="83"/>
      <c r="BH816" s="83"/>
      <c r="BI816" s="83"/>
      <c r="BJ816" s="96"/>
      <c r="BK816" s="96"/>
      <c r="BL816" s="1"/>
      <c r="BM816" s="1"/>
    </row>
    <row r="817" spans="1:65" ht="15.75" customHeight="1" x14ac:dyDescent="0.25">
      <c r="A817" s="1"/>
      <c r="B817" s="83"/>
      <c r="C817" s="83"/>
      <c r="D817" s="83"/>
      <c r="E817" s="1"/>
      <c r="F817" s="1"/>
      <c r="G817" s="1"/>
      <c r="H817" s="1"/>
      <c r="I817" s="1"/>
      <c r="J817" s="1"/>
      <c r="K817" s="1"/>
      <c r="L817" s="1"/>
      <c r="M817" s="1"/>
      <c r="N817" s="1"/>
      <c r="O817" s="1"/>
      <c r="P817" s="1"/>
      <c r="Q817" s="1"/>
      <c r="R817" s="1"/>
      <c r="S817" s="1"/>
      <c r="T817" s="1"/>
      <c r="U817" s="1"/>
      <c r="V817" s="1"/>
      <c r="W817" s="1"/>
      <c r="X817" s="1"/>
      <c r="Y817" s="1"/>
      <c r="Z817" s="1"/>
      <c r="AA817" s="1"/>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c r="BC817" s="83"/>
      <c r="BD817" s="83"/>
      <c r="BE817" s="83"/>
      <c r="BF817" s="83"/>
      <c r="BG817" s="83"/>
      <c r="BH817" s="83"/>
      <c r="BI817" s="83"/>
      <c r="BJ817" s="96"/>
      <c r="BK817" s="96"/>
      <c r="BL817" s="1"/>
      <c r="BM817" s="1"/>
    </row>
    <row r="818" spans="1:65" ht="15.75" customHeight="1" x14ac:dyDescent="0.25">
      <c r="A818" s="1"/>
      <c r="B818" s="83"/>
      <c r="C818" s="83"/>
      <c r="D818" s="83"/>
      <c r="E818" s="1"/>
      <c r="F818" s="1"/>
      <c r="G818" s="1"/>
      <c r="H818" s="1"/>
      <c r="I818" s="1"/>
      <c r="J818" s="1"/>
      <c r="K818" s="1"/>
      <c r="L818" s="1"/>
      <c r="M818" s="1"/>
      <c r="N818" s="1"/>
      <c r="O818" s="1"/>
      <c r="P818" s="1"/>
      <c r="Q818" s="1"/>
      <c r="R818" s="1"/>
      <c r="S818" s="1"/>
      <c r="T818" s="1"/>
      <c r="U818" s="1"/>
      <c r="V818" s="1"/>
      <c r="W818" s="1"/>
      <c r="X818" s="1"/>
      <c r="Y818" s="1"/>
      <c r="Z818" s="1"/>
      <c r="AA818" s="1"/>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c r="BC818" s="83"/>
      <c r="BD818" s="83"/>
      <c r="BE818" s="83"/>
      <c r="BF818" s="83"/>
      <c r="BG818" s="83"/>
      <c r="BH818" s="83"/>
      <c r="BI818" s="83"/>
      <c r="BJ818" s="96"/>
      <c r="BK818" s="96"/>
      <c r="BL818" s="1"/>
      <c r="BM818" s="1"/>
    </row>
    <row r="819" spans="1:65" ht="15.75" customHeight="1" x14ac:dyDescent="0.25">
      <c r="A819" s="1"/>
      <c r="B819" s="83"/>
      <c r="C819" s="83"/>
      <c r="D819" s="83"/>
      <c r="E819" s="1"/>
      <c r="F819" s="1"/>
      <c r="G819" s="1"/>
      <c r="H819" s="1"/>
      <c r="I819" s="1"/>
      <c r="J819" s="1"/>
      <c r="K819" s="1"/>
      <c r="L819" s="1"/>
      <c r="M819" s="1"/>
      <c r="N819" s="1"/>
      <c r="O819" s="1"/>
      <c r="P819" s="1"/>
      <c r="Q819" s="1"/>
      <c r="R819" s="1"/>
      <c r="S819" s="1"/>
      <c r="T819" s="1"/>
      <c r="U819" s="1"/>
      <c r="V819" s="1"/>
      <c r="W819" s="1"/>
      <c r="X819" s="1"/>
      <c r="Y819" s="1"/>
      <c r="Z819" s="1"/>
      <c r="AA819" s="1"/>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c r="BC819" s="83"/>
      <c r="BD819" s="83"/>
      <c r="BE819" s="83"/>
      <c r="BF819" s="83"/>
      <c r="BG819" s="83"/>
      <c r="BH819" s="83"/>
      <c r="BI819" s="83"/>
      <c r="BJ819" s="96"/>
      <c r="BK819" s="96"/>
      <c r="BL819" s="1"/>
      <c r="BM819" s="1"/>
    </row>
    <row r="820" spans="1:65" ht="15.75" customHeight="1" x14ac:dyDescent="0.25">
      <c r="A820" s="1"/>
      <c r="B820" s="83"/>
      <c r="C820" s="83"/>
      <c r="D820" s="83"/>
      <c r="E820" s="1"/>
      <c r="F820" s="1"/>
      <c r="G820" s="1"/>
      <c r="H820" s="1"/>
      <c r="I820" s="1"/>
      <c r="J820" s="1"/>
      <c r="K820" s="1"/>
      <c r="L820" s="1"/>
      <c r="M820" s="1"/>
      <c r="N820" s="1"/>
      <c r="O820" s="1"/>
      <c r="P820" s="1"/>
      <c r="Q820" s="1"/>
      <c r="R820" s="1"/>
      <c r="S820" s="1"/>
      <c r="T820" s="1"/>
      <c r="U820" s="1"/>
      <c r="V820" s="1"/>
      <c r="W820" s="1"/>
      <c r="X820" s="1"/>
      <c r="Y820" s="1"/>
      <c r="Z820" s="1"/>
      <c r="AA820" s="1"/>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c r="BC820" s="83"/>
      <c r="BD820" s="83"/>
      <c r="BE820" s="83"/>
      <c r="BF820" s="83"/>
      <c r="BG820" s="83"/>
      <c r="BH820" s="83"/>
      <c r="BI820" s="83"/>
      <c r="BJ820" s="96"/>
      <c r="BK820" s="96"/>
      <c r="BL820" s="1"/>
      <c r="BM820" s="1"/>
    </row>
    <row r="821" spans="1:65" ht="15.75" customHeight="1" x14ac:dyDescent="0.25">
      <c r="A821" s="1"/>
      <c r="B821" s="83"/>
      <c r="C821" s="83"/>
      <c r="D821" s="83"/>
      <c r="E821" s="1"/>
      <c r="F821" s="1"/>
      <c r="G821" s="1"/>
      <c r="H821" s="1"/>
      <c r="I821" s="1"/>
      <c r="J821" s="1"/>
      <c r="K821" s="1"/>
      <c r="L821" s="1"/>
      <c r="M821" s="1"/>
      <c r="N821" s="1"/>
      <c r="O821" s="1"/>
      <c r="P821" s="1"/>
      <c r="Q821" s="1"/>
      <c r="R821" s="1"/>
      <c r="S821" s="1"/>
      <c r="T821" s="1"/>
      <c r="U821" s="1"/>
      <c r="V821" s="1"/>
      <c r="W821" s="1"/>
      <c r="X821" s="1"/>
      <c r="Y821" s="1"/>
      <c r="Z821" s="1"/>
      <c r="AA821" s="1"/>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c r="BC821" s="83"/>
      <c r="BD821" s="83"/>
      <c r="BE821" s="83"/>
      <c r="BF821" s="83"/>
      <c r="BG821" s="83"/>
      <c r="BH821" s="83"/>
      <c r="BI821" s="83"/>
      <c r="BJ821" s="96"/>
      <c r="BK821" s="96"/>
      <c r="BL821" s="1"/>
      <c r="BM821" s="1"/>
    </row>
    <row r="822" spans="1:65" ht="15.75" customHeight="1" x14ac:dyDescent="0.25">
      <c r="A822" s="1"/>
      <c r="B822" s="83"/>
      <c r="C822" s="83"/>
      <c r="D822" s="83"/>
      <c r="E822" s="1"/>
      <c r="F822" s="1"/>
      <c r="G822" s="1"/>
      <c r="H822" s="1"/>
      <c r="I822" s="1"/>
      <c r="J822" s="1"/>
      <c r="K822" s="1"/>
      <c r="L822" s="1"/>
      <c r="M822" s="1"/>
      <c r="N822" s="1"/>
      <c r="O822" s="1"/>
      <c r="P822" s="1"/>
      <c r="Q822" s="1"/>
      <c r="R822" s="1"/>
      <c r="S822" s="1"/>
      <c r="T822" s="1"/>
      <c r="U822" s="1"/>
      <c r="V822" s="1"/>
      <c r="W822" s="1"/>
      <c r="X822" s="1"/>
      <c r="Y822" s="1"/>
      <c r="Z822" s="1"/>
      <c r="AA822" s="1"/>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c r="BC822" s="83"/>
      <c r="BD822" s="83"/>
      <c r="BE822" s="83"/>
      <c r="BF822" s="83"/>
      <c r="BG822" s="83"/>
      <c r="BH822" s="83"/>
      <c r="BI822" s="83"/>
      <c r="BJ822" s="96"/>
      <c r="BK822" s="96"/>
      <c r="BL822" s="1"/>
      <c r="BM822" s="1"/>
    </row>
    <row r="823" spans="1:65" ht="15.75" customHeight="1" x14ac:dyDescent="0.25">
      <c r="A823" s="1"/>
      <c r="B823" s="83"/>
      <c r="C823" s="83"/>
      <c r="D823" s="83"/>
      <c r="E823" s="1"/>
      <c r="F823" s="1"/>
      <c r="G823" s="1"/>
      <c r="H823" s="1"/>
      <c r="I823" s="1"/>
      <c r="J823" s="1"/>
      <c r="K823" s="1"/>
      <c r="L823" s="1"/>
      <c r="M823" s="1"/>
      <c r="N823" s="1"/>
      <c r="O823" s="1"/>
      <c r="P823" s="1"/>
      <c r="Q823" s="1"/>
      <c r="R823" s="1"/>
      <c r="S823" s="1"/>
      <c r="T823" s="1"/>
      <c r="U823" s="1"/>
      <c r="V823" s="1"/>
      <c r="W823" s="1"/>
      <c r="X823" s="1"/>
      <c r="Y823" s="1"/>
      <c r="Z823" s="1"/>
      <c r="AA823" s="1"/>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c r="BC823" s="83"/>
      <c r="BD823" s="83"/>
      <c r="BE823" s="83"/>
      <c r="BF823" s="83"/>
      <c r="BG823" s="83"/>
      <c r="BH823" s="83"/>
      <c r="BI823" s="83"/>
      <c r="BJ823" s="96"/>
      <c r="BK823" s="96"/>
      <c r="BL823" s="1"/>
      <c r="BM823" s="1"/>
    </row>
    <row r="824" spans="1:65" ht="15.75" customHeight="1" x14ac:dyDescent="0.25">
      <c r="A824" s="1"/>
      <c r="B824" s="83"/>
      <c r="C824" s="83"/>
      <c r="D824" s="83"/>
      <c r="E824" s="1"/>
      <c r="F824" s="1"/>
      <c r="G824" s="1"/>
      <c r="H824" s="1"/>
      <c r="I824" s="1"/>
      <c r="J824" s="1"/>
      <c r="K824" s="1"/>
      <c r="L824" s="1"/>
      <c r="M824" s="1"/>
      <c r="N824" s="1"/>
      <c r="O824" s="1"/>
      <c r="P824" s="1"/>
      <c r="Q824" s="1"/>
      <c r="R824" s="1"/>
      <c r="S824" s="1"/>
      <c r="T824" s="1"/>
      <c r="U824" s="1"/>
      <c r="V824" s="1"/>
      <c r="W824" s="1"/>
      <c r="X824" s="1"/>
      <c r="Y824" s="1"/>
      <c r="Z824" s="1"/>
      <c r="AA824" s="1"/>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c r="BC824" s="83"/>
      <c r="BD824" s="83"/>
      <c r="BE824" s="83"/>
      <c r="BF824" s="83"/>
      <c r="BG824" s="83"/>
      <c r="BH824" s="83"/>
      <c r="BI824" s="83"/>
      <c r="BJ824" s="96"/>
      <c r="BK824" s="96"/>
      <c r="BL824" s="1"/>
      <c r="BM824" s="1"/>
    </row>
    <row r="825" spans="1:65" ht="15.75" customHeight="1" x14ac:dyDescent="0.25">
      <c r="A825" s="1"/>
      <c r="B825" s="83"/>
      <c r="C825" s="83"/>
      <c r="D825" s="83"/>
      <c r="E825" s="1"/>
      <c r="F825" s="1"/>
      <c r="G825" s="1"/>
      <c r="H825" s="1"/>
      <c r="I825" s="1"/>
      <c r="J825" s="1"/>
      <c r="K825" s="1"/>
      <c r="L825" s="1"/>
      <c r="M825" s="1"/>
      <c r="N825" s="1"/>
      <c r="O825" s="1"/>
      <c r="P825" s="1"/>
      <c r="Q825" s="1"/>
      <c r="R825" s="1"/>
      <c r="S825" s="1"/>
      <c r="T825" s="1"/>
      <c r="U825" s="1"/>
      <c r="V825" s="1"/>
      <c r="W825" s="1"/>
      <c r="X825" s="1"/>
      <c r="Y825" s="1"/>
      <c r="Z825" s="1"/>
      <c r="AA825" s="1"/>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c r="BC825" s="83"/>
      <c r="BD825" s="83"/>
      <c r="BE825" s="83"/>
      <c r="BF825" s="83"/>
      <c r="BG825" s="83"/>
      <c r="BH825" s="83"/>
      <c r="BI825" s="83"/>
      <c r="BJ825" s="96"/>
      <c r="BK825" s="96"/>
      <c r="BL825" s="1"/>
      <c r="BM825" s="1"/>
    </row>
    <row r="826" spans="1:65" ht="15.75" customHeight="1" x14ac:dyDescent="0.25">
      <c r="A826" s="1"/>
      <c r="B826" s="83"/>
      <c r="C826" s="83"/>
      <c r="D826" s="83"/>
      <c r="E826" s="1"/>
      <c r="F826" s="1"/>
      <c r="G826" s="1"/>
      <c r="H826" s="1"/>
      <c r="I826" s="1"/>
      <c r="J826" s="1"/>
      <c r="K826" s="1"/>
      <c r="L826" s="1"/>
      <c r="M826" s="1"/>
      <c r="N826" s="1"/>
      <c r="O826" s="1"/>
      <c r="P826" s="1"/>
      <c r="Q826" s="1"/>
      <c r="R826" s="1"/>
      <c r="S826" s="1"/>
      <c r="T826" s="1"/>
      <c r="U826" s="1"/>
      <c r="V826" s="1"/>
      <c r="W826" s="1"/>
      <c r="X826" s="1"/>
      <c r="Y826" s="1"/>
      <c r="Z826" s="1"/>
      <c r="AA826" s="1"/>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c r="BC826" s="83"/>
      <c r="BD826" s="83"/>
      <c r="BE826" s="83"/>
      <c r="BF826" s="83"/>
      <c r="BG826" s="83"/>
      <c r="BH826" s="83"/>
      <c r="BI826" s="83"/>
      <c r="BJ826" s="96"/>
      <c r="BK826" s="96"/>
      <c r="BL826" s="1"/>
      <c r="BM826" s="1"/>
    </row>
    <row r="827" spans="1:65" ht="15.75" customHeight="1" x14ac:dyDescent="0.25">
      <c r="A827" s="1"/>
      <c r="B827" s="83"/>
      <c r="C827" s="83"/>
      <c r="D827" s="83"/>
      <c r="E827" s="1"/>
      <c r="F827" s="1"/>
      <c r="G827" s="1"/>
      <c r="H827" s="1"/>
      <c r="I827" s="1"/>
      <c r="J827" s="1"/>
      <c r="K827" s="1"/>
      <c r="L827" s="1"/>
      <c r="M827" s="1"/>
      <c r="N827" s="1"/>
      <c r="O827" s="1"/>
      <c r="P827" s="1"/>
      <c r="Q827" s="1"/>
      <c r="R827" s="1"/>
      <c r="S827" s="1"/>
      <c r="T827" s="1"/>
      <c r="U827" s="1"/>
      <c r="V827" s="1"/>
      <c r="W827" s="1"/>
      <c r="X827" s="1"/>
      <c r="Y827" s="1"/>
      <c r="Z827" s="1"/>
      <c r="AA827" s="1"/>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c r="BC827" s="83"/>
      <c r="BD827" s="83"/>
      <c r="BE827" s="83"/>
      <c r="BF827" s="83"/>
      <c r="BG827" s="83"/>
      <c r="BH827" s="83"/>
      <c r="BI827" s="83"/>
      <c r="BJ827" s="96"/>
      <c r="BK827" s="96"/>
      <c r="BL827" s="1"/>
      <c r="BM827" s="1"/>
    </row>
    <row r="828" spans="1:65" ht="15.75" customHeight="1" x14ac:dyDescent="0.25">
      <c r="A828" s="1"/>
      <c r="B828" s="83"/>
      <c r="C828" s="83"/>
      <c r="D828" s="83"/>
      <c r="E828" s="1"/>
      <c r="F828" s="1"/>
      <c r="G828" s="1"/>
      <c r="H828" s="1"/>
      <c r="I828" s="1"/>
      <c r="J828" s="1"/>
      <c r="K828" s="1"/>
      <c r="L828" s="1"/>
      <c r="M828" s="1"/>
      <c r="N828" s="1"/>
      <c r="O828" s="1"/>
      <c r="P828" s="1"/>
      <c r="Q828" s="1"/>
      <c r="R828" s="1"/>
      <c r="S828" s="1"/>
      <c r="T828" s="1"/>
      <c r="U828" s="1"/>
      <c r="V828" s="1"/>
      <c r="W828" s="1"/>
      <c r="X828" s="1"/>
      <c r="Y828" s="1"/>
      <c r="Z828" s="1"/>
      <c r="AA828" s="1"/>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c r="BC828" s="83"/>
      <c r="BD828" s="83"/>
      <c r="BE828" s="83"/>
      <c r="BF828" s="83"/>
      <c r="BG828" s="83"/>
      <c r="BH828" s="83"/>
      <c r="BI828" s="83"/>
      <c r="BJ828" s="96"/>
      <c r="BK828" s="96"/>
      <c r="BL828" s="1"/>
      <c r="BM828" s="1"/>
    </row>
    <row r="829" spans="1:65" ht="15.75" customHeight="1" x14ac:dyDescent="0.25">
      <c r="A829" s="1"/>
      <c r="B829" s="83"/>
      <c r="C829" s="83"/>
      <c r="D829" s="83"/>
      <c r="E829" s="1"/>
      <c r="F829" s="1"/>
      <c r="G829" s="1"/>
      <c r="H829" s="1"/>
      <c r="I829" s="1"/>
      <c r="J829" s="1"/>
      <c r="K829" s="1"/>
      <c r="L829" s="1"/>
      <c r="M829" s="1"/>
      <c r="N829" s="1"/>
      <c r="O829" s="1"/>
      <c r="P829" s="1"/>
      <c r="Q829" s="1"/>
      <c r="R829" s="1"/>
      <c r="S829" s="1"/>
      <c r="T829" s="1"/>
      <c r="U829" s="1"/>
      <c r="V829" s="1"/>
      <c r="W829" s="1"/>
      <c r="X829" s="1"/>
      <c r="Y829" s="1"/>
      <c r="Z829" s="1"/>
      <c r="AA829" s="1"/>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c r="BC829" s="83"/>
      <c r="BD829" s="83"/>
      <c r="BE829" s="83"/>
      <c r="BF829" s="83"/>
      <c r="BG829" s="83"/>
      <c r="BH829" s="83"/>
      <c r="BI829" s="83"/>
      <c r="BJ829" s="96"/>
      <c r="BK829" s="96"/>
      <c r="BL829" s="1"/>
      <c r="BM829" s="1"/>
    </row>
    <row r="830" spans="1:65" ht="15.75" customHeight="1" x14ac:dyDescent="0.25">
      <c r="A830" s="1"/>
      <c r="B830" s="83"/>
      <c r="C830" s="83"/>
      <c r="D830" s="83"/>
      <c r="E830" s="1"/>
      <c r="F830" s="1"/>
      <c r="G830" s="1"/>
      <c r="H830" s="1"/>
      <c r="I830" s="1"/>
      <c r="J830" s="1"/>
      <c r="K830" s="1"/>
      <c r="L830" s="1"/>
      <c r="M830" s="1"/>
      <c r="N830" s="1"/>
      <c r="O830" s="1"/>
      <c r="P830" s="1"/>
      <c r="Q830" s="1"/>
      <c r="R830" s="1"/>
      <c r="S830" s="1"/>
      <c r="T830" s="1"/>
      <c r="U830" s="1"/>
      <c r="V830" s="1"/>
      <c r="W830" s="1"/>
      <c r="X830" s="1"/>
      <c r="Y830" s="1"/>
      <c r="Z830" s="1"/>
      <c r="AA830" s="1"/>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c r="BC830" s="83"/>
      <c r="BD830" s="83"/>
      <c r="BE830" s="83"/>
      <c r="BF830" s="83"/>
      <c r="BG830" s="83"/>
      <c r="BH830" s="83"/>
      <c r="BI830" s="83"/>
      <c r="BJ830" s="96"/>
      <c r="BK830" s="96"/>
      <c r="BL830" s="1"/>
      <c r="BM830" s="1"/>
    </row>
    <row r="831" spans="1:65" ht="15.75" customHeight="1" x14ac:dyDescent="0.25">
      <c r="A831" s="1"/>
      <c r="B831" s="83"/>
      <c r="C831" s="83"/>
      <c r="D831" s="83"/>
      <c r="E831" s="1"/>
      <c r="F831" s="1"/>
      <c r="G831" s="1"/>
      <c r="H831" s="1"/>
      <c r="I831" s="1"/>
      <c r="J831" s="1"/>
      <c r="K831" s="1"/>
      <c r="L831" s="1"/>
      <c r="M831" s="1"/>
      <c r="N831" s="1"/>
      <c r="O831" s="1"/>
      <c r="P831" s="1"/>
      <c r="Q831" s="1"/>
      <c r="R831" s="1"/>
      <c r="S831" s="1"/>
      <c r="T831" s="1"/>
      <c r="U831" s="1"/>
      <c r="V831" s="1"/>
      <c r="W831" s="1"/>
      <c r="X831" s="1"/>
      <c r="Y831" s="1"/>
      <c r="Z831" s="1"/>
      <c r="AA831" s="1"/>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c r="BC831" s="83"/>
      <c r="BD831" s="83"/>
      <c r="BE831" s="83"/>
      <c r="BF831" s="83"/>
      <c r="BG831" s="83"/>
      <c r="BH831" s="83"/>
      <c r="BI831" s="83"/>
      <c r="BJ831" s="96"/>
      <c r="BK831" s="96"/>
      <c r="BL831" s="1"/>
      <c r="BM831" s="1"/>
    </row>
    <row r="832" spans="1:65" ht="15.75" customHeight="1" x14ac:dyDescent="0.25">
      <c r="A832" s="1"/>
      <c r="B832" s="83"/>
      <c r="C832" s="83"/>
      <c r="D832" s="83"/>
      <c r="E832" s="1"/>
      <c r="F832" s="1"/>
      <c r="G832" s="1"/>
      <c r="H832" s="1"/>
      <c r="I832" s="1"/>
      <c r="J832" s="1"/>
      <c r="K832" s="1"/>
      <c r="L832" s="1"/>
      <c r="M832" s="1"/>
      <c r="N832" s="1"/>
      <c r="O832" s="1"/>
      <c r="P832" s="1"/>
      <c r="Q832" s="1"/>
      <c r="R832" s="1"/>
      <c r="S832" s="1"/>
      <c r="T832" s="1"/>
      <c r="U832" s="1"/>
      <c r="V832" s="1"/>
      <c r="W832" s="1"/>
      <c r="X832" s="1"/>
      <c r="Y832" s="1"/>
      <c r="Z832" s="1"/>
      <c r="AA832" s="1"/>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c r="BC832" s="83"/>
      <c r="BD832" s="83"/>
      <c r="BE832" s="83"/>
      <c r="BF832" s="83"/>
      <c r="BG832" s="83"/>
      <c r="BH832" s="83"/>
      <c r="BI832" s="83"/>
      <c r="BJ832" s="96"/>
      <c r="BK832" s="96"/>
      <c r="BL832" s="1"/>
      <c r="BM832" s="1"/>
    </row>
    <row r="833" spans="1:65" ht="15.75" customHeight="1" x14ac:dyDescent="0.25">
      <c r="A833" s="1"/>
      <c r="B833" s="83"/>
      <c r="C833" s="83"/>
      <c r="D833" s="83"/>
      <c r="E833" s="1"/>
      <c r="F833" s="1"/>
      <c r="G833" s="1"/>
      <c r="H833" s="1"/>
      <c r="I833" s="1"/>
      <c r="J833" s="1"/>
      <c r="K833" s="1"/>
      <c r="L833" s="1"/>
      <c r="M833" s="1"/>
      <c r="N833" s="1"/>
      <c r="O833" s="1"/>
      <c r="P833" s="1"/>
      <c r="Q833" s="1"/>
      <c r="R833" s="1"/>
      <c r="S833" s="1"/>
      <c r="T833" s="1"/>
      <c r="U833" s="1"/>
      <c r="V833" s="1"/>
      <c r="W833" s="1"/>
      <c r="X833" s="1"/>
      <c r="Y833" s="1"/>
      <c r="Z833" s="1"/>
      <c r="AA833" s="1"/>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c r="BC833" s="83"/>
      <c r="BD833" s="83"/>
      <c r="BE833" s="83"/>
      <c r="BF833" s="83"/>
      <c r="BG833" s="83"/>
      <c r="BH833" s="83"/>
      <c r="BI833" s="83"/>
      <c r="BJ833" s="96"/>
      <c r="BK833" s="96"/>
      <c r="BL833" s="1"/>
      <c r="BM833" s="1"/>
    </row>
    <row r="834" spans="1:65" ht="15.75" customHeight="1" x14ac:dyDescent="0.25">
      <c r="A834" s="1"/>
      <c r="B834" s="83"/>
      <c r="C834" s="83"/>
      <c r="D834" s="83"/>
      <c r="E834" s="1"/>
      <c r="F834" s="1"/>
      <c r="G834" s="1"/>
      <c r="H834" s="1"/>
      <c r="I834" s="1"/>
      <c r="J834" s="1"/>
      <c r="K834" s="1"/>
      <c r="L834" s="1"/>
      <c r="M834" s="1"/>
      <c r="N834" s="1"/>
      <c r="O834" s="1"/>
      <c r="P834" s="1"/>
      <c r="Q834" s="1"/>
      <c r="R834" s="1"/>
      <c r="S834" s="1"/>
      <c r="T834" s="1"/>
      <c r="U834" s="1"/>
      <c r="V834" s="1"/>
      <c r="W834" s="1"/>
      <c r="X834" s="1"/>
      <c r="Y834" s="1"/>
      <c r="Z834" s="1"/>
      <c r="AA834" s="1"/>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c r="BC834" s="83"/>
      <c r="BD834" s="83"/>
      <c r="BE834" s="83"/>
      <c r="BF834" s="83"/>
      <c r="BG834" s="83"/>
      <c r="BH834" s="83"/>
      <c r="BI834" s="83"/>
      <c r="BJ834" s="96"/>
      <c r="BK834" s="96"/>
      <c r="BL834" s="1"/>
      <c r="BM834" s="1"/>
    </row>
    <row r="835" spans="1:65" ht="15.75" customHeight="1" x14ac:dyDescent="0.25">
      <c r="A835" s="1"/>
      <c r="B835" s="83"/>
      <c r="C835" s="83"/>
      <c r="D835" s="83"/>
      <c r="E835" s="1"/>
      <c r="F835" s="1"/>
      <c r="G835" s="1"/>
      <c r="H835" s="1"/>
      <c r="I835" s="1"/>
      <c r="J835" s="1"/>
      <c r="K835" s="1"/>
      <c r="L835" s="1"/>
      <c r="M835" s="1"/>
      <c r="N835" s="1"/>
      <c r="O835" s="1"/>
      <c r="P835" s="1"/>
      <c r="Q835" s="1"/>
      <c r="R835" s="1"/>
      <c r="S835" s="1"/>
      <c r="T835" s="1"/>
      <c r="U835" s="1"/>
      <c r="V835" s="1"/>
      <c r="W835" s="1"/>
      <c r="X835" s="1"/>
      <c r="Y835" s="1"/>
      <c r="Z835" s="1"/>
      <c r="AA835" s="1"/>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c r="BC835" s="83"/>
      <c r="BD835" s="83"/>
      <c r="BE835" s="83"/>
      <c r="BF835" s="83"/>
      <c r="BG835" s="83"/>
      <c r="BH835" s="83"/>
      <c r="BI835" s="83"/>
      <c r="BJ835" s="96"/>
      <c r="BK835" s="96"/>
      <c r="BL835" s="1"/>
      <c r="BM835" s="1"/>
    </row>
    <row r="836" spans="1:65" ht="15.75" customHeight="1" x14ac:dyDescent="0.25">
      <c r="A836" s="1"/>
      <c r="B836" s="83"/>
      <c r="C836" s="83"/>
      <c r="D836" s="83"/>
      <c r="E836" s="1"/>
      <c r="F836" s="1"/>
      <c r="G836" s="1"/>
      <c r="H836" s="1"/>
      <c r="I836" s="1"/>
      <c r="J836" s="1"/>
      <c r="K836" s="1"/>
      <c r="L836" s="1"/>
      <c r="M836" s="1"/>
      <c r="N836" s="1"/>
      <c r="O836" s="1"/>
      <c r="P836" s="1"/>
      <c r="Q836" s="1"/>
      <c r="R836" s="1"/>
      <c r="S836" s="1"/>
      <c r="T836" s="1"/>
      <c r="U836" s="1"/>
      <c r="V836" s="1"/>
      <c r="W836" s="1"/>
      <c r="X836" s="1"/>
      <c r="Y836" s="1"/>
      <c r="Z836" s="1"/>
      <c r="AA836" s="1"/>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c r="BC836" s="83"/>
      <c r="BD836" s="83"/>
      <c r="BE836" s="83"/>
      <c r="BF836" s="83"/>
      <c r="BG836" s="83"/>
      <c r="BH836" s="83"/>
      <c r="BI836" s="83"/>
      <c r="BJ836" s="96"/>
      <c r="BK836" s="96"/>
      <c r="BL836" s="1"/>
      <c r="BM836" s="1"/>
    </row>
    <row r="837" spans="1:65" ht="15.75" customHeight="1" x14ac:dyDescent="0.25">
      <c r="A837" s="1"/>
      <c r="B837" s="83"/>
      <c r="C837" s="83"/>
      <c r="D837" s="83"/>
      <c r="E837" s="1"/>
      <c r="F837" s="1"/>
      <c r="G837" s="1"/>
      <c r="H837" s="1"/>
      <c r="I837" s="1"/>
      <c r="J837" s="1"/>
      <c r="K837" s="1"/>
      <c r="L837" s="1"/>
      <c r="M837" s="1"/>
      <c r="N837" s="1"/>
      <c r="O837" s="1"/>
      <c r="P837" s="1"/>
      <c r="Q837" s="1"/>
      <c r="R837" s="1"/>
      <c r="S837" s="1"/>
      <c r="T837" s="1"/>
      <c r="U837" s="1"/>
      <c r="V837" s="1"/>
      <c r="W837" s="1"/>
      <c r="X837" s="1"/>
      <c r="Y837" s="1"/>
      <c r="Z837" s="1"/>
      <c r="AA837" s="1"/>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c r="BC837" s="83"/>
      <c r="BD837" s="83"/>
      <c r="BE837" s="83"/>
      <c r="BF837" s="83"/>
      <c r="BG837" s="83"/>
      <c r="BH837" s="83"/>
      <c r="BI837" s="83"/>
      <c r="BJ837" s="96"/>
      <c r="BK837" s="96"/>
      <c r="BL837" s="1"/>
      <c r="BM837" s="1"/>
    </row>
    <row r="838" spans="1:65" ht="15.75" customHeight="1" x14ac:dyDescent="0.25">
      <c r="A838" s="1"/>
      <c r="B838" s="83"/>
      <c r="C838" s="83"/>
      <c r="D838" s="83"/>
      <c r="E838" s="1"/>
      <c r="F838" s="1"/>
      <c r="G838" s="1"/>
      <c r="H838" s="1"/>
      <c r="I838" s="1"/>
      <c r="J838" s="1"/>
      <c r="K838" s="1"/>
      <c r="L838" s="1"/>
      <c r="M838" s="1"/>
      <c r="N838" s="1"/>
      <c r="O838" s="1"/>
      <c r="P838" s="1"/>
      <c r="Q838" s="1"/>
      <c r="R838" s="1"/>
      <c r="S838" s="1"/>
      <c r="T838" s="1"/>
      <c r="U838" s="1"/>
      <c r="V838" s="1"/>
      <c r="W838" s="1"/>
      <c r="X838" s="1"/>
      <c r="Y838" s="1"/>
      <c r="Z838" s="1"/>
      <c r="AA838" s="1"/>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c r="BC838" s="83"/>
      <c r="BD838" s="83"/>
      <c r="BE838" s="83"/>
      <c r="BF838" s="83"/>
      <c r="BG838" s="83"/>
      <c r="BH838" s="83"/>
      <c r="BI838" s="83"/>
      <c r="BJ838" s="96"/>
      <c r="BK838" s="96"/>
      <c r="BL838" s="1"/>
      <c r="BM838" s="1"/>
    </row>
    <row r="839" spans="1:65" ht="15.75" customHeight="1" x14ac:dyDescent="0.25">
      <c r="A839" s="1"/>
      <c r="B839" s="83"/>
      <c r="C839" s="83"/>
      <c r="D839" s="83"/>
      <c r="E839" s="1"/>
      <c r="F839" s="1"/>
      <c r="G839" s="1"/>
      <c r="H839" s="1"/>
      <c r="I839" s="1"/>
      <c r="J839" s="1"/>
      <c r="K839" s="1"/>
      <c r="L839" s="1"/>
      <c r="M839" s="1"/>
      <c r="N839" s="1"/>
      <c r="O839" s="1"/>
      <c r="P839" s="1"/>
      <c r="Q839" s="1"/>
      <c r="R839" s="1"/>
      <c r="S839" s="1"/>
      <c r="T839" s="1"/>
      <c r="U839" s="1"/>
      <c r="V839" s="1"/>
      <c r="W839" s="1"/>
      <c r="X839" s="1"/>
      <c r="Y839" s="1"/>
      <c r="Z839" s="1"/>
      <c r="AA839" s="1"/>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c r="BC839" s="83"/>
      <c r="BD839" s="83"/>
      <c r="BE839" s="83"/>
      <c r="BF839" s="83"/>
      <c r="BG839" s="83"/>
      <c r="BH839" s="83"/>
      <c r="BI839" s="83"/>
      <c r="BJ839" s="96"/>
      <c r="BK839" s="96"/>
      <c r="BL839" s="1"/>
      <c r="BM839" s="1"/>
    </row>
    <row r="840" spans="1:65" ht="15.75" customHeight="1" x14ac:dyDescent="0.25">
      <c r="A840" s="1"/>
      <c r="B840" s="83"/>
      <c r="C840" s="83"/>
      <c r="D840" s="83"/>
      <c r="E840" s="1"/>
      <c r="F840" s="1"/>
      <c r="G840" s="1"/>
      <c r="H840" s="1"/>
      <c r="I840" s="1"/>
      <c r="J840" s="1"/>
      <c r="K840" s="1"/>
      <c r="L840" s="1"/>
      <c r="M840" s="1"/>
      <c r="N840" s="1"/>
      <c r="O840" s="1"/>
      <c r="P840" s="1"/>
      <c r="Q840" s="1"/>
      <c r="R840" s="1"/>
      <c r="S840" s="1"/>
      <c r="T840" s="1"/>
      <c r="U840" s="1"/>
      <c r="V840" s="1"/>
      <c r="W840" s="1"/>
      <c r="X840" s="1"/>
      <c r="Y840" s="1"/>
      <c r="Z840" s="1"/>
      <c r="AA840" s="1"/>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c r="BC840" s="83"/>
      <c r="BD840" s="83"/>
      <c r="BE840" s="83"/>
      <c r="BF840" s="83"/>
      <c r="BG840" s="83"/>
      <c r="BH840" s="83"/>
      <c r="BI840" s="83"/>
      <c r="BJ840" s="96"/>
      <c r="BK840" s="96"/>
      <c r="BL840" s="1"/>
      <c r="BM840" s="1"/>
    </row>
    <row r="841" spans="1:65" ht="15.75" customHeight="1" x14ac:dyDescent="0.25">
      <c r="A841" s="1"/>
      <c r="B841" s="83"/>
      <c r="C841" s="83"/>
      <c r="D841" s="83"/>
      <c r="E841" s="1"/>
      <c r="F841" s="1"/>
      <c r="G841" s="1"/>
      <c r="H841" s="1"/>
      <c r="I841" s="1"/>
      <c r="J841" s="1"/>
      <c r="K841" s="1"/>
      <c r="L841" s="1"/>
      <c r="M841" s="1"/>
      <c r="N841" s="1"/>
      <c r="O841" s="1"/>
      <c r="P841" s="1"/>
      <c r="Q841" s="1"/>
      <c r="R841" s="1"/>
      <c r="S841" s="1"/>
      <c r="T841" s="1"/>
      <c r="U841" s="1"/>
      <c r="V841" s="1"/>
      <c r="W841" s="1"/>
      <c r="X841" s="1"/>
      <c r="Y841" s="1"/>
      <c r="Z841" s="1"/>
      <c r="AA841" s="1"/>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c r="BC841" s="83"/>
      <c r="BD841" s="83"/>
      <c r="BE841" s="83"/>
      <c r="BF841" s="83"/>
      <c r="BG841" s="83"/>
      <c r="BH841" s="83"/>
      <c r="BI841" s="83"/>
      <c r="BJ841" s="96"/>
      <c r="BK841" s="96"/>
      <c r="BL841" s="1"/>
      <c r="BM841" s="1"/>
    </row>
    <row r="842" spans="1:65" ht="15.75" customHeight="1" x14ac:dyDescent="0.25">
      <c r="A842" s="1"/>
      <c r="B842" s="83"/>
      <c r="C842" s="83"/>
      <c r="D842" s="83"/>
      <c r="E842" s="1"/>
      <c r="F842" s="1"/>
      <c r="G842" s="1"/>
      <c r="H842" s="1"/>
      <c r="I842" s="1"/>
      <c r="J842" s="1"/>
      <c r="K842" s="1"/>
      <c r="L842" s="1"/>
      <c r="M842" s="1"/>
      <c r="N842" s="1"/>
      <c r="O842" s="1"/>
      <c r="P842" s="1"/>
      <c r="Q842" s="1"/>
      <c r="R842" s="1"/>
      <c r="S842" s="1"/>
      <c r="T842" s="1"/>
      <c r="U842" s="1"/>
      <c r="V842" s="1"/>
      <c r="W842" s="1"/>
      <c r="X842" s="1"/>
      <c r="Y842" s="1"/>
      <c r="Z842" s="1"/>
      <c r="AA842" s="1"/>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c r="BC842" s="83"/>
      <c r="BD842" s="83"/>
      <c r="BE842" s="83"/>
      <c r="BF842" s="83"/>
      <c r="BG842" s="83"/>
      <c r="BH842" s="83"/>
      <c r="BI842" s="83"/>
      <c r="BJ842" s="96"/>
      <c r="BK842" s="96"/>
      <c r="BL842" s="1"/>
      <c r="BM842" s="1"/>
    </row>
    <row r="843" spans="1:65" ht="15.75" customHeight="1" x14ac:dyDescent="0.25">
      <c r="A843" s="1"/>
      <c r="B843" s="83"/>
      <c r="C843" s="83"/>
      <c r="D843" s="83"/>
      <c r="E843" s="1"/>
      <c r="F843" s="1"/>
      <c r="G843" s="1"/>
      <c r="H843" s="1"/>
      <c r="I843" s="1"/>
      <c r="J843" s="1"/>
      <c r="K843" s="1"/>
      <c r="L843" s="1"/>
      <c r="M843" s="1"/>
      <c r="N843" s="1"/>
      <c r="O843" s="1"/>
      <c r="P843" s="1"/>
      <c r="Q843" s="1"/>
      <c r="R843" s="1"/>
      <c r="S843" s="1"/>
      <c r="T843" s="1"/>
      <c r="U843" s="1"/>
      <c r="V843" s="1"/>
      <c r="W843" s="1"/>
      <c r="X843" s="1"/>
      <c r="Y843" s="1"/>
      <c r="Z843" s="1"/>
      <c r="AA843" s="1"/>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c r="BC843" s="83"/>
      <c r="BD843" s="83"/>
      <c r="BE843" s="83"/>
      <c r="BF843" s="83"/>
      <c r="BG843" s="83"/>
      <c r="BH843" s="83"/>
      <c r="BI843" s="83"/>
      <c r="BJ843" s="96"/>
      <c r="BK843" s="96"/>
      <c r="BL843" s="1"/>
      <c r="BM843" s="1"/>
    </row>
    <row r="844" spans="1:65" ht="15.75" customHeight="1" x14ac:dyDescent="0.25">
      <c r="A844" s="1"/>
      <c r="B844" s="83"/>
      <c r="C844" s="83"/>
      <c r="D844" s="83"/>
      <c r="E844" s="1"/>
      <c r="F844" s="1"/>
      <c r="G844" s="1"/>
      <c r="H844" s="1"/>
      <c r="I844" s="1"/>
      <c r="J844" s="1"/>
      <c r="K844" s="1"/>
      <c r="L844" s="1"/>
      <c r="M844" s="1"/>
      <c r="N844" s="1"/>
      <c r="O844" s="1"/>
      <c r="P844" s="1"/>
      <c r="Q844" s="1"/>
      <c r="R844" s="1"/>
      <c r="S844" s="1"/>
      <c r="T844" s="1"/>
      <c r="U844" s="1"/>
      <c r="V844" s="1"/>
      <c r="W844" s="1"/>
      <c r="X844" s="1"/>
      <c r="Y844" s="1"/>
      <c r="Z844" s="1"/>
      <c r="AA844" s="1"/>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c r="BC844" s="83"/>
      <c r="BD844" s="83"/>
      <c r="BE844" s="83"/>
      <c r="BF844" s="83"/>
      <c r="BG844" s="83"/>
      <c r="BH844" s="83"/>
      <c r="BI844" s="83"/>
      <c r="BJ844" s="96"/>
      <c r="BK844" s="96"/>
      <c r="BL844" s="1"/>
      <c r="BM844" s="1"/>
    </row>
    <row r="845" spans="1:65" ht="15.75" customHeight="1" x14ac:dyDescent="0.25">
      <c r="A845" s="1"/>
      <c r="B845" s="83"/>
      <c r="C845" s="83"/>
      <c r="D845" s="83"/>
      <c r="E845" s="1"/>
      <c r="F845" s="1"/>
      <c r="G845" s="1"/>
      <c r="H845" s="1"/>
      <c r="I845" s="1"/>
      <c r="J845" s="1"/>
      <c r="K845" s="1"/>
      <c r="L845" s="1"/>
      <c r="M845" s="1"/>
      <c r="N845" s="1"/>
      <c r="O845" s="1"/>
      <c r="P845" s="1"/>
      <c r="Q845" s="1"/>
      <c r="R845" s="1"/>
      <c r="S845" s="1"/>
      <c r="T845" s="1"/>
      <c r="U845" s="1"/>
      <c r="V845" s="1"/>
      <c r="W845" s="1"/>
      <c r="X845" s="1"/>
      <c r="Y845" s="1"/>
      <c r="Z845" s="1"/>
      <c r="AA845" s="1"/>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c r="BC845" s="83"/>
      <c r="BD845" s="83"/>
      <c r="BE845" s="83"/>
      <c r="BF845" s="83"/>
      <c r="BG845" s="83"/>
      <c r="BH845" s="83"/>
      <c r="BI845" s="83"/>
      <c r="BJ845" s="96"/>
      <c r="BK845" s="96"/>
      <c r="BL845" s="1"/>
      <c r="BM845" s="1"/>
    </row>
    <row r="846" spans="1:65" ht="15.75" customHeight="1" x14ac:dyDescent="0.25">
      <c r="A846" s="1"/>
      <c r="B846" s="83"/>
      <c r="C846" s="83"/>
      <c r="D846" s="83"/>
      <c r="E846" s="1"/>
      <c r="F846" s="1"/>
      <c r="G846" s="1"/>
      <c r="H846" s="1"/>
      <c r="I846" s="1"/>
      <c r="J846" s="1"/>
      <c r="K846" s="1"/>
      <c r="L846" s="1"/>
      <c r="M846" s="1"/>
      <c r="N846" s="1"/>
      <c r="O846" s="1"/>
      <c r="P846" s="1"/>
      <c r="Q846" s="1"/>
      <c r="R846" s="1"/>
      <c r="S846" s="1"/>
      <c r="T846" s="1"/>
      <c r="U846" s="1"/>
      <c r="V846" s="1"/>
      <c r="W846" s="1"/>
      <c r="X846" s="1"/>
      <c r="Y846" s="1"/>
      <c r="Z846" s="1"/>
      <c r="AA846" s="1"/>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c r="BC846" s="83"/>
      <c r="BD846" s="83"/>
      <c r="BE846" s="83"/>
      <c r="BF846" s="83"/>
      <c r="BG846" s="83"/>
      <c r="BH846" s="83"/>
      <c r="BI846" s="83"/>
      <c r="BJ846" s="96"/>
      <c r="BK846" s="96"/>
      <c r="BL846" s="1"/>
      <c r="BM846" s="1"/>
    </row>
    <row r="847" spans="1:65" ht="15.75" customHeight="1" x14ac:dyDescent="0.25">
      <c r="A847" s="1"/>
      <c r="B847" s="83"/>
      <c r="C847" s="83"/>
      <c r="D847" s="83"/>
      <c r="E847" s="1"/>
      <c r="F847" s="1"/>
      <c r="G847" s="1"/>
      <c r="H847" s="1"/>
      <c r="I847" s="1"/>
      <c r="J847" s="1"/>
      <c r="K847" s="1"/>
      <c r="L847" s="1"/>
      <c r="M847" s="1"/>
      <c r="N847" s="1"/>
      <c r="O847" s="1"/>
      <c r="P847" s="1"/>
      <c r="Q847" s="1"/>
      <c r="R847" s="1"/>
      <c r="S847" s="1"/>
      <c r="T847" s="1"/>
      <c r="U847" s="1"/>
      <c r="V847" s="1"/>
      <c r="W847" s="1"/>
      <c r="X847" s="1"/>
      <c r="Y847" s="1"/>
      <c r="Z847" s="1"/>
      <c r="AA847" s="1"/>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c r="BC847" s="83"/>
      <c r="BD847" s="83"/>
      <c r="BE847" s="83"/>
      <c r="BF847" s="83"/>
      <c r="BG847" s="83"/>
      <c r="BH847" s="83"/>
      <c r="BI847" s="83"/>
      <c r="BJ847" s="96"/>
      <c r="BK847" s="96"/>
      <c r="BL847" s="1"/>
      <c r="BM847" s="1"/>
    </row>
    <row r="848" spans="1:65" ht="15.75" customHeight="1" x14ac:dyDescent="0.25">
      <c r="A848" s="1"/>
      <c r="B848" s="83"/>
      <c r="C848" s="83"/>
      <c r="D848" s="83"/>
      <c r="E848" s="1"/>
      <c r="F848" s="1"/>
      <c r="G848" s="1"/>
      <c r="H848" s="1"/>
      <c r="I848" s="1"/>
      <c r="J848" s="1"/>
      <c r="K848" s="1"/>
      <c r="L848" s="1"/>
      <c r="M848" s="1"/>
      <c r="N848" s="1"/>
      <c r="O848" s="1"/>
      <c r="P848" s="1"/>
      <c r="Q848" s="1"/>
      <c r="R848" s="1"/>
      <c r="S848" s="1"/>
      <c r="T848" s="1"/>
      <c r="U848" s="1"/>
      <c r="V848" s="1"/>
      <c r="W848" s="1"/>
      <c r="X848" s="1"/>
      <c r="Y848" s="1"/>
      <c r="Z848" s="1"/>
      <c r="AA848" s="1"/>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c r="BC848" s="83"/>
      <c r="BD848" s="83"/>
      <c r="BE848" s="83"/>
      <c r="BF848" s="83"/>
      <c r="BG848" s="83"/>
      <c r="BH848" s="83"/>
      <c r="BI848" s="83"/>
      <c r="BJ848" s="96"/>
      <c r="BK848" s="96"/>
      <c r="BL848" s="1"/>
      <c r="BM848" s="1"/>
    </row>
    <row r="849" spans="1:65" ht="15.75" customHeight="1" x14ac:dyDescent="0.25">
      <c r="A849" s="1"/>
      <c r="B849" s="83"/>
      <c r="C849" s="83"/>
      <c r="D849" s="83"/>
      <c r="E849" s="1"/>
      <c r="F849" s="1"/>
      <c r="G849" s="1"/>
      <c r="H849" s="1"/>
      <c r="I849" s="1"/>
      <c r="J849" s="1"/>
      <c r="K849" s="1"/>
      <c r="L849" s="1"/>
      <c r="M849" s="1"/>
      <c r="N849" s="1"/>
      <c r="O849" s="1"/>
      <c r="P849" s="1"/>
      <c r="Q849" s="1"/>
      <c r="R849" s="1"/>
      <c r="S849" s="1"/>
      <c r="T849" s="1"/>
      <c r="U849" s="1"/>
      <c r="V849" s="1"/>
      <c r="W849" s="1"/>
      <c r="X849" s="1"/>
      <c r="Y849" s="1"/>
      <c r="Z849" s="1"/>
      <c r="AA849" s="1"/>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c r="BC849" s="83"/>
      <c r="BD849" s="83"/>
      <c r="BE849" s="83"/>
      <c r="BF849" s="83"/>
      <c r="BG849" s="83"/>
      <c r="BH849" s="83"/>
      <c r="BI849" s="83"/>
      <c r="BJ849" s="96"/>
      <c r="BK849" s="96"/>
      <c r="BL849" s="1"/>
      <c r="BM849" s="1"/>
    </row>
    <row r="850" spans="1:65" ht="15.75" customHeight="1" x14ac:dyDescent="0.25">
      <c r="A850" s="1"/>
      <c r="B850" s="83"/>
      <c r="C850" s="83"/>
      <c r="D850" s="83"/>
      <c r="E850" s="1"/>
      <c r="F850" s="1"/>
      <c r="G850" s="1"/>
      <c r="H850" s="1"/>
      <c r="I850" s="1"/>
      <c r="J850" s="1"/>
      <c r="K850" s="1"/>
      <c r="L850" s="1"/>
      <c r="M850" s="1"/>
      <c r="N850" s="1"/>
      <c r="O850" s="1"/>
      <c r="P850" s="1"/>
      <c r="Q850" s="1"/>
      <c r="R850" s="1"/>
      <c r="S850" s="1"/>
      <c r="T850" s="1"/>
      <c r="U850" s="1"/>
      <c r="V850" s="1"/>
      <c r="W850" s="1"/>
      <c r="X850" s="1"/>
      <c r="Y850" s="1"/>
      <c r="Z850" s="1"/>
      <c r="AA850" s="1"/>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c r="BC850" s="83"/>
      <c r="BD850" s="83"/>
      <c r="BE850" s="83"/>
      <c r="BF850" s="83"/>
      <c r="BG850" s="83"/>
      <c r="BH850" s="83"/>
      <c r="BI850" s="83"/>
      <c r="BJ850" s="96"/>
      <c r="BK850" s="96"/>
      <c r="BL850" s="1"/>
      <c r="BM850" s="1"/>
    </row>
    <row r="851" spans="1:65" ht="15.75" customHeight="1" x14ac:dyDescent="0.25">
      <c r="A851" s="1"/>
      <c r="B851" s="83"/>
      <c r="C851" s="83"/>
      <c r="D851" s="83"/>
      <c r="E851" s="1"/>
      <c r="F851" s="1"/>
      <c r="G851" s="1"/>
      <c r="H851" s="1"/>
      <c r="I851" s="1"/>
      <c r="J851" s="1"/>
      <c r="K851" s="1"/>
      <c r="L851" s="1"/>
      <c r="M851" s="1"/>
      <c r="N851" s="1"/>
      <c r="O851" s="1"/>
      <c r="P851" s="1"/>
      <c r="Q851" s="1"/>
      <c r="R851" s="1"/>
      <c r="S851" s="1"/>
      <c r="T851" s="1"/>
      <c r="U851" s="1"/>
      <c r="V851" s="1"/>
      <c r="W851" s="1"/>
      <c r="X851" s="1"/>
      <c r="Y851" s="1"/>
      <c r="Z851" s="1"/>
      <c r="AA851" s="1"/>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c r="BC851" s="83"/>
      <c r="BD851" s="83"/>
      <c r="BE851" s="83"/>
      <c r="BF851" s="83"/>
      <c r="BG851" s="83"/>
      <c r="BH851" s="83"/>
      <c r="BI851" s="83"/>
      <c r="BJ851" s="96"/>
      <c r="BK851" s="96"/>
      <c r="BL851" s="1"/>
      <c r="BM851" s="1"/>
    </row>
    <row r="852" spans="1:65" ht="15.75" customHeight="1" x14ac:dyDescent="0.25">
      <c r="A852" s="1"/>
      <c r="B852" s="83"/>
      <c r="C852" s="83"/>
      <c r="D852" s="83"/>
      <c r="E852" s="1"/>
      <c r="F852" s="1"/>
      <c r="G852" s="1"/>
      <c r="H852" s="1"/>
      <c r="I852" s="1"/>
      <c r="J852" s="1"/>
      <c r="K852" s="1"/>
      <c r="L852" s="1"/>
      <c r="M852" s="1"/>
      <c r="N852" s="1"/>
      <c r="O852" s="1"/>
      <c r="P852" s="1"/>
      <c r="Q852" s="1"/>
      <c r="R852" s="1"/>
      <c r="S852" s="1"/>
      <c r="T852" s="1"/>
      <c r="U852" s="1"/>
      <c r="V852" s="1"/>
      <c r="W852" s="1"/>
      <c r="X852" s="1"/>
      <c r="Y852" s="1"/>
      <c r="Z852" s="1"/>
      <c r="AA852" s="1"/>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c r="BC852" s="83"/>
      <c r="BD852" s="83"/>
      <c r="BE852" s="83"/>
      <c r="BF852" s="83"/>
      <c r="BG852" s="83"/>
      <c r="BH852" s="83"/>
      <c r="BI852" s="83"/>
      <c r="BJ852" s="96"/>
      <c r="BK852" s="96"/>
      <c r="BL852" s="1"/>
      <c r="BM852" s="1"/>
    </row>
    <row r="853" spans="1:65" ht="15.75" customHeight="1" x14ac:dyDescent="0.25">
      <c r="A853" s="1"/>
      <c r="B853" s="83"/>
      <c r="C853" s="83"/>
      <c r="D853" s="83"/>
      <c r="E853" s="1"/>
      <c r="F853" s="1"/>
      <c r="G853" s="1"/>
      <c r="H853" s="1"/>
      <c r="I853" s="1"/>
      <c r="J853" s="1"/>
      <c r="K853" s="1"/>
      <c r="L853" s="1"/>
      <c r="M853" s="1"/>
      <c r="N853" s="1"/>
      <c r="O853" s="1"/>
      <c r="P853" s="1"/>
      <c r="Q853" s="1"/>
      <c r="R853" s="1"/>
      <c r="S853" s="1"/>
      <c r="T853" s="1"/>
      <c r="U853" s="1"/>
      <c r="V853" s="1"/>
      <c r="W853" s="1"/>
      <c r="X853" s="1"/>
      <c r="Y853" s="1"/>
      <c r="Z853" s="1"/>
      <c r="AA853" s="1"/>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c r="BC853" s="83"/>
      <c r="BD853" s="83"/>
      <c r="BE853" s="83"/>
      <c r="BF853" s="83"/>
      <c r="BG853" s="83"/>
      <c r="BH853" s="83"/>
      <c r="BI853" s="83"/>
      <c r="BJ853" s="96"/>
      <c r="BK853" s="96"/>
      <c r="BL853" s="1"/>
      <c r="BM853" s="1"/>
    </row>
    <row r="854" spans="1:65" ht="15.75" customHeight="1" x14ac:dyDescent="0.25">
      <c r="A854" s="1"/>
      <c r="B854" s="83"/>
      <c r="C854" s="83"/>
      <c r="D854" s="83"/>
      <c r="E854" s="1"/>
      <c r="F854" s="1"/>
      <c r="G854" s="1"/>
      <c r="H854" s="1"/>
      <c r="I854" s="1"/>
      <c r="J854" s="1"/>
      <c r="K854" s="1"/>
      <c r="L854" s="1"/>
      <c r="M854" s="1"/>
      <c r="N854" s="1"/>
      <c r="O854" s="1"/>
      <c r="P854" s="1"/>
      <c r="Q854" s="1"/>
      <c r="R854" s="1"/>
      <c r="S854" s="1"/>
      <c r="T854" s="1"/>
      <c r="U854" s="1"/>
      <c r="V854" s="1"/>
      <c r="W854" s="1"/>
      <c r="X854" s="1"/>
      <c r="Y854" s="1"/>
      <c r="Z854" s="1"/>
      <c r="AA854" s="1"/>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c r="BC854" s="83"/>
      <c r="BD854" s="83"/>
      <c r="BE854" s="83"/>
      <c r="BF854" s="83"/>
      <c r="BG854" s="83"/>
      <c r="BH854" s="83"/>
      <c r="BI854" s="83"/>
      <c r="BJ854" s="96"/>
      <c r="BK854" s="96"/>
      <c r="BL854" s="1"/>
      <c r="BM854" s="1"/>
    </row>
    <row r="855" spans="1:65" ht="15.75" customHeight="1" x14ac:dyDescent="0.25">
      <c r="A855" s="1"/>
      <c r="B855" s="83"/>
      <c r="C855" s="83"/>
      <c r="D855" s="83"/>
      <c r="E855" s="1"/>
      <c r="F855" s="1"/>
      <c r="G855" s="1"/>
      <c r="H855" s="1"/>
      <c r="I855" s="1"/>
      <c r="J855" s="1"/>
      <c r="K855" s="1"/>
      <c r="L855" s="1"/>
      <c r="M855" s="1"/>
      <c r="N855" s="1"/>
      <c r="O855" s="1"/>
      <c r="P855" s="1"/>
      <c r="Q855" s="1"/>
      <c r="R855" s="1"/>
      <c r="S855" s="1"/>
      <c r="T855" s="1"/>
      <c r="U855" s="1"/>
      <c r="V855" s="1"/>
      <c r="W855" s="1"/>
      <c r="X855" s="1"/>
      <c r="Y855" s="1"/>
      <c r="Z855" s="1"/>
      <c r="AA855" s="1"/>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c r="BC855" s="83"/>
      <c r="BD855" s="83"/>
      <c r="BE855" s="83"/>
      <c r="BF855" s="83"/>
      <c r="BG855" s="83"/>
      <c r="BH855" s="83"/>
      <c r="BI855" s="83"/>
      <c r="BJ855" s="96"/>
      <c r="BK855" s="96"/>
      <c r="BL855" s="1"/>
      <c r="BM855" s="1"/>
    </row>
    <row r="856" spans="1:65" ht="15.75" customHeight="1" x14ac:dyDescent="0.25">
      <c r="A856" s="1"/>
      <c r="B856" s="83"/>
      <c r="C856" s="83"/>
      <c r="D856" s="83"/>
      <c r="E856" s="1"/>
      <c r="F856" s="1"/>
      <c r="G856" s="1"/>
      <c r="H856" s="1"/>
      <c r="I856" s="1"/>
      <c r="J856" s="1"/>
      <c r="K856" s="1"/>
      <c r="L856" s="1"/>
      <c r="M856" s="1"/>
      <c r="N856" s="1"/>
      <c r="O856" s="1"/>
      <c r="P856" s="1"/>
      <c r="Q856" s="1"/>
      <c r="R856" s="1"/>
      <c r="S856" s="1"/>
      <c r="T856" s="1"/>
      <c r="U856" s="1"/>
      <c r="V856" s="1"/>
      <c r="W856" s="1"/>
      <c r="X856" s="1"/>
      <c r="Y856" s="1"/>
      <c r="Z856" s="1"/>
      <c r="AA856" s="1"/>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c r="BC856" s="83"/>
      <c r="BD856" s="83"/>
      <c r="BE856" s="83"/>
      <c r="BF856" s="83"/>
      <c r="BG856" s="83"/>
      <c r="BH856" s="83"/>
      <c r="BI856" s="83"/>
      <c r="BJ856" s="96"/>
      <c r="BK856" s="96"/>
      <c r="BL856" s="1"/>
      <c r="BM856" s="1"/>
    </row>
    <row r="857" spans="1:65" ht="15.75" customHeight="1" x14ac:dyDescent="0.25">
      <c r="A857" s="1"/>
      <c r="B857" s="83"/>
      <c r="C857" s="83"/>
      <c r="D857" s="83"/>
      <c r="E857" s="1"/>
      <c r="F857" s="1"/>
      <c r="G857" s="1"/>
      <c r="H857" s="1"/>
      <c r="I857" s="1"/>
      <c r="J857" s="1"/>
      <c r="K857" s="1"/>
      <c r="L857" s="1"/>
      <c r="M857" s="1"/>
      <c r="N857" s="1"/>
      <c r="O857" s="1"/>
      <c r="P857" s="1"/>
      <c r="Q857" s="1"/>
      <c r="R857" s="1"/>
      <c r="S857" s="1"/>
      <c r="T857" s="1"/>
      <c r="U857" s="1"/>
      <c r="V857" s="1"/>
      <c r="W857" s="1"/>
      <c r="X857" s="1"/>
      <c r="Y857" s="1"/>
      <c r="Z857" s="1"/>
      <c r="AA857" s="1"/>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c r="BC857" s="83"/>
      <c r="BD857" s="83"/>
      <c r="BE857" s="83"/>
      <c r="BF857" s="83"/>
      <c r="BG857" s="83"/>
      <c r="BH857" s="83"/>
      <c r="BI857" s="83"/>
      <c r="BJ857" s="96"/>
      <c r="BK857" s="96"/>
      <c r="BL857" s="1"/>
      <c r="BM857" s="1"/>
    </row>
    <row r="858" spans="1:65" ht="15.75" customHeight="1" x14ac:dyDescent="0.25">
      <c r="A858" s="1"/>
      <c r="B858" s="83"/>
      <c r="C858" s="83"/>
      <c r="D858" s="83"/>
      <c r="E858" s="1"/>
      <c r="F858" s="1"/>
      <c r="G858" s="1"/>
      <c r="H858" s="1"/>
      <c r="I858" s="1"/>
      <c r="J858" s="1"/>
      <c r="K858" s="1"/>
      <c r="L858" s="1"/>
      <c r="M858" s="1"/>
      <c r="N858" s="1"/>
      <c r="O858" s="1"/>
      <c r="P858" s="1"/>
      <c r="Q858" s="1"/>
      <c r="R858" s="1"/>
      <c r="S858" s="1"/>
      <c r="T858" s="1"/>
      <c r="U858" s="1"/>
      <c r="V858" s="1"/>
      <c r="W858" s="1"/>
      <c r="X858" s="1"/>
      <c r="Y858" s="1"/>
      <c r="Z858" s="1"/>
      <c r="AA858" s="1"/>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c r="BC858" s="83"/>
      <c r="BD858" s="83"/>
      <c r="BE858" s="83"/>
      <c r="BF858" s="83"/>
      <c r="BG858" s="83"/>
      <c r="BH858" s="83"/>
      <c r="BI858" s="83"/>
      <c r="BJ858" s="96"/>
      <c r="BK858" s="96"/>
      <c r="BL858" s="1"/>
      <c r="BM858" s="1"/>
    </row>
    <row r="859" spans="1:65" ht="15.75" customHeight="1" x14ac:dyDescent="0.25">
      <c r="A859" s="1"/>
      <c r="B859" s="83"/>
      <c r="C859" s="83"/>
      <c r="D859" s="83"/>
      <c r="E859" s="1"/>
      <c r="F859" s="1"/>
      <c r="G859" s="1"/>
      <c r="H859" s="1"/>
      <c r="I859" s="1"/>
      <c r="J859" s="1"/>
      <c r="K859" s="1"/>
      <c r="L859" s="1"/>
      <c r="M859" s="1"/>
      <c r="N859" s="1"/>
      <c r="O859" s="1"/>
      <c r="P859" s="1"/>
      <c r="Q859" s="1"/>
      <c r="R859" s="1"/>
      <c r="S859" s="1"/>
      <c r="T859" s="1"/>
      <c r="U859" s="1"/>
      <c r="V859" s="1"/>
      <c r="W859" s="1"/>
      <c r="X859" s="1"/>
      <c r="Y859" s="1"/>
      <c r="Z859" s="1"/>
      <c r="AA859" s="1"/>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c r="BC859" s="83"/>
      <c r="BD859" s="83"/>
      <c r="BE859" s="83"/>
      <c r="BF859" s="83"/>
      <c r="BG859" s="83"/>
      <c r="BH859" s="83"/>
      <c r="BI859" s="83"/>
      <c r="BJ859" s="96"/>
      <c r="BK859" s="96"/>
      <c r="BL859" s="1"/>
      <c r="BM859" s="1"/>
    </row>
    <row r="860" spans="1:65" ht="15.75" customHeight="1" x14ac:dyDescent="0.25">
      <c r="A860" s="1"/>
      <c r="B860" s="83"/>
      <c r="C860" s="83"/>
      <c r="D860" s="83"/>
      <c r="E860" s="1"/>
      <c r="F860" s="1"/>
      <c r="G860" s="1"/>
      <c r="H860" s="1"/>
      <c r="I860" s="1"/>
      <c r="J860" s="1"/>
      <c r="K860" s="1"/>
      <c r="L860" s="1"/>
      <c r="M860" s="1"/>
      <c r="N860" s="1"/>
      <c r="O860" s="1"/>
      <c r="P860" s="1"/>
      <c r="Q860" s="1"/>
      <c r="R860" s="1"/>
      <c r="S860" s="1"/>
      <c r="T860" s="1"/>
      <c r="U860" s="1"/>
      <c r="V860" s="1"/>
      <c r="W860" s="1"/>
      <c r="X860" s="1"/>
      <c r="Y860" s="1"/>
      <c r="Z860" s="1"/>
      <c r="AA860" s="1"/>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c r="BC860" s="83"/>
      <c r="BD860" s="83"/>
      <c r="BE860" s="83"/>
      <c r="BF860" s="83"/>
      <c r="BG860" s="83"/>
      <c r="BH860" s="83"/>
      <c r="BI860" s="83"/>
      <c r="BJ860" s="96"/>
      <c r="BK860" s="96"/>
      <c r="BL860" s="1"/>
      <c r="BM860" s="1"/>
    </row>
    <row r="861" spans="1:65" ht="15.75" customHeight="1" x14ac:dyDescent="0.25">
      <c r="A861" s="1"/>
      <c r="B861" s="83"/>
      <c r="C861" s="83"/>
      <c r="D861" s="83"/>
      <c r="E861" s="1"/>
      <c r="F861" s="1"/>
      <c r="G861" s="1"/>
      <c r="H861" s="1"/>
      <c r="I861" s="1"/>
      <c r="J861" s="1"/>
      <c r="K861" s="1"/>
      <c r="L861" s="1"/>
      <c r="M861" s="1"/>
      <c r="N861" s="1"/>
      <c r="O861" s="1"/>
      <c r="P861" s="1"/>
      <c r="Q861" s="1"/>
      <c r="R861" s="1"/>
      <c r="S861" s="1"/>
      <c r="T861" s="1"/>
      <c r="U861" s="1"/>
      <c r="V861" s="1"/>
      <c r="W861" s="1"/>
      <c r="X861" s="1"/>
      <c r="Y861" s="1"/>
      <c r="Z861" s="1"/>
      <c r="AA861" s="1"/>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c r="BC861" s="83"/>
      <c r="BD861" s="83"/>
      <c r="BE861" s="83"/>
      <c r="BF861" s="83"/>
      <c r="BG861" s="83"/>
      <c r="BH861" s="83"/>
      <c r="BI861" s="83"/>
      <c r="BJ861" s="96"/>
      <c r="BK861" s="96"/>
      <c r="BL861" s="1"/>
      <c r="BM861" s="1"/>
    </row>
    <row r="862" spans="1:65" ht="15.75" customHeight="1" x14ac:dyDescent="0.25">
      <c r="A862" s="1"/>
      <c r="B862" s="83"/>
      <c r="C862" s="83"/>
      <c r="D862" s="83"/>
      <c r="E862" s="1"/>
      <c r="F862" s="1"/>
      <c r="G862" s="1"/>
      <c r="H862" s="1"/>
      <c r="I862" s="1"/>
      <c r="J862" s="1"/>
      <c r="K862" s="1"/>
      <c r="L862" s="1"/>
      <c r="M862" s="1"/>
      <c r="N862" s="1"/>
      <c r="O862" s="1"/>
      <c r="P862" s="1"/>
      <c r="Q862" s="1"/>
      <c r="R862" s="1"/>
      <c r="S862" s="1"/>
      <c r="T862" s="1"/>
      <c r="U862" s="1"/>
      <c r="V862" s="1"/>
      <c r="W862" s="1"/>
      <c r="X862" s="1"/>
      <c r="Y862" s="1"/>
      <c r="Z862" s="1"/>
      <c r="AA862" s="1"/>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c r="BC862" s="83"/>
      <c r="BD862" s="83"/>
      <c r="BE862" s="83"/>
      <c r="BF862" s="83"/>
      <c r="BG862" s="83"/>
      <c r="BH862" s="83"/>
      <c r="BI862" s="83"/>
      <c r="BJ862" s="96"/>
      <c r="BK862" s="96"/>
      <c r="BL862" s="1"/>
      <c r="BM862" s="1"/>
    </row>
    <row r="863" spans="1:65" ht="15.75" customHeight="1" x14ac:dyDescent="0.25">
      <c r="A863" s="1"/>
      <c r="B863" s="83"/>
      <c r="C863" s="83"/>
      <c r="D863" s="83"/>
      <c r="E863" s="1"/>
      <c r="F863" s="1"/>
      <c r="G863" s="1"/>
      <c r="H863" s="1"/>
      <c r="I863" s="1"/>
      <c r="J863" s="1"/>
      <c r="K863" s="1"/>
      <c r="L863" s="1"/>
      <c r="M863" s="1"/>
      <c r="N863" s="1"/>
      <c r="O863" s="1"/>
      <c r="P863" s="1"/>
      <c r="Q863" s="1"/>
      <c r="R863" s="1"/>
      <c r="S863" s="1"/>
      <c r="T863" s="1"/>
      <c r="U863" s="1"/>
      <c r="V863" s="1"/>
      <c r="W863" s="1"/>
      <c r="X863" s="1"/>
      <c r="Y863" s="1"/>
      <c r="Z863" s="1"/>
      <c r="AA863" s="1"/>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c r="BC863" s="83"/>
      <c r="BD863" s="83"/>
      <c r="BE863" s="83"/>
      <c r="BF863" s="83"/>
      <c r="BG863" s="83"/>
      <c r="BH863" s="83"/>
      <c r="BI863" s="83"/>
      <c r="BJ863" s="96"/>
      <c r="BK863" s="96"/>
      <c r="BL863" s="1"/>
      <c r="BM863" s="1"/>
    </row>
    <row r="864" spans="1:65" ht="15.75" customHeight="1" x14ac:dyDescent="0.25">
      <c r="A864" s="1"/>
      <c r="B864" s="83"/>
      <c r="C864" s="83"/>
      <c r="D864" s="83"/>
      <c r="E864" s="1"/>
      <c r="F864" s="1"/>
      <c r="G864" s="1"/>
      <c r="H864" s="1"/>
      <c r="I864" s="1"/>
      <c r="J864" s="1"/>
      <c r="K864" s="1"/>
      <c r="L864" s="1"/>
      <c r="M864" s="1"/>
      <c r="N864" s="1"/>
      <c r="O864" s="1"/>
      <c r="P864" s="1"/>
      <c r="Q864" s="1"/>
      <c r="R864" s="1"/>
      <c r="S864" s="1"/>
      <c r="T864" s="1"/>
      <c r="U864" s="1"/>
      <c r="V864" s="1"/>
      <c r="W864" s="1"/>
      <c r="X864" s="1"/>
      <c r="Y864" s="1"/>
      <c r="Z864" s="1"/>
      <c r="AA864" s="1"/>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c r="BC864" s="83"/>
      <c r="BD864" s="83"/>
      <c r="BE864" s="83"/>
      <c r="BF864" s="83"/>
      <c r="BG864" s="83"/>
      <c r="BH864" s="83"/>
      <c r="BI864" s="83"/>
      <c r="BJ864" s="96"/>
      <c r="BK864" s="96"/>
      <c r="BL864" s="1"/>
      <c r="BM864" s="1"/>
    </row>
    <row r="865" spans="1:65" ht="15.75" customHeight="1" x14ac:dyDescent="0.25">
      <c r="A865" s="1"/>
      <c r="B865" s="83"/>
      <c r="C865" s="83"/>
      <c r="D865" s="83"/>
      <c r="E865" s="1"/>
      <c r="F865" s="1"/>
      <c r="G865" s="1"/>
      <c r="H865" s="1"/>
      <c r="I865" s="1"/>
      <c r="J865" s="1"/>
      <c r="K865" s="1"/>
      <c r="L865" s="1"/>
      <c r="M865" s="1"/>
      <c r="N865" s="1"/>
      <c r="O865" s="1"/>
      <c r="P865" s="1"/>
      <c r="Q865" s="1"/>
      <c r="R865" s="1"/>
      <c r="S865" s="1"/>
      <c r="T865" s="1"/>
      <c r="U865" s="1"/>
      <c r="V865" s="1"/>
      <c r="W865" s="1"/>
      <c r="X865" s="1"/>
      <c r="Y865" s="1"/>
      <c r="Z865" s="1"/>
      <c r="AA865" s="1"/>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c r="BC865" s="83"/>
      <c r="BD865" s="83"/>
      <c r="BE865" s="83"/>
      <c r="BF865" s="83"/>
      <c r="BG865" s="83"/>
      <c r="BH865" s="83"/>
      <c r="BI865" s="83"/>
      <c r="BJ865" s="96"/>
      <c r="BK865" s="96"/>
      <c r="BL865" s="1"/>
      <c r="BM865" s="1"/>
    </row>
    <row r="866" spans="1:65" ht="15.75" customHeight="1" x14ac:dyDescent="0.25">
      <c r="A866" s="1"/>
      <c r="B866" s="83"/>
      <c r="C866" s="83"/>
      <c r="D866" s="83"/>
      <c r="E866" s="1"/>
      <c r="F866" s="1"/>
      <c r="G866" s="1"/>
      <c r="H866" s="1"/>
      <c r="I866" s="1"/>
      <c r="J866" s="1"/>
      <c r="K866" s="1"/>
      <c r="L866" s="1"/>
      <c r="M866" s="1"/>
      <c r="N866" s="1"/>
      <c r="O866" s="1"/>
      <c r="P866" s="1"/>
      <c r="Q866" s="1"/>
      <c r="R866" s="1"/>
      <c r="S866" s="1"/>
      <c r="T866" s="1"/>
      <c r="U866" s="1"/>
      <c r="V866" s="1"/>
      <c r="W866" s="1"/>
      <c r="X866" s="1"/>
      <c r="Y866" s="1"/>
      <c r="Z866" s="1"/>
      <c r="AA866" s="1"/>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c r="BC866" s="83"/>
      <c r="BD866" s="83"/>
      <c r="BE866" s="83"/>
      <c r="BF866" s="83"/>
      <c r="BG866" s="83"/>
      <c r="BH866" s="83"/>
      <c r="BI866" s="83"/>
      <c r="BJ866" s="96"/>
      <c r="BK866" s="96"/>
      <c r="BL866" s="1"/>
      <c r="BM866" s="1"/>
    </row>
    <row r="867" spans="1:65" ht="15.75" customHeight="1" x14ac:dyDescent="0.25">
      <c r="A867" s="1"/>
      <c r="B867" s="83"/>
      <c r="C867" s="83"/>
      <c r="D867" s="83"/>
      <c r="E867" s="1"/>
      <c r="F867" s="1"/>
      <c r="G867" s="1"/>
      <c r="H867" s="1"/>
      <c r="I867" s="1"/>
      <c r="J867" s="1"/>
      <c r="K867" s="1"/>
      <c r="L867" s="1"/>
      <c r="M867" s="1"/>
      <c r="N867" s="1"/>
      <c r="O867" s="1"/>
      <c r="P867" s="1"/>
      <c r="Q867" s="1"/>
      <c r="R867" s="1"/>
      <c r="S867" s="1"/>
      <c r="T867" s="1"/>
      <c r="U867" s="1"/>
      <c r="V867" s="1"/>
      <c r="W867" s="1"/>
      <c r="X867" s="1"/>
      <c r="Y867" s="1"/>
      <c r="Z867" s="1"/>
      <c r="AA867" s="1"/>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c r="BC867" s="83"/>
      <c r="BD867" s="83"/>
      <c r="BE867" s="83"/>
      <c r="BF867" s="83"/>
      <c r="BG867" s="83"/>
      <c r="BH867" s="83"/>
      <c r="BI867" s="83"/>
      <c r="BJ867" s="96"/>
      <c r="BK867" s="96"/>
      <c r="BL867" s="1"/>
      <c r="BM867" s="1"/>
    </row>
    <row r="868" spans="1:65" ht="15.75" customHeight="1" x14ac:dyDescent="0.25">
      <c r="A868" s="1"/>
      <c r="B868" s="83"/>
      <c r="C868" s="83"/>
      <c r="D868" s="83"/>
      <c r="E868" s="1"/>
      <c r="F868" s="1"/>
      <c r="G868" s="1"/>
      <c r="H868" s="1"/>
      <c r="I868" s="1"/>
      <c r="J868" s="1"/>
      <c r="K868" s="1"/>
      <c r="L868" s="1"/>
      <c r="M868" s="1"/>
      <c r="N868" s="1"/>
      <c r="O868" s="1"/>
      <c r="P868" s="1"/>
      <c r="Q868" s="1"/>
      <c r="R868" s="1"/>
      <c r="S868" s="1"/>
      <c r="T868" s="1"/>
      <c r="U868" s="1"/>
      <c r="V868" s="1"/>
      <c r="W868" s="1"/>
      <c r="X868" s="1"/>
      <c r="Y868" s="1"/>
      <c r="Z868" s="1"/>
      <c r="AA868" s="1"/>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c r="BC868" s="83"/>
      <c r="BD868" s="83"/>
      <c r="BE868" s="83"/>
      <c r="BF868" s="83"/>
      <c r="BG868" s="83"/>
      <c r="BH868" s="83"/>
      <c r="BI868" s="83"/>
      <c r="BJ868" s="96"/>
      <c r="BK868" s="96"/>
      <c r="BL868" s="1"/>
      <c r="BM868" s="1"/>
    </row>
    <row r="869" spans="1:65" ht="15.75" customHeight="1" x14ac:dyDescent="0.25">
      <c r="A869" s="1"/>
      <c r="B869" s="83"/>
      <c r="C869" s="83"/>
      <c r="D869" s="83"/>
      <c r="E869" s="1"/>
      <c r="F869" s="1"/>
      <c r="G869" s="1"/>
      <c r="H869" s="1"/>
      <c r="I869" s="1"/>
      <c r="J869" s="1"/>
      <c r="K869" s="1"/>
      <c r="L869" s="1"/>
      <c r="M869" s="1"/>
      <c r="N869" s="1"/>
      <c r="O869" s="1"/>
      <c r="P869" s="1"/>
      <c r="Q869" s="1"/>
      <c r="R869" s="1"/>
      <c r="S869" s="1"/>
      <c r="T869" s="1"/>
      <c r="U869" s="1"/>
      <c r="V869" s="1"/>
      <c r="W869" s="1"/>
      <c r="X869" s="1"/>
      <c r="Y869" s="1"/>
      <c r="Z869" s="1"/>
      <c r="AA869" s="1"/>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c r="BC869" s="83"/>
      <c r="BD869" s="83"/>
      <c r="BE869" s="83"/>
      <c r="BF869" s="83"/>
      <c r="BG869" s="83"/>
      <c r="BH869" s="83"/>
      <c r="BI869" s="83"/>
      <c r="BJ869" s="96"/>
      <c r="BK869" s="96"/>
      <c r="BL869" s="1"/>
      <c r="BM869" s="1"/>
    </row>
    <row r="870" spans="1:65" ht="15.75" customHeight="1" x14ac:dyDescent="0.25">
      <c r="A870" s="1"/>
      <c r="B870" s="83"/>
      <c r="C870" s="83"/>
      <c r="D870" s="83"/>
      <c r="E870" s="1"/>
      <c r="F870" s="1"/>
      <c r="G870" s="1"/>
      <c r="H870" s="1"/>
      <c r="I870" s="1"/>
      <c r="J870" s="1"/>
      <c r="K870" s="1"/>
      <c r="L870" s="1"/>
      <c r="M870" s="1"/>
      <c r="N870" s="1"/>
      <c r="O870" s="1"/>
      <c r="P870" s="1"/>
      <c r="Q870" s="1"/>
      <c r="R870" s="1"/>
      <c r="S870" s="1"/>
      <c r="T870" s="1"/>
      <c r="U870" s="1"/>
      <c r="V870" s="1"/>
      <c r="W870" s="1"/>
      <c r="X870" s="1"/>
      <c r="Y870" s="1"/>
      <c r="Z870" s="1"/>
      <c r="AA870" s="1"/>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c r="BC870" s="83"/>
      <c r="BD870" s="83"/>
      <c r="BE870" s="83"/>
      <c r="BF870" s="83"/>
      <c r="BG870" s="83"/>
      <c r="BH870" s="83"/>
      <c r="BI870" s="83"/>
      <c r="BJ870" s="96"/>
      <c r="BK870" s="96"/>
      <c r="BL870" s="1"/>
      <c r="BM870" s="1"/>
    </row>
    <row r="871" spans="1:65" ht="15.75" customHeight="1" x14ac:dyDescent="0.25">
      <c r="A871" s="1"/>
      <c r="B871" s="83"/>
      <c r="C871" s="83"/>
      <c r="D871" s="83"/>
      <c r="E871" s="1"/>
      <c r="F871" s="1"/>
      <c r="G871" s="1"/>
      <c r="H871" s="1"/>
      <c r="I871" s="1"/>
      <c r="J871" s="1"/>
      <c r="K871" s="1"/>
      <c r="L871" s="1"/>
      <c r="M871" s="1"/>
      <c r="N871" s="1"/>
      <c r="O871" s="1"/>
      <c r="P871" s="1"/>
      <c r="Q871" s="1"/>
      <c r="R871" s="1"/>
      <c r="S871" s="1"/>
      <c r="T871" s="1"/>
      <c r="U871" s="1"/>
      <c r="V871" s="1"/>
      <c r="W871" s="1"/>
      <c r="X871" s="1"/>
      <c r="Y871" s="1"/>
      <c r="Z871" s="1"/>
      <c r="AA871" s="1"/>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c r="BC871" s="83"/>
      <c r="BD871" s="83"/>
      <c r="BE871" s="83"/>
      <c r="BF871" s="83"/>
      <c r="BG871" s="83"/>
      <c r="BH871" s="83"/>
      <c r="BI871" s="83"/>
      <c r="BJ871" s="96"/>
      <c r="BK871" s="96"/>
      <c r="BL871" s="1"/>
      <c r="BM871" s="1"/>
    </row>
    <row r="872" spans="1:65" ht="15.75" customHeight="1" x14ac:dyDescent="0.25">
      <c r="A872" s="1"/>
      <c r="B872" s="83"/>
      <c r="C872" s="83"/>
      <c r="D872" s="83"/>
      <c r="E872" s="1"/>
      <c r="F872" s="1"/>
      <c r="G872" s="1"/>
      <c r="H872" s="1"/>
      <c r="I872" s="1"/>
      <c r="J872" s="1"/>
      <c r="K872" s="1"/>
      <c r="L872" s="1"/>
      <c r="M872" s="1"/>
      <c r="N872" s="1"/>
      <c r="O872" s="1"/>
      <c r="P872" s="1"/>
      <c r="Q872" s="1"/>
      <c r="R872" s="1"/>
      <c r="S872" s="1"/>
      <c r="T872" s="1"/>
      <c r="U872" s="1"/>
      <c r="V872" s="1"/>
      <c r="W872" s="1"/>
      <c r="X872" s="1"/>
      <c r="Y872" s="1"/>
      <c r="Z872" s="1"/>
      <c r="AA872" s="1"/>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c r="BC872" s="83"/>
      <c r="BD872" s="83"/>
      <c r="BE872" s="83"/>
      <c r="BF872" s="83"/>
      <c r="BG872" s="83"/>
      <c r="BH872" s="83"/>
      <c r="BI872" s="83"/>
      <c r="BJ872" s="96"/>
      <c r="BK872" s="96"/>
      <c r="BL872" s="1"/>
      <c r="BM872" s="1"/>
    </row>
    <row r="873" spans="1:65" ht="15.75" customHeight="1" x14ac:dyDescent="0.25">
      <c r="A873" s="1"/>
      <c r="B873" s="83"/>
      <c r="C873" s="83"/>
      <c r="D873" s="83"/>
      <c r="E873" s="1"/>
      <c r="F873" s="1"/>
      <c r="G873" s="1"/>
      <c r="H873" s="1"/>
      <c r="I873" s="1"/>
      <c r="J873" s="1"/>
      <c r="K873" s="1"/>
      <c r="L873" s="1"/>
      <c r="M873" s="1"/>
      <c r="N873" s="1"/>
      <c r="O873" s="1"/>
      <c r="P873" s="1"/>
      <c r="Q873" s="1"/>
      <c r="R873" s="1"/>
      <c r="S873" s="1"/>
      <c r="T873" s="1"/>
      <c r="U873" s="1"/>
      <c r="V873" s="1"/>
      <c r="W873" s="1"/>
      <c r="X873" s="1"/>
      <c r="Y873" s="1"/>
      <c r="Z873" s="1"/>
      <c r="AA873" s="1"/>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c r="BC873" s="83"/>
      <c r="BD873" s="83"/>
      <c r="BE873" s="83"/>
      <c r="BF873" s="83"/>
      <c r="BG873" s="83"/>
      <c r="BH873" s="83"/>
      <c r="BI873" s="83"/>
      <c r="BJ873" s="96"/>
      <c r="BK873" s="96"/>
      <c r="BL873" s="1"/>
      <c r="BM873" s="1"/>
    </row>
    <row r="874" spans="1:65" ht="15.75" customHeight="1" x14ac:dyDescent="0.25">
      <c r="A874" s="1"/>
      <c r="B874" s="83"/>
      <c r="C874" s="83"/>
      <c r="D874" s="83"/>
      <c r="E874" s="1"/>
      <c r="F874" s="1"/>
      <c r="G874" s="1"/>
      <c r="H874" s="1"/>
      <c r="I874" s="1"/>
      <c r="J874" s="1"/>
      <c r="K874" s="1"/>
      <c r="L874" s="1"/>
      <c r="M874" s="1"/>
      <c r="N874" s="1"/>
      <c r="O874" s="1"/>
      <c r="P874" s="1"/>
      <c r="Q874" s="1"/>
      <c r="R874" s="1"/>
      <c r="S874" s="1"/>
      <c r="T874" s="1"/>
      <c r="U874" s="1"/>
      <c r="V874" s="1"/>
      <c r="W874" s="1"/>
      <c r="X874" s="1"/>
      <c r="Y874" s="1"/>
      <c r="Z874" s="1"/>
      <c r="AA874" s="1"/>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c r="BC874" s="83"/>
      <c r="BD874" s="83"/>
      <c r="BE874" s="83"/>
      <c r="BF874" s="83"/>
      <c r="BG874" s="83"/>
      <c r="BH874" s="83"/>
      <c r="BI874" s="83"/>
      <c r="BJ874" s="96"/>
      <c r="BK874" s="96"/>
      <c r="BL874" s="1"/>
      <c r="BM874" s="1"/>
    </row>
    <row r="875" spans="1:65" ht="15.75" customHeight="1" x14ac:dyDescent="0.25">
      <c r="A875" s="1"/>
      <c r="B875" s="83"/>
      <c r="C875" s="83"/>
      <c r="D875" s="83"/>
      <c r="E875" s="1"/>
      <c r="F875" s="1"/>
      <c r="G875" s="1"/>
      <c r="H875" s="1"/>
      <c r="I875" s="1"/>
      <c r="J875" s="1"/>
      <c r="K875" s="1"/>
      <c r="L875" s="1"/>
      <c r="M875" s="1"/>
      <c r="N875" s="1"/>
      <c r="O875" s="1"/>
      <c r="P875" s="1"/>
      <c r="Q875" s="1"/>
      <c r="R875" s="1"/>
      <c r="S875" s="1"/>
      <c r="T875" s="1"/>
      <c r="U875" s="1"/>
      <c r="V875" s="1"/>
      <c r="W875" s="1"/>
      <c r="X875" s="1"/>
      <c r="Y875" s="1"/>
      <c r="Z875" s="1"/>
      <c r="AA875" s="1"/>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c r="BC875" s="83"/>
      <c r="BD875" s="83"/>
      <c r="BE875" s="83"/>
      <c r="BF875" s="83"/>
      <c r="BG875" s="83"/>
      <c r="BH875" s="83"/>
      <c r="BI875" s="83"/>
      <c r="BJ875" s="96"/>
      <c r="BK875" s="96"/>
      <c r="BL875" s="1"/>
      <c r="BM875" s="1"/>
    </row>
    <row r="876" spans="1:65" ht="15.75" customHeight="1" x14ac:dyDescent="0.25">
      <c r="A876" s="1"/>
      <c r="B876" s="83"/>
      <c r="C876" s="83"/>
      <c r="D876" s="83"/>
      <c r="E876" s="1"/>
      <c r="F876" s="1"/>
      <c r="G876" s="1"/>
      <c r="H876" s="1"/>
      <c r="I876" s="1"/>
      <c r="J876" s="1"/>
      <c r="K876" s="1"/>
      <c r="L876" s="1"/>
      <c r="M876" s="1"/>
      <c r="N876" s="1"/>
      <c r="O876" s="1"/>
      <c r="P876" s="1"/>
      <c r="Q876" s="1"/>
      <c r="R876" s="1"/>
      <c r="S876" s="1"/>
      <c r="T876" s="1"/>
      <c r="U876" s="1"/>
      <c r="V876" s="1"/>
      <c r="W876" s="1"/>
      <c r="X876" s="1"/>
      <c r="Y876" s="1"/>
      <c r="Z876" s="1"/>
      <c r="AA876" s="1"/>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c r="BC876" s="83"/>
      <c r="BD876" s="83"/>
      <c r="BE876" s="83"/>
      <c r="BF876" s="83"/>
      <c r="BG876" s="83"/>
      <c r="BH876" s="83"/>
      <c r="BI876" s="83"/>
      <c r="BJ876" s="96"/>
      <c r="BK876" s="96"/>
      <c r="BL876" s="1"/>
      <c r="BM876" s="1"/>
    </row>
    <row r="877" spans="1:65" ht="15.75" customHeight="1" x14ac:dyDescent="0.25">
      <c r="A877" s="1"/>
      <c r="B877" s="83"/>
      <c r="C877" s="83"/>
      <c r="D877" s="83"/>
      <c r="E877" s="1"/>
      <c r="F877" s="1"/>
      <c r="G877" s="1"/>
      <c r="H877" s="1"/>
      <c r="I877" s="1"/>
      <c r="J877" s="1"/>
      <c r="K877" s="1"/>
      <c r="L877" s="1"/>
      <c r="M877" s="1"/>
      <c r="N877" s="1"/>
      <c r="O877" s="1"/>
      <c r="P877" s="1"/>
      <c r="Q877" s="1"/>
      <c r="R877" s="1"/>
      <c r="S877" s="1"/>
      <c r="T877" s="1"/>
      <c r="U877" s="1"/>
      <c r="V877" s="1"/>
      <c r="W877" s="1"/>
      <c r="X877" s="1"/>
      <c r="Y877" s="1"/>
      <c r="Z877" s="1"/>
      <c r="AA877" s="1"/>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c r="BC877" s="83"/>
      <c r="BD877" s="83"/>
      <c r="BE877" s="83"/>
      <c r="BF877" s="83"/>
      <c r="BG877" s="83"/>
      <c r="BH877" s="83"/>
      <c r="BI877" s="83"/>
      <c r="BJ877" s="96"/>
      <c r="BK877" s="96"/>
      <c r="BL877" s="1"/>
      <c r="BM877" s="1"/>
    </row>
    <row r="878" spans="1:65" ht="15.75" customHeight="1" x14ac:dyDescent="0.25">
      <c r="A878" s="1"/>
      <c r="B878" s="83"/>
      <c r="C878" s="83"/>
      <c r="D878" s="83"/>
      <c r="E878" s="1"/>
      <c r="F878" s="1"/>
      <c r="G878" s="1"/>
      <c r="H878" s="1"/>
      <c r="I878" s="1"/>
      <c r="J878" s="1"/>
      <c r="K878" s="1"/>
      <c r="L878" s="1"/>
      <c r="M878" s="1"/>
      <c r="N878" s="1"/>
      <c r="O878" s="1"/>
      <c r="P878" s="1"/>
      <c r="Q878" s="1"/>
      <c r="R878" s="1"/>
      <c r="S878" s="1"/>
      <c r="T878" s="1"/>
      <c r="U878" s="1"/>
      <c r="V878" s="1"/>
      <c r="W878" s="1"/>
      <c r="X878" s="1"/>
      <c r="Y878" s="1"/>
      <c r="Z878" s="1"/>
      <c r="AA878" s="1"/>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c r="BC878" s="83"/>
      <c r="BD878" s="83"/>
      <c r="BE878" s="83"/>
      <c r="BF878" s="83"/>
      <c r="BG878" s="83"/>
      <c r="BH878" s="83"/>
      <c r="BI878" s="83"/>
      <c r="BJ878" s="96"/>
      <c r="BK878" s="96"/>
      <c r="BL878" s="1"/>
      <c r="BM878" s="1"/>
    </row>
    <row r="879" spans="1:65" ht="15.75" customHeight="1" x14ac:dyDescent="0.25">
      <c r="A879" s="1"/>
      <c r="B879" s="83"/>
      <c r="C879" s="83"/>
      <c r="D879" s="83"/>
      <c r="E879" s="1"/>
      <c r="F879" s="1"/>
      <c r="G879" s="1"/>
      <c r="H879" s="1"/>
      <c r="I879" s="1"/>
      <c r="J879" s="1"/>
      <c r="K879" s="1"/>
      <c r="L879" s="1"/>
      <c r="M879" s="1"/>
      <c r="N879" s="1"/>
      <c r="O879" s="1"/>
      <c r="P879" s="1"/>
      <c r="Q879" s="1"/>
      <c r="R879" s="1"/>
      <c r="S879" s="1"/>
      <c r="T879" s="1"/>
      <c r="U879" s="1"/>
      <c r="V879" s="1"/>
      <c r="W879" s="1"/>
      <c r="X879" s="1"/>
      <c r="Y879" s="1"/>
      <c r="Z879" s="1"/>
      <c r="AA879" s="1"/>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c r="BC879" s="83"/>
      <c r="BD879" s="83"/>
      <c r="BE879" s="83"/>
      <c r="BF879" s="83"/>
      <c r="BG879" s="83"/>
      <c r="BH879" s="83"/>
      <c r="BI879" s="83"/>
      <c r="BJ879" s="96"/>
      <c r="BK879" s="96"/>
      <c r="BL879" s="1"/>
      <c r="BM879" s="1"/>
    </row>
    <row r="880" spans="1:65" ht="15.75" customHeight="1" x14ac:dyDescent="0.25">
      <c r="A880" s="1"/>
      <c r="B880" s="83"/>
      <c r="C880" s="83"/>
      <c r="D880" s="83"/>
      <c r="E880" s="1"/>
      <c r="F880" s="1"/>
      <c r="G880" s="1"/>
      <c r="H880" s="1"/>
      <c r="I880" s="1"/>
      <c r="J880" s="1"/>
      <c r="K880" s="1"/>
      <c r="L880" s="1"/>
      <c r="M880" s="1"/>
      <c r="N880" s="1"/>
      <c r="O880" s="1"/>
      <c r="P880" s="1"/>
      <c r="Q880" s="1"/>
      <c r="R880" s="1"/>
      <c r="S880" s="1"/>
      <c r="T880" s="1"/>
      <c r="U880" s="1"/>
      <c r="V880" s="1"/>
      <c r="W880" s="1"/>
      <c r="X880" s="1"/>
      <c r="Y880" s="1"/>
      <c r="Z880" s="1"/>
      <c r="AA880" s="1"/>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c r="BC880" s="83"/>
      <c r="BD880" s="83"/>
      <c r="BE880" s="83"/>
      <c r="BF880" s="83"/>
      <c r="BG880" s="83"/>
      <c r="BH880" s="83"/>
      <c r="BI880" s="83"/>
      <c r="BJ880" s="96"/>
      <c r="BK880" s="96"/>
      <c r="BL880" s="1"/>
      <c r="BM880" s="1"/>
    </row>
    <row r="881" spans="1:65" ht="15.75" customHeight="1" x14ac:dyDescent="0.25">
      <c r="A881" s="1"/>
      <c r="B881" s="83"/>
      <c r="C881" s="83"/>
      <c r="D881" s="83"/>
      <c r="E881" s="1"/>
      <c r="F881" s="1"/>
      <c r="G881" s="1"/>
      <c r="H881" s="1"/>
      <c r="I881" s="1"/>
      <c r="J881" s="1"/>
      <c r="K881" s="1"/>
      <c r="L881" s="1"/>
      <c r="M881" s="1"/>
      <c r="N881" s="1"/>
      <c r="O881" s="1"/>
      <c r="P881" s="1"/>
      <c r="Q881" s="1"/>
      <c r="R881" s="1"/>
      <c r="S881" s="1"/>
      <c r="T881" s="1"/>
      <c r="U881" s="1"/>
      <c r="V881" s="1"/>
      <c r="W881" s="1"/>
      <c r="X881" s="1"/>
      <c r="Y881" s="1"/>
      <c r="Z881" s="1"/>
      <c r="AA881" s="1"/>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c r="BC881" s="83"/>
      <c r="BD881" s="83"/>
      <c r="BE881" s="83"/>
      <c r="BF881" s="83"/>
      <c r="BG881" s="83"/>
      <c r="BH881" s="83"/>
      <c r="BI881" s="83"/>
      <c r="BJ881" s="96"/>
      <c r="BK881" s="96"/>
      <c r="BL881" s="1"/>
      <c r="BM881" s="1"/>
    </row>
    <row r="882" spans="1:65" ht="15.75" customHeight="1" x14ac:dyDescent="0.25">
      <c r="A882" s="1"/>
      <c r="B882" s="83"/>
      <c r="C882" s="83"/>
      <c r="D882" s="83"/>
      <c r="E882" s="1"/>
      <c r="F882" s="1"/>
      <c r="G882" s="1"/>
      <c r="H882" s="1"/>
      <c r="I882" s="1"/>
      <c r="J882" s="1"/>
      <c r="K882" s="1"/>
      <c r="L882" s="1"/>
      <c r="M882" s="1"/>
      <c r="N882" s="1"/>
      <c r="O882" s="1"/>
      <c r="P882" s="1"/>
      <c r="Q882" s="1"/>
      <c r="R882" s="1"/>
      <c r="S882" s="1"/>
      <c r="T882" s="1"/>
      <c r="U882" s="1"/>
      <c r="V882" s="1"/>
      <c r="W882" s="1"/>
      <c r="X882" s="1"/>
      <c r="Y882" s="1"/>
      <c r="Z882" s="1"/>
      <c r="AA882" s="1"/>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c r="BC882" s="83"/>
      <c r="BD882" s="83"/>
      <c r="BE882" s="83"/>
      <c r="BF882" s="83"/>
      <c r="BG882" s="83"/>
      <c r="BH882" s="83"/>
      <c r="BI882" s="83"/>
      <c r="BJ882" s="96"/>
      <c r="BK882" s="96"/>
      <c r="BL882" s="1"/>
      <c r="BM882" s="1"/>
    </row>
    <row r="883" spans="1:65" ht="15.75" customHeight="1" x14ac:dyDescent="0.25">
      <c r="A883" s="1"/>
      <c r="B883" s="83"/>
      <c r="C883" s="83"/>
      <c r="D883" s="83"/>
      <c r="E883" s="1"/>
      <c r="F883" s="1"/>
      <c r="G883" s="1"/>
      <c r="H883" s="1"/>
      <c r="I883" s="1"/>
      <c r="J883" s="1"/>
      <c r="K883" s="1"/>
      <c r="L883" s="1"/>
      <c r="M883" s="1"/>
      <c r="N883" s="1"/>
      <c r="O883" s="1"/>
      <c r="P883" s="1"/>
      <c r="Q883" s="1"/>
      <c r="R883" s="1"/>
      <c r="S883" s="1"/>
      <c r="T883" s="1"/>
      <c r="U883" s="1"/>
      <c r="V883" s="1"/>
      <c r="W883" s="1"/>
      <c r="X883" s="1"/>
      <c r="Y883" s="1"/>
      <c r="Z883" s="1"/>
      <c r="AA883" s="1"/>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c r="BC883" s="83"/>
      <c r="BD883" s="83"/>
      <c r="BE883" s="83"/>
      <c r="BF883" s="83"/>
      <c r="BG883" s="83"/>
      <c r="BH883" s="83"/>
      <c r="BI883" s="83"/>
      <c r="BJ883" s="96"/>
      <c r="BK883" s="96"/>
      <c r="BL883" s="1"/>
      <c r="BM883" s="1"/>
    </row>
    <row r="884" spans="1:65" ht="15.75" customHeight="1" x14ac:dyDescent="0.25">
      <c r="A884" s="1"/>
      <c r="B884" s="83"/>
      <c r="C884" s="83"/>
      <c r="D884" s="83"/>
      <c r="E884" s="1"/>
      <c r="F884" s="1"/>
      <c r="G884" s="1"/>
      <c r="H884" s="1"/>
      <c r="I884" s="1"/>
      <c r="J884" s="1"/>
      <c r="K884" s="1"/>
      <c r="L884" s="1"/>
      <c r="M884" s="1"/>
      <c r="N884" s="1"/>
      <c r="O884" s="1"/>
      <c r="P884" s="1"/>
      <c r="Q884" s="1"/>
      <c r="R884" s="1"/>
      <c r="S884" s="1"/>
      <c r="T884" s="1"/>
      <c r="U884" s="1"/>
      <c r="V884" s="1"/>
      <c r="W884" s="1"/>
      <c r="X884" s="1"/>
      <c r="Y884" s="1"/>
      <c r="Z884" s="1"/>
      <c r="AA884" s="1"/>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c r="BC884" s="83"/>
      <c r="BD884" s="83"/>
      <c r="BE884" s="83"/>
      <c r="BF884" s="83"/>
      <c r="BG884" s="83"/>
      <c r="BH884" s="83"/>
      <c r="BI884" s="83"/>
      <c r="BJ884" s="96"/>
      <c r="BK884" s="96"/>
      <c r="BL884" s="1"/>
      <c r="BM884" s="1"/>
    </row>
    <row r="885" spans="1:65" ht="15.75" customHeight="1" x14ac:dyDescent="0.25">
      <c r="A885" s="1"/>
      <c r="B885" s="83"/>
      <c r="C885" s="83"/>
      <c r="D885" s="83"/>
      <c r="E885" s="1"/>
      <c r="F885" s="1"/>
      <c r="G885" s="1"/>
      <c r="H885" s="1"/>
      <c r="I885" s="1"/>
      <c r="J885" s="1"/>
      <c r="K885" s="1"/>
      <c r="L885" s="1"/>
      <c r="M885" s="1"/>
      <c r="N885" s="1"/>
      <c r="O885" s="1"/>
      <c r="P885" s="1"/>
      <c r="Q885" s="1"/>
      <c r="R885" s="1"/>
      <c r="S885" s="1"/>
      <c r="T885" s="1"/>
      <c r="U885" s="1"/>
      <c r="V885" s="1"/>
      <c r="W885" s="1"/>
      <c r="X885" s="1"/>
      <c r="Y885" s="1"/>
      <c r="Z885" s="1"/>
      <c r="AA885" s="1"/>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96"/>
      <c r="BK885" s="96"/>
      <c r="BL885" s="1"/>
      <c r="BM885" s="1"/>
    </row>
    <row r="886" spans="1:65" ht="15.75" customHeight="1" x14ac:dyDescent="0.25">
      <c r="A886" s="1"/>
      <c r="B886" s="83"/>
      <c r="C886" s="83"/>
      <c r="D886" s="83"/>
      <c r="E886" s="1"/>
      <c r="F886" s="1"/>
      <c r="G886" s="1"/>
      <c r="H886" s="1"/>
      <c r="I886" s="1"/>
      <c r="J886" s="1"/>
      <c r="K886" s="1"/>
      <c r="L886" s="1"/>
      <c r="M886" s="1"/>
      <c r="N886" s="1"/>
      <c r="O886" s="1"/>
      <c r="P886" s="1"/>
      <c r="Q886" s="1"/>
      <c r="R886" s="1"/>
      <c r="S886" s="1"/>
      <c r="T886" s="1"/>
      <c r="U886" s="1"/>
      <c r="V886" s="1"/>
      <c r="W886" s="1"/>
      <c r="X886" s="1"/>
      <c r="Y886" s="1"/>
      <c r="Z886" s="1"/>
      <c r="AA886" s="1"/>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c r="BC886" s="83"/>
      <c r="BD886" s="83"/>
      <c r="BE886" s="83"/>
      <c r="BF886" s="83"/>
      <c r="BG886" s="83"/>
      <c r="BH886" s="83"/>
      <c r="BI886" s="83"/>
      <c r="BJ886" s="96"/>
      <c r="BK886" s="96"/>
      <c r="BL886" s="1"/>
      <c r="BM886" s="1"/>
    </row>
    <row r="887" spans="1:65" ht="15.75" customHeight="1" x14ac:dyDescent="0.25">
      <c r="A887" s="1"/>
      <c r="B887" s="83"/>
      <c r="C887" s="83"/>
      <c r="D887" s="83"/>
      <c r="E887" s="1"/>
      <c r="F887" s="1"/>
      <c r="G887" s="1"/>
      <c r="H887" s="1"/>
      <c r="I887" s="1"/>
      <c r="J887" s="1"/>
      <c r="K887" s="1"/>
      <c r="L887" s="1"/>
      <c r="M887" s="1"/>
      <c r="N887" s="1"/>
      <c r="O887" s="1"/>
      <c r="P887" s="1"/>
      <c r="Q887" s="1"/>
      <c r="R887" s="1"/>
      <c r="S887" s="1"/>
      <c r="T887" s="1"/>
      <c r="U887" s="1"/>
      <c r="V887" s="1"/>
      <c r="W887" s="1"/>
      <c r="X887" s="1"/>
      <c r="Y887" s="1"/>
      <c r="Z887" s="1"/>
      <c r="AA887" s="1"/>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c r="BC887" s="83"/>
      <c r="BD887" s="83"/>
      <c r="BE887" s="83"/>
      <c r="BF887" s="83"/>
      <c r="BG887" s="83"/>
      <c r="BH887" s="83"/>
      <c r="BI887" s="83"/>
      <c r="BJ887" s="96"/>
      <c r="BK887" s="96"/>
      <c r="BL887" s="1"/>
      <c r="BM887" s="1"/>
    </row>
    <row r="888" spans="1:65" ht="15.75" customHeight="1" x14ac:dyDescent="0.25">
      <c r="A888" s="1"/>
      <c r="B888" s="83"/>
      <c r="C888" s="83"/>
      <c r="D888" s="83"/>
      <c r="E888" s="1"/>
      <c r="F888" s="1"/>
      <c r="G888" s="1"/>
      <c r="H888" s="1"/>
      <c r="I888" s="1"/>
      <c r="J888" s="1"/>
      <c r="K888" s="1"/>
      <c r="L888" s="1"/>
      <c r="M888" s="1"/>
      <c r="N888" s="1"/>
      <c r="O888" s="1"/>
      <c r="P888" s="1"/>
      <c r="Q888" s="1"/>
      <c r="R888" s="1"/>
      <c r="S888" s="1"/>
      <c r="T888" s="1"/>
      <c r="U888" s="1"/>
      <c r="V888" s="1"/>
      <c r="W888" s="1"/>
      <c r="X888" s="1"/>
      <c r="Y888" s="1"/>
      <c r="Z888" s="1"/>
      <c r="AA888" s="1"/>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c r="BC888" s="83"/>
      <c r="BD888" s="83"/>
      <c r="BE888" s="83"/>
      <c r="BF888" s="83"/>
      <c r="BG888" s="83"/>
      <c r="BH888" s="83"/>
      <c r="BI888" s="83"/>
      <c r="BJ888" s="96"/>
      <c r="BK888" s="96"/>
      <c r="BL888" s="1"/>
      <c r="BM888" s="1"/>
    </row>
    <row r="889" spans="1:65" ht="15.75" customHeight="1" x14ac:dyDescent="0.25">
      <c r="A889" s="1"/>
      <c r="B889" s="83"/>
      <c r="C889" s="83"/>
      <c r="D889" s="83"/>
      <c r="E889" s="1"/>
      <c r="F889" s="1"/>
      <c r="G889" s="1"/>
      <c r="H889" s="1"/>
      <c r="I889" s="1"/>
      <c r="J889" s="1"/>
      <c r="K889" s="1"/>
      <c r="L889" s="1"/>
      <c r="M889" s="1"/>
      <c r="N889" s="1"/>
      <c r="O889" s="1"/>
      <c r="P889" s="1"/>
      <c r="Q889" s="1"/>
      <c r="R889" s="1"/>
      <c r="S889" s="1"/>
      <c r="T889" s="1"/>
      <c r="U889" s="1"/>
      <c r="V889" s="1"/>
      <c r="W889" s="1"/>
      <c r="X889" s="1"/>
      <c r="Y889" s="1"/>
      <c r="Z889" s="1"/>
      <c r="AA889" s="1"/>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c r="BC889" s="83"/>
      <c r="BD889" s="83"/>
      <c r="BE889" s="83"/>
      <c r="BF889" s="83"/>
      <c r="BG889" s="83"/>
      <c r="BH889" s="83"/>
      <c r="BI889" s="83"/>
      <c r="BJ889" s="96"/>
      <c r="BK889" s="96"/>
      <c r="BL889" s="1"/>
      <c r="BM889" s="1"/>
    </row>
    <row r="890" spans="1:65" ht="15.75" customHeight="1" x14ac:dyDescent="0.25">
      <c r="A890" s="1"/>
      <c r="B890" s="83"/>
      <c r="C890" s="83"/>
      <c r="D890" s="83"/>
      <c r="E890" s="1"/>
      <c r="F890" s="1"/>
      <c r="G890" s="1"/>
      <c r="H890" s="1"/>
      <c r="I890" s="1"/>
      <c r="J890" s="1"/>
      <c r="K890" s="1"/>
      <c r="L890" s="1"/>
      <c r="M890" s="1"/>
      <c r="N890" s="1"/>
      <c r="O890" s="1"/>
      <c r="P890" s="1"/>
      <c r="Q890" s="1"/>
      <c r="R890" s="1"/>
      <c r="S890" s="1"/>
      <c r="T890" s="1"/>
      <c r="U890" s="1"/>
      <c r="V890" s="1"/>
      <c r="W890" s="1"/>
      <c r="X890" s="1"/>
      <c r="Y890" s="1"/>
      <c r="Z890" s="1"/>
      <c r="AA890" s="1"/>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c r="BC890" s="83"/>
      <c r="BD890" s="83"/>
      <c r="BE890" s="83"/>
      <c r="BF890" s="83"/>
      <c r="BG890" s="83"/>
      <c r="BH890" s="83"/>
      <c r="BI890" s="83"/>
      <c r="BJ890" s="96"/>
      <c r="BK890" s="96"/>
      <c r="BL890" s="1"/>
      <c r="BM890" s="1"/>
    </row>
    <row r="891" spans="1:65" ht="15.75" customHeight="1" x14ac:dyDescent="0.25">
      <c r="A891" s="1"/>
      <c r="B891" s="83"/>
      <c r="C891" s="83"/>
      <c r="D891" s="83"/>
      <c r="E891" s="1"/>
      <c r="F891" s="1"/>
      <c r="G891" s="1"/>
      <c r="H891" s="1"/>
      <c r="I891" s="1"/>
      <c r="J891" s="1"/>
      <c r="K891" s="1"/>
      <c r="L891" s="1"/>
      <c r="M891" s="1"/>
      <c r="N891" s="1"/>
      <c r="O891" s="1"/>
      <c r="P891" s="1"/>
      <c r="Q891" s="1"/>
      <c r="R891" s="1"/>
      <c r="S891" s="1"/>
      <c r="T891" s="1"/>
      <c r="U891" s="1"/>
      <c r="V891" s="1"/>
      <c r="W891" s="1"/>
      <c r="X891" s="1"/>
      <c r="Y891" s="1"/>
      <c r="Z891" s="1"/>
      <c r="AA891" s="1"/>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c r="BC891" s="83"/>
      <c r="BD891" s="83"/>
      <c r="BE891" s="83"/>
      <c r="BF891" s="83"/>
      <c r="BG891" s="83"/>
      <c r="BH891" s="83"/>
      <c r="BI891" s="83"/>
      <c r="BJ891" s="96"/>
      <c r="BK891" s="96"/>
      <c r="BL891" s="1"/>
      <c r="BM891" s="1"/>
    </row>
    <row r="892" spans="1:65" ht="15.75" customHeight="1" x14ac:dyDescent="0.25">
      <c r="A892" s="1"/>
      <c r="B892" s="83"/>
      <c r="C892" s="83"/>
      <c r="D892" s="83"/>
      <c r="E892" s="1"/>
      <c r="F892" s="1"/>
      <c r="G892" s="1"/>
      <c r="H892" s="1"/>
      <c r="I892" s="1"/>
      <c r="J892" s="1"/>
      <c r="K892" s="1"/>
      <c r="L892" s="1"/>
      <c r="M892" s="1"/>
      <c r="N892" s="1"/>
      <c r="O892" s="1"/>
      <c r="P892" s="1"/>
      <c r="Q892" s="1"/>
      <c r="R892" s="1"/>
      <c r="S892" s="1"/>
      <c r="T892" s="1"/>
      <c r="U892" s="1"/>
      <c r="V892" s="1"/>
      <c r="W892" s="1"/>
      <c r="X892" s="1"/>
      <c r="Y892" s="1"/>
      <c r="Z892" s="1"/>
      <c r="AA892" s="1"/>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c r="BC892" s="83"/>
      <c r="BD892" s="83"/>
      <c r="BE892" s="83"/>
      <c r="BF892" s="83"/>
      <c r="BG892" s="83"/>
      <c r="BH892" s="83"/>
      <c r="BI892" s="83"/>
      <c r="BJ892" s="96"/>
      <c r="BK892" s="96"/>
      <c r="BL892" s="1"/>
      <c r="BM892" s="1"/>
    </row>
    <row r="893" spans="1:65" ht="15.75" customHeight="1" x14ac:dyDescent="0.25">
      <c r="A893" s="1"/>
      <c r="B893" s="83"/>
      <c r="C893" s="83"/>
      <c r="D893" s="83"/>
      <c r="E893" s="1"/>
      <c r="F893" s="1"/>
      <c r="G893" s="1"/>
      <c r="H893" s="1"/>
      <c r="I893" s="1"/>
      <c r="J893" s="1"/>
      <c r="K893" s="1"/>
      <c r="L893" s="1"/>
      <c r="M893" s="1"/>
      <c r="N893" s="1"/>
      <c r="O893" s="1"/>
      <c r="P893" s="1"/>
      <c r="Q893" s="1"/>
      <c r="R893" s="1"/>
      <c r="S893" s="1"/>
      <c r="T893" s="1"/>
      <c r="U893" s="1"/>
      <c r="V893" s="1"/>
      <c r="W893" s="1"/>
      <c r="X893" s="1"/>
      <c r="Y893" s="1"/>
      <c r="Z893" s="1"/>
      <c r="AA893" s="1"/>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c r="BC893" s="83"/>
      <c r="BD893" s="83"/>
      <c r="BE893" s="83"/>
      <c r="BF893" s="83"/>
      <c r="BG893" s="83"/>
      <c r="BH893" s="83"/>
      <c r="BI893" s="83"/>
      <c r="BJ893" s="96"/>
      <c r="BK893" s="96"/>
      <c r="BL893" s="1"/>
      <c r="BM893" s="1"/>
    </row>
    <row r="894" spans="1:65" ht="15.75" customHeight="1" x14ac:dyDescent="0.25">
      <c r="A894" s="1"/>
      <c r="B894" s="83"/>
      <c r="C894" s="83"/>
      <c r="D894" s="83"/>
      <c r="E894" s="1"/>
      <c r="F894" s="1"/>
      <c r="G894" s="1"/>
      <c r="H894" s="1"/>
      <c r="I894" s="1"/>
      <c r="J894" s="1"/>
      <c r="K894" s="1"/>
      <c r="L894" s="1"/>
      <c r="M894" s="1"/>
      <c r="N894" s="1"/>
      <c r="O894" s="1"/>
      <c r="P894" s="1"/>
      <c r="Q894" s="1"/>
      <c r="R894" s="1"/>
      <c r="S894" s="1"/>
      <c r="T894" s="1"/>
      <c r="U894" s="1"/>
      <c r="V894" s="1"/>
      <c r="W894" s="1"/>
      <c r="X894" s="1"/>
      <c r="Y894" s="1"/>
      <c r="Z894" s="1"/>
      <c r="AA894" s="1"/>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c r="BC894" s="83"/>
      <c r="BD894" s="83"/>
      <c r="BE894" s="83"/>
      <c r="BF894" s="83"/>
      <c r="BG894" s="83"/>
      <c r="BH894" s="83"/>
      <c r="BI894" s="83"/>
      <c r="BJ894" s="96"/>
      <c r="BK894" s="96"/>
      <c r="BL894" s="1"/>
      <c r="BM894" s="1"/>
    </row>
    <row r="895" spans="1:65" ht="15.75" customHeight="1" x14ac:dyDescent="0.25">
      <c r="A895" s="1"/>
      <c r="B895" s="83"/>
      <c r="C895" s="83"/>
      <c r="D895" s="83"/>
      <c r="E895" s="1"/>
      <c r="F895" s="1"/>
      <c r="G895" s="1"/>
      <c r="H895" s="1"/>
      <c r="I895" s="1"/>
      <c r="J895" s="1"/>
      <c r="K895" s="1"/>
      <c r="L895" s="1"/>
      <c r="M895" s="1"/>
      <c r="N895" s="1"/>
      <c r="O895" s="1"/>
      <c r="P895" s="1"/>
      <c r="Q895" s="1"/>
      <c r="R895" s="1"/>
      <c r="S895" s="1"/>
      <c r="T895" s="1"/>
      <c r="U895" s="1"/>
      <c r="V895" s="1"/>
      <c r="W895" s="1"/>
      <c r="X895" s="1"/>
      <c r="Y895" s="1"/>
      <c r="Z895" s="1"/>
      <c r="AA895" s="1"/>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c r="BC895" s="83"/>
      <c r="BD895" s="83"/>
      <c r="BE895" s="83"/>
      <c r="BF895" s="83"/>
      <c r="BG895" s="83"/>
      <c r="BH895" s="83"/>
      <c r="BI895" s="83"/>
      <c r="BJ895" s="96"/>
      <c r="BK895" s="96"/>
      <c r="BL895" s="1"/>
      <c r="BM895" s="1"/>
    </row>
    <row r="896" spans="1:65" ht="15.75" customHeight="1" x14ac:dyDescent="0.25">
      <c r="A896" s="1"/>
      <c r="B896" s="83"/>
      <c r="C896" s="83"/>
      <c r="D896" s="83"/>
      <c r="E896" s="1"/>
      <c r="F896" s="1"/>
      <c r="G896" s="1"/>
      <c r="H896" s="1"/>
      <c r="I896" s="1"/>
      <c r="J896" s="1"/>
      <c r="K896" s="1"/>
      <c r="L896" s="1"/>
      <c r="M896" s="1"/>
      <c r="N896" s="1"/>
      <c r="O896" s="1"/>
      <c r="P896" s="1"/>
      <c r="Q896" s="1"/>
      <c r="R896" s="1"/>
      <c r="S896" s="1"/>
      <c r="T896" s="1"/>
      <c r="U896" s="1"/>
      <c r="V896" s="1"/>
      <c r="W896" s="1"/>
      <c r="X896" s="1"/>
      <c r="Y896" s="1"/>
      <c r="Z896" s="1"/>
      <c r="AA896" s="1"/>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c r="BC896" s="83"/>
      <c r="BD896" s="83"/>
      <c r="BE896" s="83"/>
      <c r="BF896" s="83"/>
      <c r="BG896" s="83"/>
      <c r="BH896" s="83"/>
      <c r="BI896" s="83"/>
      <c r="BJ896" s="96"/>
      <c r="BK896" s="96"/>
      <c r="BL896" s="1"/>
      <c r="BM896" s="1"/>
    </row>
    <row r="897" spans="1:65" ht="15.75" customHeight="1" x14ac:dyDescent="0.25">
      <c r="A897" s="1"/>
      <c r="B897" s="83"/>
      <c r="C897" s="83"/>
      <c r="D897" s="83"/>
      <c r="E897" s="1"/>
      <c r="F897" s="1"/>
      <c r="G897" s="1"/>
      <c r="H897" s="1"/>
      <c r="I897" s="1"/>
      <c r="J897" s="1"/>
      <c r="K897" s="1"/>
      <c r="L897" s="1"/>
      <c r="M897" s="1"/>
      <c r="N897" s="1"/>
      <c r="O897" s="1"/>
      <c r="P897" s="1"/>
      <c r="Q897" s="1"/>
      <c r="R897" s="1"/>
      <c r="S897" s="1"/>
      <c r="T897" s="1"/>
      <c r="U897" s="1"/>
      <c r="V897" s="1"/>
      <c r="W897" s="1"/>
      <c r="X897" s="1"/>
      <c r="Y897" s="1"/>
      <c r="Z897" s="1"/>
      <c r="AA897" s="1"/>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c r="BC897" s="83"/>
      <c r="BD897" s="83"/>
      <c r="BE897" s="83"/>
      <c r="BF897" s="83"/>
      <c r="BG897" s="83"/>
      <c r="BH897" s="83"/>
      <c r="BI897" s="83"/>
      <c r="BJ897" s="96"/>
      <c r="BK897" s="96"/>
      <c r="BL897" s="1"/>
      <c r="BM897" s="1"/>
    </row>
    <row r="898" spans="1:65" ht="15.75" customHeight="1" x14ac:dyDescent="0.25">
      <c r="A898" s="1"/>
      <c r="B898" s="83"/>
      <c r="C898" s="83"/>
      <c r="D898" s="83"/>
      <c r="E898" s="1"/>
      <c r="F898" s="1"/>
      <c r="G898" s="1"/>
      <c r="H898" s="1"/>
      <c r="I898" s="1"/>
      <c r="J898" s="1"/>
      <c r="K898" s="1"/>
      <c r="L898" s="1"/>
      <c r="M898" s="1"/>
      <c r="N898" s="1"/>
      <c r="O898" s="1"/>
      <c r="P898" s="1"/>
      <c r="Q898" s="1"/>
      <c r="R898" s="1"/>
      <c r="S898" s="1"/>
      <c r="T898" s="1"/>
      <c r="U898" s="1"/>
      <c r="V898" s="1"/>
      <c r="W898" s="1"/>
      <c r="X898" s="1"/>
      <c r="Y898" s="1"/>
      <c r="Z898" s="1"/>
      <c r="AA898" s="1"/>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c r="BC898" s="83"/>
      <c r="BD898" s="83"/>
      <c r="BE898" s="83"/>
      <c r="BF898" s="83"/>
      <c r="BG898" s="83"/>
      <c r="BH898" s="83"/>
      <c r="BI898" s="83"/>
      <c r="BJ898" s="96"/>
      <c r="BK898" s="96"/>
      <c r="BL898" s="1"/>
      <c r="BM898" s="1"/>
    </row>
    <row r="899" spans="1:65" ht="15.75" customHeight="1" x14ac:dyDescent="0.25">
      <c r="A899" s="1"/>
      <c r="B899" s="83"/>
      <c r="C899" s="83"/>
      <c r="D899" s="83"/>
      <c r="E899" s="1"/>
      <c r="F899" s="1"/>
      <c r="G899" s="1"/>
      <c r="H899" s="1"/>
      <c r="I899" s="1"/>
      <c r="J899" s="1"/>
      <c r="K899" s="1"/>
      <c r="L899" s="1"/>
      <c r="M899" s="1"/>
      <c r="N899" s="1"/>
      <c r="O899" s="1"/>
      <c r="P899" s="1"/>
      <c r="Q899" s="1"/>
      <c r="R899" s="1"/>
      <c r="S899" s="1"/>
      <c r="T899" s="1"/>
      <c r="U899" s="1"/>
      <c r="V899" s="1"/>
      <c r="W899" s="1"/>
      <c r="X899" s="1"/>
      <c r="Y899" s="1"/>
      <c r="Z899" s="1"/>
      <c r="AA899" s="1"/>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c r="BC899" s="83"/>
      <c r="BD899" s="83"/>
      <c r="BE899" s="83"/>
      <c r="BF899" s="83"/>
      <c r="BG899" s="83"/>
      <c r="BH899" s="83"/>
      <c r="BI899" s="83"/>
      <c r="BJ899" s="96"/>
      <c r="BK899" s="96"/>
      <c r="BL899" s="1"/>
      <c r="BM899" s="1"/>
    </row>
    <row r="900" spans="1:65" ht="15.75" customHeight="1" x14ac:dyDescent="0.25">
      <c r="A900" s="1"/>
      <c r="B900" s="83"/>
      <c r="C900" s="83"/>
      <c r="D900" s="83"/>
      <c r="E900" s="1"/>
      <c r="F900" s="1"/>
      <c r="G900" s="1"/>
      <c r="H900" s="1"/>
      <c r="I900" s="1"/>
      <c r="J900" s="1"/>
      <c r="K900" s="1"/>
      <c r="L900" s="1"/>
      <c r="M900" s="1"/>
      <c r="N900" s="1"/>
      <c r="O900" s="1"/>
      <c r="P900" s="1"/>
      <c r="Q900" s="1"/>
      <c r="R900" s="1"/>
      <c r="S900" s="1"/>
      <c r="T900" s="1"/>
      <c r="U900" s="1"/>
      <c r="V900" s="1"/>
      <c r="W900" s="1"/>
      <c r="X900" s="1"/>
      <c r="Y900" s="1"/>
      <c r="Z900" s="1"/>
      <c r="AA900" s="1"/>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c r="BC900" s="83"/>
      <c r="BD900" s="83"/>
      <c r="BE900" s="83"/>
      <c r="BF900" s="83"/>
      <c r="BG900" s="83"/>
      <c r="BH900" s="83"/>
      <c r="BI900" s="83"/>
      <c r="BJ900" s="96"/>
      <c r="BK900" s="96"/>
      <c r="BL900" s="1"/>
      <c r="BM900" s="1"/>
    </row>
    <row r="901" spans="1:65" ht="15.75" customHeight="1" x14ac:dyDescent="0.25">
      <c r="A901" s="1"/>
      <c r="B901" s="83"/>
      <c r="C901" s="83"/>
      <c r="D901" s="83"/>
      <c r="E901" s="1"/>
      <c r="F901" s="1"/>
      <c r="G901" s="1"/>
      <c r="H901" s="1"/>
      <c r="I901" s="1"/>
      <c r="J901" s="1"/>
      <c r="K901" s="1"/>
      <c r="L901" s="1"/>
      <c r="M901" s="1"/>
      <c r="N901" s="1"/>
      <c r="O901" s="1"/>
      <c r="P901" s="1"/>
      <c r="Q901" s="1"/>
      <c r="R901" s="1"/>
      <c r="S901" s="1"/>
      <c r="T901" s="1"/>
      <c r="U901" s="1"/>
      <c r="V901" s="1"/>
      <c r="W901" s="1"/>
      <c r="X901" s="1"/>
      <c r="Y901" s="1"/>
      <c r="Z901" s="1"/>
      <c r="AA901" s="1"/>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c r="BC901" s="83"/>
      <c r="BD901" s="83"/>
      <c r="BE901" s="83"/>
      <c r="BF901" s="83"/>
      <c r="BG901" s="83"/>
      <c r="BH901" s="83"/>
      <c r="BI901" s="83"/>
      <c r="BJ901" s="96"/>
      <c r="BK901" s="96"/>
      <c r="BL901" s="1"/>
      <c r="BM901" s="1"/>
    </row>
    <row r="902" spans="1:65" ht="15.75" customHeight="1" x14ac:dyDescent="0.25">
      <c r="A902" s="1"/>
      <c r="B902" s="83"/>
      <c r="C902" s="83"/>
      <c r="D902" s="83"/>
      <c r="E902" s="1"/>
      <c r="F902" s="1"/>
      <c r="G902" s="1"/>
      <c r="H902" s="1"/>
      <c r="I902" s="1"/>
      <c r="J902" s="1"/>
      <c r="K902" s="1"/>
      <c r="L902" s="1"/>
      <c r="M902" s="1"/>
      <c r="N902" s="1"/>
      <c r="O902" s="1"/>
      <c r="P902" s="1"/>
      <c r="Q902" s="1"/>
      <c r="R902" s="1"/>
      <c r="S902" s="1"/>
      <c r="T902" s="1"/>
      <c r="U902" s="1"/>
      <c r="V902" s="1"/>
      <c r="W902" s="1"/>
      <c r="X902" s="1"/>
      <c r="Y902" s="1"/>
      <c r="Z902" s="1"/>
      <c r="AA902" s="1"/>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c r="BC902" s="83"/>
      <c r="BD902" s="83"/>
      <c r="BE902" s="83"/>
      <c r="BF902" s="83"/>
      <c r="BG902" s="83"/>
      <c r="BH902" s="83"/>
      <c r="BI902" s="83"/>
      <c r="BJ902" s="96"/>
      <c r="BK902" s="96"/>
      <c r="BL902" s="1"/>
      <c r="BM902" s="1"/>
    </row>
    <row r="903" spans="1:65" ht="15.75" customHeight="1" x14ac:dyDescent="0.25">
      <c r="A903" s="1"/>
      <c r="B903" s="83"/>
      <c r="C903" s="83"/>
      <c r="D903" s="83"/>
      <c r="E903" s="1"/>
      <c r="F903" s="1"/>
      <c r="G903" s="1"/>
      <c r="H903" s="1"/>
      <c r="I903" s="1"/>
      <c r="J903" s="1"/>
      <c r="K903" s="1"/>
      <c r="L903" s="1"/>
      <c r="M903" s="1"/>
      <c r="N903" s="1"/>
      <c r="O903" s="1"/>
      <c r="P903" s="1"/>
      <c r="Q903" s="1"/>
      <c r="R903" s="1"/>
      <c r="S903" s="1"/>
      <c r="T903" s="1"/>
      <c r="U903" s="1"/>
      <c r="V903" s="1"/>
      <c r="W903" s="1"/>
      <c r="X903" s="1"/>
      <c r="Y903" s="1"/>
      <c r="Z903" s="1"/>
      <c r="AA903" s="1"/>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c r="BC903" s="83"/>
      <c r="BD903" s="83"/>
      <c r="BE903" s="83"/>
      <c r="BF903" s="83"/>
      <c r="BG903" s="83"/>
      <c r="BH903" s="83"/>
      <c r="BI903" s="83"/>
      <c r="BJ903" s="96"/>
      <c r="BK903" s="96"/>
      <c r="BL903" s="1"/>
      <c r="BM903" s="1"/>
    </row>
    <row r="904" spans="1:65" ht="15.75" customHeight="1" x14ac:dyDescent="0.25">
      <c r="A904" s="1"/>
      <c r="B904" s="83"/>
      <c r="C904" s="83"/>
      <c r="D904" s="83"/>
      <c r="E904" s="1"/>
      <c r="F904" s="1"/>
      <c r="G904" s="1"/>
      <c r="H904" s="1"/>
      <c r="I904" s="1"/>
      <c r="J904" s="1"/>
      <c r="K904" s="1"/>
      <c r="L904" s="1"/>
      <c r="M904" s="1"/>
      <c r="N904" s="1"/>
      <c r="O904" s="1"/>
      <c r="P904" s="1"/>
      <c r="Q904" s="1"/>
      <c r="R904" s="1"/>
      <c r="S904" s="1"/>
      <c r="T904" s="1"/>
      <c r="U904" s="1"/>
      <c r="V904" s="1"/>
      <c r="W904" s="1"/>
      <c r="X904" s="1"/>
      <c r="Y904" s="1"/>
      <c r="Z904" s="1"/>
      <c r="AA904" s="1"/>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c r="BC904" s="83"/>
      <c r="BD904" s="83"/>
      <c r="BE904" s="83"/>
      <c r="BF904" s="83"/>
      <c r="BG904" s="83"/>
      <c r="BH904" s="83"/>
      <c r="BI904" s="83"/>
      <c r="BJ904" s="96"/>
      <c r="BK904" s="96"/>
      <c r="BL904" s="1"/>
      <c r="BM904" s="1"/>
    </row>
    <row r="905" spans="1:65" ht="15.75" customHeight="1" x14ac:dyDescent="0.25">
      <c r="A905" s="1"/>
      <c r="B905" s="83"/>
      <c r="C905" s="83"/>
      <c r="D905" s="83"/>
      <c r="E905" s="1"/>
      <c r="F905" s="1"/>
      <c r="G905" s="1"/>
      <c r="H905" s="1"/>
      <c r="I905" s="1"/>
      <c r="J905" s="1"/>
      <c r="K905" s="1"/>
      <c r="L905" s="1"/>
      <c r="M905" s="1"/>
      <c r="N905" s="1"/>
      <c r="O905" s="1"/>
      <c r="P905" s="1"/>
      <c r="Q905" s="1"/>
      <c r="R905" s="1"/>
      <c r="S905" s="1"/>
      <c r="T905" s="1"/>
      <c r="U905" s="1"/>
      <c r="V905" s="1"/>
      <c r="W905" s="1"/>
      <c r="X905" s="1"/>
      <c r="Y905" s="1"/>
      <c r="Z905" s="1"/>
      <c r="AA905" s="1"/>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c r="BC905" s="83"/>
      <c r="BD905" s="83"/>
      <c r="BE905" s="83"/>
      <c r="BF905" s="83"/>
      <c r="BG905" s="83"/>
      <c r="BH905" s="83"/>
      <c r="BI905" s="83"/>
      <c r="BJ905" s="96"/>
      <c r="BK905" s="96"/>
      <c r="BL905" s="1"/>
      <c r="BM905" s="1"/>
    </row>
    <row r="906" spans="1:65" ht="15.75" customHeight="1" x14ac:dyDescent="0.25">
      <c r="A906" s="1"/>
      <c r="B906" s="83"/>
      <c r="C906" s="83"/>
      <c r="D906" s="83"/>
      <c r="E906" s="1"/>
      <c r="F906" s="1"/>
      <c r="G906" s="1"/>
      <c r="H906" s="1"/>
      <c r="I906" s="1"/>
      <c r="J906" s="1"/>
      <c r="K906" s="1"/>
      <c r="L906" s="1"/>
      <c r="M906" s="1"/>
      <c r="N906" s="1"/>
      <c r="O906" s="1"/>
      <c r="P906" s="1"/>
      <c r="Q906" s="1"/>
      <c r="R906" s="1"/>
      <c r="S906" s="1"/>
      <c r="T906" s="1"/>
      <c r="U906" s="1"/>
      <c r="V906" s="1"/>
      <c r="W906" s="1"/>
      <c r="X906" s="1"/>
      <c r="Y906" s="1"/>
      <c r="Z906" s="1"/>
      <c r="AA906" s="1"/>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c r="BC906" s="83"/>
      <c r="BD906" s="83"/>
      <c r="BE906" s="83"/>
      <c r="BF906" s="83"/>
      <c r="BG906" s="83"/>
      <c r="BH906" s="83"/>
      <c r="BI906" s="83"/>
      <c r="BJ906" s="96"/>
      <c r="BK906" s="96"/>
      <c r="BL906" s="1"/>
      <c r="BM906" s="1"/>
    </row>
    <row r="907" spans="1:65" ht="15.75" customHeight="1" x14ac:dyDescent="0.25">
      <c r="A907" s="1"/>
      <c r="B907" s="83"/>
      <c r="C907" s="83"/>
      <c r="D907" s="83"/>
      <c r="E907" s="1"/>
      <c r="F907" s="1"/>
      <c r="G907" s="1"/>
      <c r="H907" s="1"/>
      <c r="I907" s="1"/>
      <c r="J907" s="1"/>
      <c r="K907" s="1"/>
      <c r="L907" s="1"/>
      <c r="M907" s="1"/>
      <c r="N907" s="1"/>
      <c r="O907" s="1"/>
      <c r="P907" s="1"/>
      <c r="Q907" s="1"/>
      <c r="R907" s="1"/>
      <c r="S907" s="1"/>
      <c r="T907" s="1"/>
      <c r="U907" s="1"/>
      <c r="V907" s="1"/>
      <c r="W907" s="1"/>
      <c r="X907" s="1"/>
      <c r="Y907" s="1"/>
      <c r="Z907" s="1"/>
      <c r="AA907" s="1"/>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c r="BC907" s="83"/>
      <c r="BD907" s="83"/>
      <c r="BE907" s="83"/>
      <c r="BF907" s="83"/>
      <c r="BG907" s="83"/>
      <c r="BH907" s="83"/>
      <c r="BI907" s="83"/>
      <c r="BJ907" s="96"/>
      <c r="BK907" s="96"/>
      <c r="BL907" s="1"/>
      <c r="BM907" s="1"/>
    </row>
    <row r="908" spans="1:65" ht="15.75" customHeight="1" x14ac:dyDescent="0.25">
      <c r="A908" s="1"/>
      <c r="B908" s="83"/>
      <c r="C908" s="83"/>
      <c r="D908" s="83"/>
      <c r="E908" s="1"/>
      <c r="F908" s="1"/>
      <c r="G908" s="1"/>
      <c r="H908" s="1"/>
      <c r="I908" s="1"/>
      <c r="J908" s="1"/>
      <c r="K908" s="1"/>
      <c r="L908" s="1"/>
      <c r="M908" s="1"/>
      <c r="N908" s="1"/>
      <c r="O908" s="1"/>
      <c r="P908" s="1"/>
      <c r="Q908" s="1"/>
      <c r="R908" s="1"/>
      <c r="S908" s="1"/>
      <c r="T908" s="1"/>
      <c r="U908" s="1"/>
      <c r="V908" s="1"/>
      <c r="W908" s="1"/>
      <c r="X908" s="1"/>
      <c r="Y908" s="1"/>
      <c r="Z908" s="1"/>
      <c r="AA908" s="1"/>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c r="BC908" s="83"/>
      <c r="BD908" s="83"/>
      <c r="BE908" s="83"/>
      <c r="BF908" s="83"/>
      <c r="BG908" s="83"/>
      <c r="BH908" s="83"/>
      <c r="BI908" s="83"/>
      <c r="BJ908" s="96"/>
      <c r="BK908" s="96"/>
      <c r="BL908" s="1"/>
      <c r="BM908" s="1"/>
    </row>
    <row r="909" spans="1:65" ht="15.75" customHeight="1" x14ac:dyDescent="0.25">
      <c r="A909" s="1"/>
      <c r="B909" s="83"/>
      <c r="C909" s="83"/>
      <c r="D909" s="83"/>
      <c r="E909" s="1"/>
      <c r="F909" s="1"/>
      <c r="G909" s="1"/>
      <c r="H909" s="1"/>
      <c r="I909" s="1"/>
      <c r="J909" s="1"/>
      <c r="K909" s="1"/>
      <c r="L909" s="1"/>
      <c r="M909" s="1"/>
      <c r="N909" s="1"/>
      <c r="O909" s="1"/>
      <c r="P909" s="1"/>
      <c r="Q909" s="1"/>
      <c r="R909" s="1"/>
      <c r="S909" s="1"/>
      <c r="T909" s="1"/>
      <c r="U909" s="1"/>
      <c r="V909" s="1"/>
      <c r="W909" s="1"/>
      <c r="X909" s="1"/>
      <c r="Y909" s="1"/>
      <c r="Z909" s="1"/>
      <c r="AA909" s="1"/>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c r="BC909" s="83"/>
      <c r="BD909" s="83"/>
      <c r="BE909" s="83"/>
      <c r="BF909" s="83"/>
      <c r="BG909" s="83"/>
      <c r="BH909" s="83"/>
      <c r="BI909" s="83"/>
      <c r="BJ909" s="96"/>
      <c r="BK909" s="96"/>
      <c r="BL909" s="1"/>
      <c r="BM909" s="1"/>
    </row>
    <row r="910" spans="1:65" ht="15.75" customHeight="1" x14ac:dyDescent="0.25">
      <c r="A910" s="1"/>
      <c r="B910" s="83"/>
      <c r="C910" s="83"/>
      <c r="D910" s="83"/>
      <c r="E910" s="1"/>
      <c r="F910" s="1"/>
      <c r="G910" s="1"/>
      <c r="H910" s="1"/>
      <c r="I910" s="1"/>
      <c r="J910" s="1"/>
      <c r="K910" s="1"/>
      <c r="L910" s="1"/>
      <c r="M910" s="1"/>
      <c r="N910" s="1"/>
      <c r="O910" s="1"/>
      <c r="P910" s="1"/>
      <c r="Q910" s="1"/>
      <c r="R910" s="1"/>
      <c r="S910" s="1"/>
      <c r="T910" s="1"/>
      <c r="U910" s="1"/>
      <c r="V910" s="1"/>
      <c r="W910" s="1"/>
      <c r="X910" s="1"/>
      <c r="Y910" s="1"/>
      <c r="Z910" s="1"/>
      <c r="AA910" s="1"/>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c r="BC910" s="83"/>
      <c r="BD910" s="83"/>
      <c r="BE910" s="83"/>
      <c r="BF910" s="83"/>
      <c r="BG910" s="83"/>
      <c r="BH910" s="83"/>
      <c r="BI910" s="83"/>
      <c r="BJ910" s="96"/>
      <c r="BK910" s="96"/>
      <c r="BL910" s="1"/>
      <c r="BM910" s="1"/>
    </row>
    <row r="911" spans="1:65" ht="15.75" customHeight="1" x14ac:dyDescent="0.25">
      <c r="A911" s="1"/>
      <c r="B911" s="83"/>
      <c r="C911" s="83"/>
      <c r="D911" s="83"/>
      <c r="E911" s="1"/>
      <c r="F911" s="1"/>
      <c r="G911" s="1"/>
      <c r="H911" s="1"/>
      <c r="I911" s="1"/>
      <c r="J911" s="1"/>
      <c r="K911" s="1"/>
      <c r="L911" s="1"/>
      <c r="M911" s="1"/>
      <c r="N911" s="1"/>
      <c r="O911" s="1"/>
      <c r="P911" s="1"/>
      <c r="Q911" s="1"/>
      <c r="R911" s="1"/>
      <c r="S911" s="1"/>
      <c r="T911" s="1"/>
      <c r="U911" s="1"/>
      <c r="V911" s="1"/>
      <c r="W911" s="1"/>
      <c r="X911" s="1"/>
      <c r="Y911" s="1"/>
      <c r="Z911" s="1"/>
      <c r="AA911" s="1"/>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c r="BC911" s="83"/>
      <c r="BD911" s="83"/>
      <c r="BE911" s="83"/>
      <c r="BF911" s="83"/>
      <c r="BG911" s="83"/>
      <c r="BH911" s="83"/>
      <c r="BI911" s="83"/>
      <c r="BJ911" s="96"/>
      <c r="BK911" s="96"/>
      <c r="BL911" s="1"/>
      <c r="BM911" s="1"/>
    </row>
    <row r="912" spans="1:65" ht="15.75" customHeight="1" x14ac:dyDescent="0.25">
      <c r="A912" s="1"/>
      <c r="B912" s="83"/>
      <c r="C912" s="83"/>
      <c r="D912" s="83"/>
      <c r="E912" s="1"/>
      <c r="F912" s="1"/>
      <c r="G912" s="1"/>
      <c r="H912" s="1"/>
      <c r="I912" s="1"/>
      <c r="J912" s="1"/>
      <c r="K912" s="1"/>
      <c r="L912" s="1"/>
      <c r="M912" s="1"/>
      <c r="N912" s="1"/>
      <c r="O912" s="1"/>
      <c r="P912" s="1"/>
      <c r="Q912" s="1"/>
      <c r="R912" s="1"/>
      <c r="S912" s="1"/>
      <c r="T912" s="1"/>
      <c r="U912" s="1"/>
      <c r="V912" s="1"/>
      <c r="W912" s="1"/>
      <c r="X912" s="1"/>
      <c r="Y912" s="1"/>
      <c r="Z912" s="1"/>
      <c r="AA912" s="1"/>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c r="BC912" s="83"/>
      <c r="BD912" s="83"/>
      <c r="BE912" s="83"/>
      <c r="BF912" s="83"/>
      <c r="BG912" s="83"/>
      <c r="BH912" s="83"/>
      <c r="BI912" s="83"/>
      <c r="BJ912" s="96"/>
      <c r="BK912" s="96"/>
      <c r="BL912" s="1"/>
      <c r="BM912" s="1"/>
    </row>
    <row r="913" spans="1:65" ht="15.75" customHeight="1" x14ac:dyDescent="0.25">
      <c r="A913" s="1"/>
      <c r="B913" s="83"/>
      <c r="C913" s="83"/>
      <c r="D913" s="83"/>
      <c r="E913" s="1"/>
      <c r="F913" s="1"/>
      <c r="G913" s="1"/>
      <c r="H913" s="1"/>
      <c r="I913" s="1"/>
      <c r="J913" s="1"/>
      <c r="K913" s="1"/>
      <c r="L913" s="1"/>
      <c r="M913" s="1"/>
      <c r="N913" s="1"/>
      <c r="O913" s="1"/>
      <c r="P913" s="1"/>
      <c r="Q913" s="1"/>
      <c r="R913" s="1"/>
      <c r="S913" s="1"/>
      <c r="T913" s="1"/>
      <c r="U913" s="1"/>
      <c r="V913" s="1"/>
      <c r="W913" s="1"/>
      <c r="X913" s="1"/>
      <c r="Y913" s="1"/>
      <c r="Z913" s="1"/>
      <c r="AA913" s="1"/>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c r="BC913" s="83"/>
      <c r="BD913" s="83"/>
      <c r="BE913" s="83"/>
      <c r="BF913" s="83"/>
      <c r="BG913" s="83"/>
      <c r="BH913" s="83"/>
      <c r="BI913" s="83"/>
      <c r="BJ913" s="96"/>
      <c r="BK913" s="96"/>
      <c r="BL913" s="1"/>
      <c r="BM913" s="1"/>
    </row>
    <row r="914" spans="1:65" ht="15.75" customHeight="1" x14ac:dyDescent="0.25">
      <c r="A914" s="1"/>
      <c r="B914" s="83"/>
      <c r="C914" s="83"/>
      <c r="D914" s="83"/>
      <c r="E914" s="1"/>
      <c r="F914" s="1"/>
      <c r="G914" s="1"/>
      <c r="H914" s="1"/>
      <c r="I914" s="1"/>
      <c r="J914" s="1"/>
      <c r="K914" s="1"/>
      <c r="L914" s="1"/>
      <c r="M914" s="1"/>
      <c r="N914" s="1"/>
      <c r="O914" s="1"/>
      <c r="P914" s="1"/>
      <c r="Q914" s="1"/>
      <c r="R914" s="1"/>
      <c r="S914" s="1"/>
      <c r="T914" s="1"/>
      <c r="U914" s="1"/>
      <c r="V914" s="1"/>
      <c r="W914" s="1"/>
      <c r="X914" s="1"/>
      <c r="Y914" s="1"/>
      <c r="Z914" s="1"/>
      <c r="AA914" s="1"/>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c r="BC914" s="83"/>
      <c r="BD914" s="83"/>
      <c r="BE914" s="83"/>
      <c r="BF914" s="83"/>
      <c r="BG914" s="83"/>
      <c r="BH914" s="83"/>
      <c r="BI914" s="83"/>
      <c r="BJ914" s="96"/>
      <c r="BK914" s="96"/>
      <c r="BL914" s="1"/>
      <c r="BM914" s="1"/>
    </row>
    <row r="915" spans="1:65" ht="15.75" customHeight="1" x14ac:dyDescent="0.25">
      <c r="A915" s="1"/>
      <c r="B915" s="83"/>
      <c r="C915" s="83"/>
      <c r="D915" s="83"/>
      <c r="E915" s="1"/>
      <c r="F915" s="1"/>
      <c r="G915" s="1"/>
      <c r="H915" s="1"/>
      <c r="I915" s="1"/>
      <c r="J915" s="1"/>
      <c r="K915" s="1"/>
      <c r="L915" s="1"/>
      <c r="M915" s="1"/>
      <c r="N915" s="1"/>
      <c r="O915" s="1"/>
      <c r="P915" s="1"/>
      <c r="Q915" s="1"/>
      <c r="R915" s="1"/>
      <c r="S915" s="1"/>
      <c r="T915" s="1"/>
      <c r="U915" s="1"/>
      <c r="V915" s="1"/>
      <c r="W915" s="1"/>
      <c r="X915" s="1"/>
      <c r="Y915" s="1"/>
      <c r="Z915" s="1"/>
      <c r="AA915" s="1"/>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c r="BC915" s="83"/>
      <c r="BD915" s="83"/>
      <c r="BE915" s="83"/>
      <c r="BF915" s="83"/>
      <c r="BG915" s="83"/>
      <c r="BH915" s="83"/>
      <c r="BI915" s="83"/>
      <c r="BJ915" s="96"/>
      <c r="BK915" s="96"/>
      <c r="BL915" s="1"/>
      <c r="BM915" s="1"/>
    </row>
    <row r="916" spans="1:65" ht="15.75" customHeight="1" x14ac:dyDescent="0.25">
      <c r="A916" s="1"/>
      <c r="B916" s="83"/>
      <c r="C916" s="83"/>
      <c r="D916" s="83"/>
      <c r="E916" s="1"/>
      <c r="F916" s="1"/>
      <c r="G916" s="1"/>
      <c r="H916" s="1"/>
      <c r="I916" s="1"/>
      <c r="J916" s="1"/>
      <c r="K916" s="1"/>
      <c r="L916" s="1"/>
      <c r="M916" s="1"/>
      <c r="N916" s="1"/>
      <c r="O916" s="1"/>
      <c r="P916" s="1"/>
      <c r="Q916" s="1"/>
      <c r="R916" s="1"/>
      <c r="S916" s="1"/>
      <c r="T916" s="1"/>
      <c r="U916" s="1"/>
      <c r="V916" s="1"/>
      <c r="W916" s="1"/>
      <c r="X916" s="1"/>
      <c r="Y916" s="1"/>
      <c r="Z916" s="1"/>
      <c r="AA916" s="1"/>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c r="BC916" s="83"/>
      <c r="BD916" s="83"/>
      <c r="BE916" s="83"/>
      <c r="BF916" s="83"/>
      <c r="BG916" s="83"/>
      <c r="BH916" s="83"/>
      <c r="BI916" s="83"/>
      <c r="BJ916" s="96"/>
      <c r="BK916" s="96"/>
      <c r="BL916" s="1"/>
      <c r="BM916" s="1"/>
    </row>
    <row r="917" spans="1:65" ht="15.75" customHeight="1" x14ac:dyDescent="0.25">
      <c r="A917" s="1"/>
      <c r="B917" s="83"/>
      <c r="C917" s="83"/>
      <c r="D917" s="83"/>
      <c r="E917" s="1"/>
      <c r="F917" s="1"/>
      <c r="G917" s="1"/>
      <c r="H917" s="1"/>
      <c r="I917" s="1"/>
      <c r="J917" s="1"/>
      <c r="K917" s="1"/>
      <c r="L917" s="1"/>
      <c r="M917" s="1"/>
      <c r="N917" s="1"/>
      <c r="O917" s="1"/>
      <c r="P917" s="1"/>
      <c r="Q917" s="1"/>
      <c r="R917" s="1"/>
      <c r="S917" s="1"/>
      <c r="T917" s="1"/>
      <c r="U917" s="1"/>
      <c r="V917" s="1"/>
      <c r="W917" s="1"/>
      <c r="X917" s="1"/>
      <c r="Y917" s="1"/>
      <c r="Z917" s="1"/>
      <c r="AA917" s="1"/>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c r="BC917" s="83"/>
      <c r="BD917" s="83"/>
      <c r="BE917" s="83"/>
      <c r="BF917" s="83"/>
      <c r="BG917" s="83"/>
      <c r="BH917" s="83"/>
      <c r="BI917" s="83"/>
      <c r="BJ917" s="96"/>
      <c r="BK917" s="96"/>
      <c r="BL917" s="1"/>
      <c r="BM917" s="1"/>
    </row>
    <row r="918" spans="1:65" ht="15.75" customHeight="1" x14ac:dyDescent="0.25">
      <c r="A918" s="1"/>
      <c r="B918" s="83"/>
      <c r="C918" s="83"/>
      <c r="D918" s="83"/>
      <c r="E918" s="1"/>
      <c r="F918" s="1"/>
      <c r="G918" s="1"/>
      <c r="H918" s="1"/>
      <c r="I918" s="1"/>
      <c r="J918" s="1"/>
      <c r="K918" s="1"/>
      <c r="L918" s="1"/>
      <c r="M918" s="1"/>
      <c r="N918" s="1"/>
      <c r="O918" s="1"/>
      <c r="P918" s="1"/>
      <c r="Q918" s="1"/>
      <c r="R918" s="1"/>
      <c r="S918" s="1"/>
      <c r="T918" s="1"/>
      <c r="U918" s="1"/>
      <c r="V918" s="1"/>
      <c r="W918" s="1"/>
      <c r="X918" s="1"/>
      <c r="Y918" s="1"/>
      <c r="Z918" s="1"/>
      <c r="AA918" s="1"/>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c r="BC918" s="83"/>
      <c r="BD918" s="83"/>
      <c r="BE918" s="83"/>
      <c r="BF918" s="83"/>
      <c r="BG918" s="83"/>
      <c r="BH918" s="83"/>
      <c r="BI918" s="83"/>
      <c r="BJ918" s="96"/>
      <c r="BK918" s="96"/>
      <c r="BL918" s="1"/>
      <c r="BM918" s="1"/>
    </row>
    <row r="919" spans="1:65" ht="15.75" customHeight="1" x14ac:dyDescent="0.25">
      <c r="A919" s="1"/>
      <c r="B919" s="83"/>
      <c r="C919" s="83"/>
      <c r="D919" s="83"/>
      <c r="E919" s="1"/>
      <c r="F919" s="1"/>
      <c r="G919" s="1"/>
      <c r="H919" s="1"/>
      <c r="I919" s="1"/>
      <c r="J919" s="1"/>
      <c r="K919" s="1"/>
      <c r="L919" s="1"/>
      <c r="M919" s="1"/>
      <c r="N919" s="1"/>
      <c r="O919" s="1"/>
      <c r="P919" s="1"/>
      <c r="Q919" s="1"/>
      <c r="R919" s="1"/>
      <c r="S919" s="1"/>
      <c r="T919" s="1"/>
      <c r="U919" s="1"/>
      <c r="V919" s="1"/>
      <c r="W919" s="1"/>
      <c r="X919" s="1"/>
      <c r="Y919" s="1"/>
      <c r="Z919" s="1"/>
      <c r="AA919" s="1"/>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c r="BC919" s="83"/>
      <c r="BD919" s="83"/>
      <c r="BE919" s="83"/>
      <c r="BF919" s="83"/>
      <c r="BG919" s="83"/>
      <c r="BH919" s="83"/>
      <c r="BI919" s="83"/>
      <c r="BJ919" s="96"/>
      <c r="BK919" s="96"/>
      <c r="BL919" s="1"/>
      <c r="BM919" s="1"/>
    </row>
    <row r="920" spans="1:65" ht="15.75" customHeight="1" x14ac:dyDescent="0.25">
      <c r="A920" s="1"/>
      <c r="B920" s="83"/>
      <c r="C920" s="83"/>
      <c r="D920" s="83"/>
      <c r="E920" s="1"/>
      <c r="F920" s="1"/>
      <c r="G920" s="1"/>
      <c r="H920" s="1"/>
      <c r="I920" s="1"/>
      <c r="J920" s="1"/>
      <c r="K920" s="1"/>
      <c r="L920" s="1"/>
      <c r="M920" s="1"/>
      <c r="N920" s="1"/>
      <c r="O920" s="1"/>
      <c r="P920" s="1"/>
      <c r="Q920" s="1"/>
      <c r="R920" s="1"/>
      <c r="S920" s="1"/>
      <c r="T920" s="1"/>
      <c r="U920" s="1"/>
      <c r="V920" s="1"/>
      <c r="W920" s="1"/>
      <c r="X920" s="1"/>
      <c r="Y920" s="1"/>
      <c r="Z920" s="1"/>
      <c r="AA920" s="1"/>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c r="BC920" s="83"/>
      <c r="BD920" s="83"/>
      <c r="BE920" s="83"/>
      <c r="BF920" s="83"/>
      <c r="BG920" s="83"/>
      <c r="BH920" s="83"/>
      <c r="BI920" s="83"/>
      <c r="BJ920" s="96"/>
      <c r="BK920" s="96"/>
      <c r="BL920" s="1"/>
      <c r="BM920" s="1"/>
    </row>
    <row r="921" spans="1:65" ht="15.75" customHeight="1" x14ac:dyDescent="0.25">
      <c r="A921" s="1"/>
      <c r="B921" s="83"/>
      <c r="C921" s="83"/>
      <c r="D921" s="83"/>
      <c r="E921" s="1"/>
      <c r="F921" s="1"/>
      <c r="G921" s="1"/>
      <c r="H921" s="1"/>
      <c r="I921" s="1"/>
      <c r="J921" s="1"/>
      <c r="K921" s="1"/>
      <c r="L921" s="1"/>
      <c r="M921" s="1"/>
      <c r="N921" s="1"/>
      <c r="O921" s="1"/>
      <c r="P921" s="1"/>
      <c r="Q921" s="1"/>
      <c r="R921" s="1"/>
      <c r="S921" s="1"/>
      <c r="T921" s="1"/>
      <c r="U921" s="1"/>
      <c r="V921" s="1"/>
      <c r="W921" s="1"/>
      <c r="X921" s="1"/>
      <c r="Y921" s="1"/>
      <c r="Z921" s="1"/>
      <c r="AA921" s="1"/>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c r="BC921" s="83"/>
      <c r="BD921" s="83"/>
      <c r="BE921" s="83"/>
      <c r="BF921" s="83"/>
      <c r="BG921" s="83"/>
      <c r="BH921" s="83"/>
      <c r="BI921" s="83"/>
      <c r="BJ921" s="96"/>
      <c r="BK921" s="96"/>
      <c r="BL921" s="1"/>
      <c r="BM921" s="1"/>
    </row>
    <row r="922" spans="1:65" ht="15.75" customHeight="1" x14ac:dyDescent="0.25">
      <c r="A922" s="1"/>
      <c r="B922" s="83"/>
      <c r="C922" s="83"/>
      <c r="D922" s="83"/>
      <c r="E922" s="1"/>
      <c r="F922" s="1"/>
      <c r="G922" s="1"/>
      <c r="H922" s="1"/>
      <c r="I922" s="1"/>
      <c r="J922" s="1"/>
      <c r="K922" s="1"/>
      <c r="L922" s="1"/>
      <c r="M922" s="1"/>
      <c r="N922" s="1"/>
      <c r="O922" s="1"/>
      <c r="P922" s="1"/>
      <c r="Q922" s="1"/>
      <c r="R922" s="1"/>
      <c r="S922" s="1"/>
      <c r="T922" s="1"/>
      <c r="U922" s="1"/>
      <c r="V922" s="1"/>
      <c r="W922" s="1"/>
      <c r="X922" s="1"/>
      <c r="Y922" s="1"/>
      <c r="Z922" s="1"/>
      <c r="AA922" s="1"/>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c r="BC922" s="83"/>
      <c r="BD922" s="83"/>
      <c r="BE922" s="83"/>
      <c r="BF922" s="83"/>
      <c r="BG922" s="83"/>
      <c r="BH922" s="83"/>
      <c r="BI922" s="83"/>
      <c r="BJ922" s="96"/>
      <c r="BK922" s="96"/>
      <c r="BL922" s="1"/>
      <c r="BM922" s="1"/>
    </row>
    <row r="923" spans="1:65" ht="15.75" customHeight="1" x14ac:dyDescent="0.25">
      <c r="A923" s="1"/>
      <c r="B923" s="83"/>
      <c r="C923" s="83"/>
      <c r="D923" s="83"/>
      <c r="E923" s="1"/>
      <c r="F923" s="1"/>
      <c r="G923" s="1"/>
      <c r="H923" s="1"/>
      <c r="I923" s="1"/>
      <c r="J923" s="1"/>
      <c r="K923" s="1"/>
      <c r="L923" s="1"/>
      <c r="M923" s="1"/>
      <c r="N923" s="1"/>
      <c r="O923" s="1"/>
      <c r="P923" s="1"/>
      <c r="Q923" s="1"/>
      <c r="R923" s="1"/>
      <c r="S923" s="1"/>
      <c r="T923" s="1"/>
      <c r="U923" s="1"/>
      <c r="V923" s="1"/>
      <c r="W923" s="1"/>
      <c r="X923" s="1"/>
      <c r="Y923" s="1"/>
      <c r="Z923" s="1"/>
      <c r="AA923" s="1"/>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c r="BC923" s="83"/>
      <c r="BD923" s="83"/>
      <c r="BE923" s="83"/>
      <c r="BF923" s="83"/>
      <c r="BG923" s="83"/>
      <c r="BH923" s="83"/>
      <c r="BI923" s="83"/>
      <c r="BJ923" s="96"/>
      <c r="BK923" s="96"/>
      <c r="BL923" s="1"/>
      <c r="BM923" s="1"/>
    </row>
    <row r="924" spans="1:65" ht="15.75" customHeight="1" x14ac:dyDescent="0.25">
      <c r="A924" s="1"/>
      <c r="B924" s="83"/>
      <c r="C924" s="83"/>
      <c r="D924" s="83"/>
      <c r="E924" s="1"/>
      <c r="F924" s="1"/>
      <c r="G924" s="1"/>
      <c r="H924" s="1"/>
      <c r="I924" s="1"/>
      <c r="J924" s="1"/>
      <c r="K924" s="1"/>
      <c r="L924" s="1"/>
      <c r="M924" s="1"/>
      <c r="N924" s="1"/>
      <c r="O924" s="1"/>
      <c r="P924" s="1"/>
      <c r="Q924" s="1"/>
      <c r="R924" s="1"/>
      <c r="S924" s="1"/>
      <c r="T924" s="1"/>
      <c r="U924" s="1"/>
      <c r="V924" s="1"/>
      <c r="W924" s="1"/>
      <c r="X924" s="1"/>
      <c r="Y924" s="1"/>
      <c r="Z924" s="1"/>
      <c r="AA924" s="1"/>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c r="BC924" s="83"/>
      <c r="BD924" s="83"/>
      <c r="BE924" s="83"/>
      <c r="BF924" s="83"/>
      <c r="BG924" s="83"/>
      <c r="BH924" s="83"/>
      <c r="BI924" s="83"/>
      <c r="BJ924" s="96"/>
      <c r="BK924" s="96"/>
      <c r="BL924" s="1"/>
      <c r="BM924" s="1"/>
    </row>
    <row r="925" spans="1:65" ht="15.75" customHeight="1" x14ac:dyDescent="0.25">
      <c r="A925" s="1"/>
      <c r="B925" s="83"/>
      <c r="C925" s="83"/>
      <c r="D925" s="83"/>
      <c r="E925" s="1"/>
      <c r="F925" s="1"/>
      <c r="G925" s="1"/>
      <c r="H925" s="1"/>
      <c r="I925" s="1"/>
      <c r="J925" s="1"/>
      <c r="K925" s="1"/>
      <c r="L925" s="1"/>
      <c r="M925" s="1"/>
      <c r="N925" s="1"/>
      <c r="O925" s="1"/>
      <c r="P925" s="1"/>
      <c r="Q925" s="1"/>
      <c r="R925" s="1"/>
      <c r="S925" s="1"/>
      <c r="T925" s="1"/>
      <c r="U925" s="1"/>
      <c r="V925" s="1"/>
      <c r="W925" s="1"/>
      <c r="X925" s="1"/>
      <c r="Y925" s="1"/>
      <c r="Z925" s="1"/>
      <c r="AA925" s="1"/>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c r="BC925" s="83"/>
      <c r="BD925" s="83"/>
      <c r="BE925" s="83"/>
      <c r="BF925" s="83"/>
      <c r="BG925" s="83"/>
      <c r="BH925" s="83"/>
      <c r="BI925" s="83"/>
      <c r="BJ925" s="96"/>
      <c r="BK925" s="96"/>
      <c r="BL925" s="1"/>
      <c r="BM925" s="1"/>
    </row>
    <row r="926" spans="1:65" ht="15.75" customHeight="1" x14ac:dyDescent="0.25">
      <c r="A926" s="1"/>
      <c r="B926" s="83"/>
      <c r="C926" s="83"/>
      <c r="D926" s="83"/>
      <c r="E926" s="1"/>
      <c r="F926" s="1"/>
      <c r="G926" s="1"/>
      <c r="H926" s="1"/>
      <c r="I926" s="1"/>
      <c r="J926" s="1"/>
      <c r="K926" s="1"/>
      <c r="L926" s="1"/>
      <c r="M926" s="1"/>
      <c r="N926" s="1"/>
      <c r="O926" s="1"/>
      <c r="P926" s="1"/>
      <c r="Q926" s="1"/>
      <c r="R926" s="1"/>
      <c r="S926" s="1"/>
      <c r="T926" s="1"/>
      <c r="U926" s="1"/>
      <c r="V926" s="1"/>
      <c r="W926" s="1"/>
      <c r="X926" s="1"/>
      <c r="Y926" s="1"/>
      <c r="Z926" s="1"/>
      <c r="AA926" s="1"/>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96"/>
      <c r="BK926" s="96"/>
      <c r="BL926" s="1"/>
      <c r="BM926" s="1"/>
    </row>
    <row r="927" spans="1:65" ht="15.75" customHeight="1" x14ac:dyDescent="0.25">
      <c r="A927" s="1"/>
      <c r="B927" s="83"/>
      <c r="C927" s="83"/>
      <c r="D927" s="83"/>
      <c r="E927" s="1"/>
      <c r="F927" s="1"/>
      <c r="G927" s="1"/>
      <c r="H927" s="1"/>
      <c r="I927" s="1"/>
      <c r="J927" s="1"/>
      <c r="K927" s="1"/>
      <c r="L927" s="1"/>
      <c r="M927" s="1"/>
      <c r="N927" s="1"/>
      <c r="O927" s="1"/>
      <c r="P927" s="1"/>
      <c r="Q927" s="1"/>
      <c r="R927" s="1"/>
      <c r="S927" s="1"/>
      <c r="T927" s="1"/>
      <c r="U927" s="1"/>
      <c r="V927" s="1"/>
      <c r="W927" s="1"/>
      <c r="X927" s="1"/>
      <c r="Y927" s="1"/>
      <c r="Z927" s="1"/>
      <c r="AA927" s="1"/>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c r="BC927" s="83"/>
      <c r="BD927" s="83"/>
      <c r="BE927" s="83"/>
      <c r="BF927" s="83"/>
      <c r="BG927" s="83"/>
      <c r="BH927" s="83"/>
      <c r="BI927" s="83"/>
      <c r="BJ927" s="96"/>
      <c r="BK927" s="96"/>
      <c r="BL927" s="1"/>
      <c r="BM927" s="1"/>
    </row>
    <row r="928" spans="1:65" ht="15.75" customHeight="1" x14ac:dyDescent="0.25">
      <c r="A928" s="1"/>
      <c r="B928" s="83"/>
      <c r="C928" s="83"/>
      <c r="D928" s="83"/>
      <c r="E928" s="1"/>
      <c r="F928" s="1"/>
      <c r="G928" s="1"/>
      <c r="H928" s="1"/>
      <c r="I928" s="1"/>
      <c r="J928" s="1"/>
      <c r="K928" s="1"/>
      <c r="L928" s="1"/>
      <c r="M928" s="1"/>
      <c r="N928" s="1"/>
      <c r="O928" s="1"/>
      <c r="P928" s="1"/>
      <c r="Q928" s="1"/>
      <c r="R928" s="1"/>
      <c r="S928" s="1"/>
      <c r="T928" s="1"/>
      <c r="U928" s="1"/>
      <c r="V928" s="1"/>
      <c r="W928" s="1"/>
      <c r="X928" s="1"/>
      <c r="Y928" s="1"/>
      <c r="Z928" s="1"/>
      <c r="AA928" s="1"/>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c r="BC928" s="83"/>
      <c r="BD928" s="83"/>
      <c r="BE928" s="83"/>
      <c r="BF928" s="83"/>
      <c r="BG928" s="83"/>
      <c r="BH928" s="83"/>
      <c r="BI928" s="83"/>
      <c r="BJ928" s="96"/>
      <c r="BK928" s="96"/>
      <c r="BL928" s="1"/>
      <c r="BM928" s="1"/>
    </row>
    <row r="929" spans="1:65" ht="15.75" customHeight="1" x14ac:dyDescent="0.25">
      <c r="A929" s="1"/>
      <c r="B929" s="83"/>
      <c r="C929" s="83"/>
      <c r="D929" s="83"/>
      <c r="E929" s="1"/>
      <c r="F929" s="1"/>
      <c r="G929" s="1"/>
      <c r="H929" s="1"/>
      <c r="I929" s="1"/>
      <c r="J929" s="1"/>
      <c r="K929" s="1"/>
      <c r="L929" s="1"/>
      <c r="M929" s="1"/>
      <c r="N929" s="1"/>
      <c r="O929" s="1"/>
      <c r="P929" s="1"/>
      <c r="Q929" s="1"/>
      <c r="R929" s="1"/>
      <c r="S929" s="1"/>
      <c r="T929" s="1"/>
      <c r="U929" s="1"/>
      <c r="V929" s="1"/>
      <c r="W929" s="1"/>
      <c r="X929" s="1"/>
      <c r="Y929" s="1"/>
      <c r="Z929" s="1"/>
      <c r="AA929" s="1"/>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c r="BC929" s="83"/>
      <c r="BD929" s="83"/>
      <c r="BE929" s="83"/>
      <c r="BF929" s="83"/>
      <c r="BG929" s="83"/>
      <c r="BH929" s="83"/>
      <c r="BI929" s="83"/>
      <c r="BJ929" s="96"/>
      <c r="BK929" s="96"/>
      <c r="BL929" s="1"/>
      <c r="BM929" s="1"/>
    </row>
    <row r="930" spans="1:65" ht="15.75" customHeight="1" x14ac:dyDescent="0.25">
      <c r="A930" s="1"/>
      <c r="B930" s="83"/>
      <c r="C930" s="83"/>
      <c r="D930" s="83"/>
      <c r="E930" s="1"/>
      <c r="F930" s="1"/>
      <c r="G930" s="1"/>
      <c r="H930" s="1"/>
      <c r="I930" s="1"/>
      <c r="J930" s="1"/>
      <c r="K930" s="1"/>
      <c r="L930" s="1"/>
      <c r="M930" s="1"/>
      <c r="N930" s="1"/>
      <c r="O930" s="1"/>
      <c r="P930" s="1"/>
      <c r="Q930" s="1"/>
      <c r="R930" s="1"/>
      <c r="S930" s="1"/>
      <c r="T930" s="1"/>
      <c r="U930" s="1"/>
      <c r="V930" s="1"/>
      <c r="W930" s="1"/>
      <c r="X930" s="1"/>
      <c r="Y930" s="1"/>
      <c r="Z930" s="1"/>
      <c r="AA930" s="1"/>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c r="BC930" s="83"/>
      <c r="BD930" s="83"/>
      <c r="BE930" s="83"/>
      <c r="BF930" s="83"/>
      <c r="BG930" s="83"/>
      <c r="BH930" s="83"/>
      <c r="BI930" s="83"/>
      <c r="BJ930" s="96"/>
      <c r="BK930" s="96"/>
      <c r="BL930" s="1"/>
      <c r="BM930" s="1"/>
    </row>
    <row r="931" spans="1:65" ht="15.75" customHeight="1" x14ac:dyDescent="0.25">
      <c r="A931" s="1"/>
      <c r="B931" s="83"/>
      <c r="C931" s="83"/>
      <c r="D931" s="83"/>
      <c r="E931" s="1"/>
      <c r="F931" s="1"/>
      <c r="G931" s="1"/>
      <c r="H931" s="1"/>
      <c r="I931" s="1"/>
      <c r="J931" s="1"/>
      <c r="K931" s="1"/>
      <c r="L931" s="1"/>
      <c r="M931" s="1"/>
      <c r="N931" s="1"/>
      <c r="O931" s="1"/>
      <c r="P931" s="1"/>
      <c r="Q931" s="1"/>
      <c r="R931" s="1"/>
      <c r="S931" s="1"/>
      <c r="T931" s="1"/>
      <c r="U931" s="1"/>
      <c r="V931" s="1"/>
      <c r="W931" s="1"/>
      <c r="X931" s="1"/>
      <c r="Y931" s="1"/>
      <c r="Z931" s="1"/>
      <c r="AA931" s="1"/>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c r="BC931" s="83"/>
      <c r="BD931" s="83"/>
      <c r="BE931" s="83"/>
      <c r="BF931" s="83"/>
      <c r="BG931" s="83"/>
      <c r="BH931" s="83"/>
      <c r="BI931" s="83"/>
      <c r="BJ931" s="96"/>
      <c r="BK931" s="96"/>
      <c r="BL931" s="1"/>
      <c r="BM931" s="1"/>
    </row>
    <row r="932" spans="1:65" ht="15.75" customHeight="1" x14ac:dyDescent="0.25">
      <c r="A932" s="1"/>
      <c r="B932" s="83"/>
      <c r="C932" s="83"/>
      <c r="D932" s="83"/>
      <c r="E932" s="1"/>
      <c r="F932" s="1"/>
      <c r="G932" s="1"/>
      <c r="H932" s="1"/>
      <c r="I932" s="1"/>
      <c r="J932" s="1"/>
      <c r="K932" s="1"/>
      <c r="L932" s="1"/>
      <c r="M932" s="1"/>
      <c r="N932" s="1"/>
      <c r="O932" s="1"/>
      <c r="P932" s="1"/>
      <c r="Q932" s="1"/>
      <c r="R932" s="1"/>
      <c r="S932" s="1"/>
      <c r="T932" s="1"/>
      <c r="U932" s="1"/>
      <c r="V932" s="1"/>
      <c r="W932" s="1"/>
      <c r="X932" s="1"/>
      <c r="Y932" s="1"/>
      <c r="Z932" s="1"/>
      <c r="AA932" s="1"/>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c r="BC932" s="83"/>
      <c r="BD932" s="83"/>
      <c r="BE932" s="83"/>
      <c r="BF932" s="83"/>
      <c r="BG932" s="83"/>
      <c r="BH932" s="83"/>
      <c r="BI932" s="83"/>
      <c r="BJ932" s="96"/>
      <c r="BK932" s="96"/>
      <c r="BL932" s="1"/>
      <c r="BM932" s="1"/>
    </row>
    <row r="933" spans="1:65" ht="15.75" customHeight="1" x14ac:dyDescent="0.25">
      <c r="A933" s="1"/>
      <c r="B933" s="83"/>
      <c r="C933" s="83"/>
      <c r="D933" s="83"/>
      <c r="E933" s="1"/>
      <c r="F933" s="1"/>
      <c r="G933" s="1"/>
      <c r="H933" s="1"/>
      <c r="I933" s="1"/>
      <c r="J933" s="1"/>
      <c r="K933" s="1"/>
      <c r="L933" s="1"/>
      <c r="M933" s="1"/>
      <c r="N933" s="1"/>
      <c r="O933" s="1"/>
      <c r="P933" s="1"/>
      <c r="Q933" s="1"/>
      <c r="R933" s="1"/>
      <c r="S933" s="1"/>
      <c r="T933" s="1"/>
      <c r="U933" s="1"/>
      <c r="V933" s="1"/>
      <c r="W933" s="1"/>
      <c r="X933" s="1"/>
      <c r="Y933" s="1"/>
      <c r="Z933" s="1"/>
      <c r="AA933" s="1"/>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c r="BC933" s="83"/>
      <c r="BD933" s="83"/>
      <c r="BE933" s="83"/>
      <c r="BF933" s="83"/>
      <c r="BG933" s="83"/>
      <c r="BH933" s="83"/>
      <c r="BI933" s="83"/>
      <c r="BJ933" s="96"/>
      <c r="BK933" s="96"/>
      <c r="BL933" s="1"/>
      <c r="BM933" s="1"/>
    </row>
    <row r="934" spans="1:65" ht="15.75" customHeight="1" x14ac:dyDescent="0.25">
      <c r="A934" s="1"/>
      <c r="B934" s="83"/>
      <c r="C934" s="83"/>
      <c r="D934" s="83"/>
      <c r="E934" s="1"/>
      <c r="F934" s="1"/>
      <c r="G934" s="1"/>
      <c r="H934" s="1"/>
      <c r="I934" s="1"/>
      <c r="J934" s="1"/>
      <c r="K934" s="1"/>
      <c r="L934" s="1"/>
      <c r="M934" s="1"/>
      <c r="N934" s="1"/>
      <c r="O934" s="1"/>
      <c r="P934" s="1"/>
      <c r="Q934" s="1"/>
      <c r="R934" s="1"/>
      <c r="S934" s="1"/>
      <c r="T934" s="1"/>
      <c r="U934" s="1"/>
      <c r="V934" s="1"/>
      <c r="W934" s="1"/>
      <c r="X934" s="1"/>
      <c r="Y934" s="1"/>
      <c r="Z934" s="1"/>
      <c r="AA934" s="1"/>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c r="BC934" s="83"/>
      <c r="BD934" s="83"/>
      <c r="BE934" s="83"/>
      <c r="BF934" s="83"/>
      <c r="BG934" s="83"/>
      <c r="BH934" s="83"/>
      <c r="BI934" s="83"/>
      <c r="BJ934" s="96"/>
      <c r="BK934" s="96"/>
      <c r="BL934" s="1"/>
      <c r="BM934" s="1"/>
    </row>
    <row r="935" spans="1:65" ht="15.75" customHeight="1" x14ac:dyDescent="0.25">
      <c r="A935" s="1"/>
      <c r="B935" s="83"/>
      <c r="C935" s="83"/>
      <c r="D935" s="83"/>
      <c r="E935" s="1"/>
      <c r="F935" s="1"/>
      <c r="G935" s="1"/>
      <c r="H935" s="1"/>
      <c r="I935" s="1"/>
      <c r="J935" s="1"/>
      <c r="K935" s="1"/>
      <c r="L935" s="1"/>
      <c r="M935" s="1"/>
      <c r="N935" s="1"/>
      <c r="O935" s="1"/>
      <c r="P935" s="1"/>
      <c r="Q935" s="1"/>
      <c r="R935" s="1"/>
      <c r="S935" s="1"/>
      <c r="T935" s="1"/>
      <c r="U935" s="1"/>
      <c r="V935" s="1"/>
      <c r="W935" s="1"/>
      <c r="X935" s="1"/>
      <c r="Y935" s="1"/>
      <c r="Z935" s="1"/>
      <c r="AA935" s="1"/>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c r="BC935" s="83"/>
      <c r="BD935" s="83"/>
      <c r="BE935" s="83"/>
      <c r="BF935" s="83"/>
      <c r="BG935" s="83"/>
      <c r="BH935" s="83"/>
      <c r="BI935" s="83"/>
      <c r="BJ935" s="96"/>
      <c r="BK935" s="96"/>
      <c r="BL935" s="1"/>
      <c r="BM935" s="1"/>
    </row>
    <row r="936" spans="1:65" ht="15.75" customHeight="1" x14ac:dyDescent="0.25">
      <c r="A936" s="1"/>
      <c r="B936" s="83"/>
      <c r="C936" s="83"/>
      <c r="D936" s="83"/>
      <c r="E936" s="1"/>
      <c r="F936" s="1"/>
      <c r="G936" s="1"/>
      <c r="H936" s="1"/>
      <c r="I936" s="1"/>
      <c r="J936" s="1"/>
      <c r="K936" s="1"/>
      <c r="L936" s="1"/>
      <c r="M936" s="1"/>
      <c r="N936" s="1"/>
      <c r="O936" s="1"/>
      <c r="P936" s="1"/>
      <c r="Q936" s="1"/>
      <c r="R936" s="1"/>
      <c r="S936" s="1"/>
      <c r="T936" s="1"/>
      <c r="U936" s="1"/>
      <c r="V936" s="1"/>
      <c r="W936" s="1"/>
      <c r="X936" s="1"/>
      <c r="Y936" s="1"/>
      <c r="Z936" s="1"/>
      <c r="AA936" s="1"/>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c r="BC936" s="83"/>
      <c r="BD936" s="83"/>
      <c r="BE936" s="83"/>
      <c r="BF936" s="83"/>
      <c r="BG936" s="83"/>
      <c r="BH936" s="83"/>
      <c r="BI936" s="83"/>
      <c r="BJ936" s="96"/>
      <c r="BK936" s="96"/>
      <c r="BL936" s="1"/>
      <c r="BM936" s="1"/>
    </row>
    <row r="937" spans="1:65" ht="15.75" customHeight="1" x14ac:dyDescent="0.25">
      <c r="A937" s="1"/>
      <c r="B937" s="83"/>
      <c r="C937" s="83"/>
      <c r="D937" s="83"/>
      <c r="E937" s="1"/>
      <c r="F937" s="1"/>
      <c r="G937" s="1"/>
      <c r="H937" s="1"/>
      <c r="I937" s="1"/>
      <c r="J937" s="1"/>
      <c r="K937" s="1"/>
      <c r="L937" s="1"/>
      <c r="M937" s="1"/>
      <c r="N937" s="1"/>
      <c r="O937" s="1"/>
      <c r="P937" s="1"/>
      <c r="Q937" s="1"/>
      <c r="R937" s="1"/>
      <c r="S937" s="1"/>
      <c r="T937" s="1"/>
      <c r="U937" s="1"/>
      <c r="V937" s="1"/>
      <c r="W937" s="1"/>
      <c r="X937" s="1"/>
      <c r="Y937" s="1"/>
      <c r="Z937" s="1"/>
      <c r="AA937" s="1"/>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c r="BC937" s="83"/>
      <c r="BD937" s="83"/>
      <c r="BE937" s="83"/>
      <c r="BF937" s="83"/>
      <c r="BG937" s="83"/>
      <c r="BH937" s="83"/>
      <c r="BI937" s="83"/>
      <c r="BJ937" s="96"/>
      <c r="BK937" s="96"/>
      <c r="BL937" s="1"/>
      <c r="BM937" s="1"/>
    </row>
    <row r="938" spans="1:65" ht="15.75" customHeight="1" x14ac:dyDescent="0.25">
      <c r="A938" s="1"/>
      <c r="B938" s="83"/>
      <c r="C938" s="83"/>
      <c r="D938" s="83"/>
      <c r="E938" s="1"/>
      <c r="F938" s="1"/>
      <c r="G938" s="1"/>
      <c r="H938" s="1"/>
      <c r="I938" s="1"/>
      <c r="J938" s="1"/>
      <c r="K938" s="1"/>
      <c r="L938" s="1"/>
      <c r="M938" s="1"/>
      <c r="N938" s="1"/>
      <c r="O938" s="1"/>
      <c r="P938" s="1"/>
      <c r="Q938" s="1"/>
      <c r="R938" s="1"/>
      <c r="S938" s="1"/>
      <c r="T938" s="1"/>
      <c r="U938" s="1"/>
      <c r="V938" s="1"/>
      <c r="W938" s="1"/>
      <c r="X938" s="1"/>
      <c r="Y938" s="1"/>
      <c r="Z938" s="1"/>
      <c r="AA938" s="1"/>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c r="BC938" s="83"/>
      <c r="BD938" s="83"/>
      <c r="BE938" s="83"/>
      <c r="BF938" s="83"/>
      <c r="BG938" s="83"/>
      <c r="BH938" s="83"/>
      <c r="BI938" s="83"/>
      <c r="BJ938" s="96"/>
      <c r="BK938" s="96"/>
      <c r="BL938" s="1"/>
      <c r="BM938" s="1"/>
    </row>
    <row r="939" spans="1:65" ht="15.75" customHeight="1" x14ac:dyDescent="0.25">
      <c r="A939" s="1"/>
      <c r="B939" s="83"/>
      <c r="C939" s="83"/>
      <c r="D939" s="83"/>
      <c r="E939" s="1"/>
      <c r="F939" s="1"/>
      <c r="G939" s="1"/>
      <c r="H939" s="1"/>
      <c r="I939" s="1"/>
      <c r="J939" s="1"/>
      <c r="K939" s="1"/>
      <c r="L939" s="1"/>
      <c r="M939" s="1"/>
      <c r="N939" s="1"/>
      <c r="O939" s="1"/>
      <c r="P939" s="1"/>
      <c r="Q939" s="1"/>
      <c r="R939" s="1"/>
      <c r="S939" s="1"/>
      <c r="T939" s="1"/>
      <c r="U939" s="1"/>
      <c r="V939" s="1"/>
      <c r="W939" s="1"/>
      <c r="X939" s="1"/>
      <c r="Y939" s="1"/>
      <c r="Z939" s="1"/>
      <c r="AA939" s="1"/>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c r="BC939" s="83"/>
      <c r="BD939" s="83"/>
      <c r="BE939" s="83"/>
      <c r="BF939" s="83"/>
      <c r="BG939" s="83"/>
      <c r="BH939" s="83"/>
      <c r="BI939" s="83"/>
      <c r="BJ939" s="96"/>
      <c r="BK939" s="96"/>
      <c r="BL939" s="1"/>
      <c r="BM939" s="1"/>
    </row>
    <row r="940" spans="1:65" ht="15.75" customHeight="1" x14ac:dyDescent="0.25">
      <c r="A940" s="1"/>
      <c r="B940" s="83"/>
      <c r="C940" s="83"/>
      <c r="D940" s="83"/>
      <c r="E940" s="1"/>
      <c r="F940" s="1"/>
      <c r="G940" s="1"/>
      <c r="H940" s="1"/>
      <c r="I940" s="1"/>
      <c r="J940" s="1"/>
      <c r="K940" s="1"/>
      <c r="L940" s="1"/>
      <c r="M940" s="1"/>
      <c r="N940" s="1"/>
      <c r="O940" s="1"/>
      <c r="P940" s="1"/>
      <c r="Q940" s="1"/>
      <c r="R940" s="1"/>
      <c r="S940" s="1"/>
      <c r="T940" s="1"/>
      <c r="U940" s="1"/>
      <c r="V940" s="1"/>
      <c r="W940" s="1"/>
      <c r="X940" s="1"/>
      <c r="Y940" s="1"/>
      <c r="Z940" s="1"/>
      <c r="AA940" s="1"/>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c r="BC940" s="83"/>
      <c r="BD940" s="83"/>
      <c r="BE940" s="83"/>
      <c r="BF940" s="83"/>
      <c r="BG940" s="83"/>
      <c r="BH940" s="83"/>
      <c r="BI940" s="83"/>
      <c r="BJ940" s="96"/>
      <c r="BK940" s="96"/>
      <c r="BL940" s="1"/>
      <c r="BM940" s="1"/>
    </row>
    <row r="941" spans="1:65" ht="15.75" customHeight="1" x14ac:dyDescent="0.25">
      <c r="A941" s="1"/>
      <c r="B941" s="83"/>
      <c r="C941" s="83"/>
      <c r="D941" s="83"/>
      <c r="E941" s="1"/>
      <c r="F941" s="1"/>
      <c r="G941" s="1"/>
      <c r="H941" s="1"/>
      <c r="I941" s="1"/>
      <c r="J941" s="1"/>
      <c r="K941" s="1"/>
      <c r="L941" s="1"/>
      <c r="M941" s="1"/>
      <c r="N941" s="1"/>
      <c r="O941" s="1"/>
      <c r="P941" s="1"/>
      <c r="Q941" s="1"/>
      <c r="R941" s="1"/>
      <c r="S941" s="1"/>
      <c r="T941" s="1"/>
      <c r="U941" s="1"/>
      <c r="V941" s="1"/>
      <c r="W941" s="1"/>
      <c r="X941" s="1"/>
      <c r="Y941" s="1"/>
      <c r="Z941" s="1"/>
      <c r="AA941" s="1"/>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c r="BC941" s="83"/>
      <c r="BD941" s="83"/>
      <c r="BE941" s="83"/>
      <c r="BF941" s="83"/>
      <c r="BG941" s="83"/>
      <c r="BH941" s="83"/>
      <c r="BI941" s="83"/>
      <c r="BJ941" s="96"/>
      <c r="BK941" s="96"/>
      <c r="BL941" s="1"/>
      <c r="BM941" s="1"/>
    </row>
    <row r="942" spans="1:65" ht="15.75" customHeight="1" x14ac:dyDescent="0.25">
      <c r="A942" s="1"/>
      <c r="B942" s="83"/>
      <c r="C942" s="83"/>
      <c r="D942" s="83"/>
      <c r="E942" s="1"/>
      <c r="F942" s="1"/>
      <c r="G942" s="1"/>
      <c r="H942" s="1"/>
      <c r="I942" s="1"/>
      <c r="J942" s="1"/>
      <c r="K942" s="1"/>
      <c r="L942" s="1"/>
      <c r="M942" s="1"/>
      <c r="N942" s="1"/>
      <c r="O942" s="1"/>
      <c r="P942" s="1"/>
      <c r="Q942" s="1"/>
      <c r="R942" s="1"/>
      <c r="S942" s="1"/>
      <c r="T942" s="1"/>
      <c r="U942" s="1"/>
      <c r="V942" s="1"/>
      <c r="W942" s="1"/>
      <c r="X942" s="1"/>
      <c r="Y942" s="1"/>
      <c r="Z942" s="1"/>
      <c r="AA942" s="1"/>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c r="BC942" s="83"/>
      <c r="BD942" s="83"/>
      <c r="BE942" s="83"/>
      <c r="BF942" s="83"/>
      <c r="BG942" s="83"/>
      <c r="BH942" s="83"/>
      <c r="BI942" s="83"/>
      <c r="BJ942" s="96"/>
      <c r="BK942" s="96"/>
      <c r="BL942" s="1"/>
      <c r="BM942" s="1"/>
    </row>
    <row r="943" spans="1:65" ht="15.75" customHeight="1" x14ac:dyDescent="0.25">
      <c r="A943" s="1"/>
      <c r="B943" s="83"/>
      <c r="C943" s="83"/>
      <c r="D943" s="83"/>
      <c r="E943" s="1"/>
      <c r="F943" s="1"/>
      <c r="G943" s="1"/>
      <c r="H943" s="1"/>
      <c r="I943" s="1"/>
      <c r="J943" s="1"/>
      <c r="K943" s="1"/>
      <c r="L943" s="1"/>
      <c r="M943" s="1"/>
      <c r="N943" s="1"/>
      <c r="O943" s="1"/>
      <c r="P943" s="1"/>
      <c r="Q943" s="1"/>
      <c r="R943" s="1"/>
      <c r="S943" s="1"/>
      <c r="T943" s="1"/>
      <c r="U943" s="1"/>
      <c r="V943" s="1"/>
      <c r="W943" s="1"/>
      <c r="X943" s="1"/>
      <c r="Y943" s="1"/>
      <c r="Z943" s="1"/>
      <c r="AA943" s="1"/>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c r="BC943" s="83"/>
      <c r="BD943" s="83"/>
      <c r="BE943" s="83"/>
      <c r="BF943" s="83"/>
      <c r="BG943" s="83"/>
      <c r="BH943" s="83"/>
      <c r="BI943" s="83"/>
      <c r="BJ943" s="96"/>
      <c r="BK943" s="96"/>
      <c r="BL943" s="1"/>
      <c r="BM943" s="1"/>
    </row>
    <row r="944" spans="1:65" ht="15.75" customHeight="1" x14ac:dyDescent="0.25">
      <c r="A944" s="1"/>
      <c r="B944" s="83"/>
      <c r="C944" s="83"/>
      <c r="D944" s="83"/>
      <c r="E944" s="1"/>
      <c r="F944" s="1"/>
      <c r="G944" s="1"/>
      <c r="H944" s="1"/>
      <c r="I944" s="1"/>
      <c r="J944" s="1"/>
      <c r="K944" s="1"/>
      <c r="L944" s="1"/>
      <c r="M944" s="1"/>
      <c r="N944" s="1"/>
      <c r="O944" s="1"/>
      <c r="P944" s="1"/>
      <c r="Q944" s="1"/>
      <c r="R944" s="1"/>
      <c r="S944" s="1"/>
      <c r="T944" s="1"/>
      <c r="U944" s="1"/>
      <c r="V944" s="1"/>
      <c r="W944" s="1"/>
      <c r="X944" s="1"/>
      <c r="Y944" s="1"/>
      <c r="Z944" s="1"/>
      <c r="AA944" s="1"/>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c r="BC944" s="83"/>
      <c r="BD944" s="83"/>
      <c r="BE944" s="83"/>
      <c r="BF944" s="83"/>
      <c r="BG944" s="83"/>
      <c r="BH944" s="83"/>
      <c r="BI944" s="83"/>
      <c r="BJ944" s="96"/>
      <c r="BK944" s="96"/>
      <c r="BL944" s="1"/>
      <c r="BM944" s="1"/>
    </row>
    <row r="945" spans="1:65" ht="15.75" customHeight="1" x14ac:dyDescent="0.25">
      <c r="A945" s="1"/>
      <c r="B945" s="83"/>
      <c r="C945" s="83"/>
      <c r="D945" s="83"/>
      <c r="E945" s="1"/>
      <c r="F945" s="1"/>
      <c r="G945" s="1"/>
      <c r="H945" s="1"/>
      <c r="I945" s="1"/>
      <c r="J945" s="1"/>
      <c r="K945" s="1"/>
      <c r="L945" s="1"/>
      <c r="M945" s="1"/>
      <c r="N945" s="1"/>
      <c r="O945" s="1"/>
      <c r="P945" s="1"/>
      <c r="Q945" s="1"/>
      <c r="R945" s="1"/>
      <c r="S945" s="1"/>
      <c r="T945" s="1"/>
      <c r="U945" s="1"/>
      <c r="V945" s="1"/>
      <c r="W945" s="1"/>
      <c r="X945" s="1"/>
      <c r="Y945" s="1"/>
      <c r="Z945" s="1"/>
      <c r="AA945" s="1"/>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c r="BC945" s="83"/>
      <c r="BD945" s="83"/>
      <c r="BE945" s="83"/>
      <c r="BF945" s="83"/>
      <c r="BG945" s="83"/>
      <c r="BH945" s="83"/>
      <c r="BI945" s="83"/>
      <c r="BJ945" s="96"/>
      <c r="BK945" s="96"/>
      <c r="BL945" s="1"/>
      <c r="BM945" s="1"/>
    </row>
    <row r="946" spans="1:65" ht="15.75" customHeight="1" x14ac:dyDescent="0.25">
      <c r="A946" s="1"/>
      <c r="B946" s="83"/>
      <c r="C946" s="83"/>
      <c r="D946" s="83"/>
      <c r="E946" s="1"/>
      <c r="F946" s="1"/>
      <c r="G946" s="1"/>
      <c r="H946" s="1"/>
      <c r="I946" s="1"/>
      <c r="J946" s="1"/>
      <c r="K946" s="1"/>
      <c r="L946" s="1"/>
      <c r="M946" s="1"/>
      <c r="N946" s="1"/>
      <c r="O946" s="1"/>
      <c r="P946" s="1"/>
      <c r="Q946" s="1"/>
      <c r="R946" s="1"/>
      <c r="S946" s="1"/>
      <c r="T946" s="1"/>
      <c r="U946" s="1"/>
      <c r="V946" s="1"/>
      <c r="W946" s="1"/>
      <c r="X946" s="1"/>
      <c r="Y946" s="1"/>
      <c r="Z946" s="1"/>
      <c r="AA946" s="1"/>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c r="BC946" s="83"/>
      <c r="BD946" s="83"/>
      <c r="BE946" s="83"/>
      <c r="BF946" s="83"/>
      <c r="BG946" s="83"/>
      <c r="BH946" s="83"/>
      <c r="BI946" s="83"/>
      <c r="BJ946" s="96"/>
      <c r="BK946" s="96"/>
      <c r="BL946" s="1"/>
      <c r="BM946" s="1"/>
    </row>
    <row r="947" spans="1:65" ht="15.75" customHeight="1" x14ac:dyDescent="0.25">
      <c r="A947" s="1"/>
      <c r="B947" s="83"/>
      <c r="C947" s="83"/>
      <c r="D947" s="83"/>
      <c r="E947" s="1"/>
      <c r="F947" s="1"/>
      <c r="G947" s="1"/>
      <c r="H947" s="1"/>
      <c r="I947" s="1"/>
      <c r="J947" s="1"/>
      <c r="K947" s="1"/>
      <c r="L947" s="1"/>
      <c r="M947" s="1"/>
      <c r="N947" s="1"/>
      <c r="O947" s="1"/>
      <c r="P947" s="1"/>
      <c r="Q947" s="1"/>
      <c r="R947" s="1"/>
      <c r="S947" s="1"/>
      <c r="T947" s="1"/>
      <c r="U947" s="1"/>
      <c r="V947" s="1"/>
      <c r="W947" s="1"/>
      <c r="X947" s="1"/>
      <c r="Y947" s="1"/>
      <c r="Z947" s="1"/>
      <c r="AA947" s="1"/>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c r="BC947" s="83"/>
      <c r="BD947" s="83"/>
      <c r="BE947" s="83"/>
      <c r="BF947" s="83"/>
      <c r="BG947" s="83"/>
      <c r="BH947" s="83"/>
      <c r="BI947" s="83"/>
      <c r="BJ947" s="96"/>
      <c r="BK947" s="96"/>
      <c r="BL947" s="1"/>
      <c r="BM947" s="1"/>
    </row>
    <row r="948" spans="1:65" ht="15.75" customHeight="1" x14ac:dyDescent="0.25">
      <c r="A948" s="1"/>
      <c r="B948" s="83"/>
      <c r="C948" s="83"/>
      <c r="D948" s="83"/>
      <c r="E948" s="1"/>
      <c r="F948" s="1"/>
      <c r="G948" s="1"/>
      <c r="H948" s="1"/>
      <c r="I948" s="1"/>
      <c r="J948" s="1"/>
      <c r="K948" s="1"/>
      <c r="L948" s="1"/>
      <c r="M948" s="1"/>
      <c r="N948" s="1"/>
      <c r="O948" s="1"/>
      <c r="P948" s="1"/>
      <c r="Q948" s="1"/>
      <c r="R948" s="1"/>
      <c r="S948" s="1"/>
      <c r="T948" s="1"/>
      <c r="U948" s="1"/>
      <c r="V948" s="1"/>
      <c r="W948" s="1"/>
      <c r="X948" s="1"/>
      <c r="Y948" s="1"/>
      <c r="Z948" s="1"/>
      <c r="AA948" s="1"/>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c r="BC948" s="83"/>
      <c r="BD948" s="83"/>
      <c r="BE948" s="83"/>
      <c r="BF948" s="83"/>
      <c r="BG948" s="83"/>
      <c r="BH948" s="83"/>
      <c r="BI948" s="83"/>
      <c r="BJ948" s="96"/>
      <c r="BK948" s="96"/>
      <c r="BL948" s="1"/>
      <c r="BM948" s="1"/>
    </row>
    <row r="949" spans="1:65" ht="15.75" customHeight="1" x14ac:dyDescent="0.25">
      <c r="A949" s="1"/>
      <c r="B949" s="83"/>
      <c r="C949" s="83"/>
      <c r="D949" s="83"/>
      <c r="E949" s="1"/>
      <c r="F949" s="1"/>
      <c r="G949" s="1"/>
      <c r="H949" s="1"/>
      <c r="I949" s="1"/>
      <c r="J949" s="1"/>
      <c r="K949" s="1"/>
      <c r="L949" s="1"/>
      <c r="M949" s="1"/>
      <c r="N949" s="1"/>
      <c r="O949" s="1"/>
      <c r="P949" s="1"/>
      <c r="Q949" s="1"/>
      <c r="R949" s="1"/>
      <c r="S949" s="1"/>
      <c r="T949" s="1"/>
      <c r="U949" s="1"/>
      <c r="V949" s="1"/>
      <c r="W949" s="1"/>
      <c r="X949" s="1"/>
      <c r="Y949" s="1"/>
      <c r="Z949" s="1"/>
      <c r="AA949" s="1"/>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c r="BC949" s="83"/>
      <c r="BD949" s="83"/>
      <c r="BE949" s="83"/>
      <c r="BF949" s="83"/>
      <c r="BG949" s="83"/>
      <c r="BH949" s="83"/>
      <c r="BI949" s="83"/>
      <c r="BJ949" s="96"/>
      <c r="BK949" s="96"/>
      <c r="BL949" s="1"/>
      <c r="BM949" s="1"/>
    </row>
    <row r="950" spans="1:65" ht="15.75" customHeight="1" x14ac:dyDescent="0.25">
      <c r="A950" s="1"/>
      <c r="B950" s="83"/>
      <c r="C950" s="83"/>
      <c r="D950" s="83"/>
      <c r="E950" s="1"/>
      <c r="F950" s="1"/>
      <c r="G950" s="1"/>
      <c r="H950" s="1"/>
      <c r="I950" s="1"/>
      <c r="J950" s="1"/>
      <c r="K950" s="1"/>
      <c r="L950" s="1"/>
      <c r="M950" s="1"/>
      <c r="N950" s="1"/>
      <c r="O950" s="1"/>
      <c r="P950" s="1"/>
      <c r="Q950" s="1"/>
      <c r="R950" s="1"/>
      <c r="S950" s="1"/>
      <c r="T950" s="1"/>
      <c r="U950" s="1"/>
      <c r="V950" s="1"/>
      <c r="W950" s="1"/>
      <c r="X950" s="1"/>
      <c r="Y950" s="1"/>
      <c r="Z950" s="1"/>
      <c r="AA950" s="1"/>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c r="BC950" s="83"/>
      <c r="BD950" s="83"/>
      <c r="BE950" s="83"/>
      <c r="BF950" s="83"/>
      <c r="BG950" s="83"/>
      <c r="BH950" s="83"/>
      <c r="BI950" s="83"/>
      <c r="BJ950" s="96"/>
      <c r="BK950" s="96"/>
      <c r="BL950" s="1"/>
      <c r="BM950" s="1"/>
    </row>
    <row r="951" spans="1:65" ht="15.75" customHeight="1" x14ac:dyDescent="0.25">
      <c r="A951" s="1"/>
      <c r="B951" s="83"/>
      <c r="C951" s="83"/>
      <c r="D951" s="83"/>
      <c r="E951" s="1"/>
      <c r="F951" s="1"/>
      <c r="G951" s="1"/>
      <c r="H951" s="1"/>
      <c r="I951" s="1"/>
      <c r="J951" s="1"/>
      <c r="K951" s="1"/>
      <c r="L951" s="1"/>
      <c r="M951" s="1"/>
      <c r="N951" s="1"/>
      <c r="O951" s="1"/>
      <c r="P951" s="1"/>
      <c r="Q951" s="1"/>
      <c r="R951" s="1"/>
      <c r="S951" s="1"/>
      <c r="T951" s="1"/>
      <c r="U951" s="1"/>
      <c r="V951" s="1"/>
      <c r="W951" s="1"/>
      <c r="X951" s="1"/>
      <c r="Y951" s="1"/>
      <c r="Z951" s="1"/>
      <c r="AA951" s="1"/>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c r="BC951" s="83"/>
      <c r="BD951" s="83"/>
      <c r="BE951" s="83"/>
      <c r="BF951" s="83"/>
      <c r="BG951" s="83"/>
      <c r="BH951" s="83"/>
      <c r="BI951" s="83"/>
      <c r="BJ951" s="96"/>
      <c r="BK951" s="96"/>
      <c r="BL951" s="1"/>
      <c r="BM951" s="1"/>
    </row>
    <row r="952" spans="1:65" ht="15.75" customHeight="1" x14ac:dyDescent="0.25">
      <c r="A952" s="1"/>
      <c r="B952" s="83"/>
      <c r="C952" s="83"/>
      <c r="D952" s="83"/>
      <c r="E952" s="1"/>
      <c r="F952" s="1"/>
      <c r="G952" s="1"/>
      <c r="H952" s="1"/>
      <c r="I952" s="1"/>
      <c r="J952" s="1"/>
      <c r="K952" s="1"/>
      <c r="L952" s="1"/>
      <c r="M952" s="1"/>
      <c r="N952" s="1"/>
      <c r="O952" s="1"/>
      <c r="P952" s="1"/>
      <c r="Q952" s="1"/>
      <c r="R952" s="1"/>
      <c r="S952" s="1"/>
      <c r="T952" s="1"/>
      <c r="U952" s="1"/>
      <c r="V952" s="1"/>
      <c r="W952" s="1"/>
      <c r="X952" s="1"/>
      <c r="Y952" s="1"/>
      <c r="Z952" s="1"/>
      <c r="AA952" s="1"/>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c r="BC952" s="83"/>
      <c r="BD952" s="83"/>
      <c r="BE952" s="83"/>
      <c r="BF952" s="83"/>
      <c r="BG952" s="83"/>
      <c r="BH952" s="83"/>
      <c r="BI952" s="83"/>
      <c r="BJ952" s="96"/>
      <c r="BK952" s="96"/>
      <c r="BL952" s="1"/>
      <c r="BM952" s="1"/>
    </row>
    <row r="953" spans="1:65" ht="15.75" customHeight="1" x14ac:dyDescent="0.25">
      <c r="A953" s="1"/>
      <c r="B953" s="83"/>
      <c r="C953" s="83"/>
      <c r="D953" s="83"/>
      <c r="E953" s="1"/>
      <c r="F953" s="1"/>
      <c r="G953" s="1"/>
      <c r="H953" s="1"/>
      <c r="I953" s="1"/>
      <c r="J953" s="1"/>
      <c r="K953" s="1"/>
      <c r="L953" s="1"/>
      <c r="M953" s="1"/>
      <c r="N953" s="1"/>
      <c r="O953" s="1"/>
      <c r="P953" s="1"/>
      <c r="Q953" s="1"/>
      <c r="R953" s="1"/>
      <c r="S953" s="1"/>
      <c r="T953" s="1"/>
      <c r="U953" s="1"/>
      <c r="V953" s="1"/>
      <c r="W953" s="1"/>
      <c r="X953" s="1"/>
      <c r="Y953" s="1"/>
      <c r="Z953" s="1"/>
      <c r="AA953" s="1"/>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c r="BC953" s="83"/>
      <c r="BD953" s="83"/>
      <c r="BE953" s="83"/>
      <c r="BF953" s="83"/>
      <c r="BG953" s="83"/>
      <c r="BH953" s="83"/>
      <c r="BI953" s="83"/>
      <c r="BJ953" s="96"/>
      <c r="BK953" s="96"/>
      <c r="BL953" s="1"/>
      <c r="BM953" s="1"/>
    </row>
    <row r="954" spans="1:65" ht="15.75" customHeight="1" x14ac:dyDescent="0.25">
      <c r="A954" s="1"/>
      <c r="B954" s="83"/>
      <c r="C954" s="83"/>
      <c r="D954" s="83"/>
      <c r="E954" s="1"/>
      <c r="F954" s="1"/>
      <c r="G954" s="1"/>
      <c r="H954" s="1"/>
      <c r="I954" s="1"/>
      <c r="J954" s="1"/>
      <c r="K954" s="1"/>
      <c r="L954" s="1"/>
      <c r="M954" s="1"/>
      <c r="N954" s="1"/>
      <c r="O954" s="1"/>
      <c r="P954" s="1"/>
      <c r="Q954" s="1"/>
      <c r="R954" s="1"/>
      <c r="S954" s="1"/>
      <c r="T954" s="1"/>
      <c r="U954" s="1"/>
      <c r="V954" s="1"/>
      <c r="W954" s="1"/>
      <c r="X954" s="1"/>
      <c r="Y954" s="1"/>
      <c r="Z954" s="1"/>
      <c r="AA954" s="1"/>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c r="BC954" s="83"/>
      <c r="BD954" s="83"/>
      <c r="BE954" s="83"/>
      <c r="BF954" s="83"/>
      <c r="BG954" s="83"/>
      <c r="BH954" s="83"/>
      <c r="BI954" s="83"/>
      <c r="BJ954" s="96"/>
      <c r="BK954" s="96"/>
      <c r="BL954" s="1"/>
      <c r="BM954" s="1"/>
    </row>
    <row r="955" spans="1:65" ht="15.75" customHeight="1" x14ac:dyDescent="0.25">
      <c r="A955" s="1"/>
      <c r="B955" s="83"/>
      <c r="C955" s="83"/>
      <c r="D955" s="83"/>
      <c r="E955" s="1"/>
      <c r="F955" s="1"/>
      <c r="G955" s="1"/>
      <c r="H955" s="1"/>
      <c r="I955" s="1"/>
      <c r="J955" s="1"/>
      <c r="K955" s="1"/>
      <c r="L955" s="1"/>
      <c r="M955" s="1"/>
      <c r="N955" s="1"/>
      <c r="O955" s="1"/>
      <c r="P955" s="1"/>
      <c r="Q955" s="1"/>
      <c r="R955" s="1"/>
      <c r="S955" s="1"/>
      <c r="T955" s="1"/>
      <c r="U955" s="1"/>
      <c r="V955" s="1"/>
      <c r="W955" s="1"/>
      <c r="X955" s="1"/>
      <c r="Y955" s="1"/>
      <c r="Z955" s="1"/>
      <c r="AA955" s="1"/>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c r="BC955" s="83"/>
      <c r="BD955" s="83"/>
      <c r="BE955" s="83"/>
      <c r="BF955" s="83"/>
      <c r="BG955" s="83"/>
      <c r="BH955" s="83"/>
      <c r="BI955" s="83"/>
      <c r="BJ955" s="96"/>
      <c r="BK955" s="96"/>
      <c r="BL955" s="1"/>
      <c r="BM955" s="1"/>
    </row>
    <row r="956" spans="1:65" ht="15.75" customHeight="1" x14ac:dyDescent="0.25">
      <c r="A956" s="1"/>
      <c r="B956" s="83"/>
      <c r="C956" s="83"/>
      <c r="D956" s="83"/>
      <c r="E956" s="1"/>
      <c r="F956" s="1"/>
      <c r="G956" s="1"/>
      <c r="H956" s="1"/>
      <c r="I956" s="1"/>
      <c r="J956" s="1"/>
      <c r="K956" s="1"/>
      <c r="L956" s="1"/>
      <c r="M956" s="1"/>
      <c r="N956" s="1"/>
      <c r="O956" s="1"/>
      <c r="P956" s="1"/>
      <c r="Q956" s="1"/>
      <c r="R956" s="1"/>
      <c r="S956" s="1"/>
      <c r="T956" s="1"/>
      <c r="U956" s="1"/>
      <c r="V956" s="1"/>
      <c r="W956" s="1"/>
      <c r="X956" s="1"/>
      <c r="Y956" s="1"/>
      <c r="Z956" s="1"/>
      <c r="AA956" s="1"/>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c r="BC956" s="83"/>
      <c r="BD956" s="83"/>
      <c r="BE956" s="83"/>
      <c r="BF956" s="83"/>
      <c r="BG956" s="83"/>
      <c r="BH956" s="83"/>
      <c r="BI956" s="83"/>
      <c r="BJ956" s="96"/>
      <c r="BK956" s="96"/>
      <c r="BL956" s="1"/>
      <c r="BM956" s="1"/>
    </row>
    <row r="957" spans="1:65" ht="15.75" customHeight="1" x14ac:dyDescent="0.25">
      <c r="A957" s="1"/>
      <c r="B957" s="83"/>
      <c r="C957" s="83"/>
      <c r="D957" s="83"/>
      <c r="E957" s="1"/>
      <c r="F957" s="1"/>
      <c r="G957" s="1"/>
      <c r="H957" s="1"/>
      <c r="I957" s="1"/>
      <c r="J957" s="1"/>
      <c r="K957" s="1"/>
      <c r="L957" s="1"/>
      <c r="M957" s="1"/>
      <c r="N957" s="1"/>
      <c r="O957" s="1"/>
      <c r="P957" s="1"/>
      <c r="Q957" s="1"/>
      <c r="R957" s="1"/>
      <c r="S957" s="1"/>
      <c r="T957" s="1"/>
      <c r="U957" s="1"/>
      <c r="V957" s="1"/>
      <c r="W957" s="1"/>
      <c r="X957" s="1"/>
      <c r="Y957" s="1"/>
      <c r="Z957" s="1"/>
      <c r="AA957" s="1"/>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c r="BC957" s="83"/>
      <c r="BD957" s="83"/>
      <c r="BE957" s="83"/>
      <c r="BF957" s="83"/>
      <c r="BG957" s="83"/>
      <c r="BH957" s="83"/>
      <c r="BI957" s="83"/>
      <c r="BJ957" s="96"/>
      <c r="BK957" s="96"/>
      <c r="BL957" s="1"/>
      <c r="BM957" s="1"/>
    </row>
    <row r="958" spans="1:65" ht="15.75" customHeight="1" x14ac:dyDescent="0.25">
      <c r="A958" s="1"/>
      <c r="B958" s="83"/>
      <c r="C958" s="83"/>
      <c r="D958" s="83"/>
      <c r="E958" s="1"/>
      <c r="F958" s="1"/>
      <c r="G958" s="1"/>
      <c r="H958" s="1"/>
      <c r="I958" s="1"/>
      <c r="J958" s="1"/>
      <c r="K958" s="1"/>
      <c r="L958" s="1"/>
      <c r="M958" s="1"/>
      <c r="N958" s="1"/>
      <c r="O958" s="1"/>
      <c r="P958" s="1"/>
      <c r="Q958" s="1"/>
      <c r="R958" s="1"/>
      <c r="S958" s="1"/>
      <c r="T958" s="1"/>
      <c r="U958" s="1"/>
      <c r="V958" s="1"/>
      <c r="W958" s="1"/>
      <c r="X958" s="1"/>
      <c r="Y958" s="1"/>
      <c r="Z958" s="1"/>
      <c r="AA958" s="1"/>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c r="BC958" s="83"/>
      <c r="BD958" s="83"/>
      <c r="BE958" s="83"/>
      <c r="BF958" s="83"/>
      <c r="BG958" s="83"/>
      <c r="BH958" s="83"/>
      <c r="BI958" s="83"/>
      <c r="BJ958" s="96"/>
      <c r="BK958" s="96"/>
      <c r="BL958" s="1"/>
      <c r="BM958" s="1"/>
    </row>
    <row r="959" spans="1:65" ht="15.75" customHeight="1" x14ac:dyDescent="0.25">
      <c r="A959" s="1"/>
      <c r="B959" s="83"/>
      <c r="C959" s="83"/>
      <c r="D959" s="83"/>
      <c r="E959" s="1"/>
      <c r="F959" s="1"/>
      <c r="G959" s="1"/>
      <c r="H959" s="1"/>
      <c r="I959" s="1"/>
      <c r="J959" s="1"/>
      <c r="K959" s="1"/>
      <c r="L959" s="1"/>
      <c r="M959" s="1"/>
      <c r="N959" s="1"/>
      <c r="O959" s="1"/>
      <c r="P959" s="1"/>
      <c r="Q959" s="1"/>
      <c r="R959" s="1"/>
      <c r="S959" s="1"/>
      <c r="T959" s="1"/>
      <c r="U959" s="1"/>
      <c r="V959" s="1"/>
      <c r="W959" s="1"/>
      <c r="X959" s="1"/>
      <c r="Y959" s="1"/>
      <c r="Z959" s="1"/>
      <c r="AA959" s="1"/>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c r="BC959" s="83"/>
      <c r="BD959" s="83"/>
      <c r="BE959" s="83"/>
      <c r="BF959" s="83"/>
      <c r="BG959" s="83"/>
      <c r="BH959" s="83"/>
      <c r="BI959" s="83"/>
      <c r="BJ959" s="96"/>
      <c r="BK959" s="96"/>
      <c r="BL959" s="1"/>
      <c r="BM959" s="1"/>
    </row>
    <row r="960" spans="1:65" ht="15.75" customHeight="1" x14ac:dyDescent="0.25">
      <c r="A960" s="1"/>
      <c r="B960" s="83"/>
      <c r="C960" s="83"/>
      <c r="D960" s="83"/>
      <c r="E960" s="1"/>
      <c r="F960" s="1"/>
      <c r="G960" s="1"/>
      <c r="H960" s="1"/>
      <c r="I960" s="1"/>
      <c r="J960" s="1"/>
      <c r="K960" s="1"/>
      <c r="L960" s="1"/>
      <c r="M960" s="1"/>
      <c r="N960" s="1"/>
      <c r="O960" s="1"/>
      <c r="P960" s="1"/>
      <c r="Q960" s="1"/>
      <c r="R960" s="1"/>
      <c r="S960" s="1"/>
      <c r="T960" s="1"/>
      <c r="U960" s="1"/>
      <c r="V960" s="1"/>
      <c r="W960" s="1"/>
      <c r="X960" s="1"/>
      <c r="Y960" s="1"/>
      <c r="Z960" s="1"/>
      <c r="AA960" s="1"/>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c r="BC960" s="83"/>
      <c r="BD960" s="83"/>
      <c r="BE960" s="83"/>
      <c r="BF960" s="83"/>
      <c r="BG960" s="83"/>
      <c r="BH960" s="83"/>
      <c r="BI960" s="83"/>
      <c r="BJ960" s="96"/>
      <c r="BK960" s="96"/>
      <c r="BL960" s="1"/>
      <c r="BM960" s="1"/>
    </row>
    <row r="961" spans="1:65" ht="15.75" customHeight="1" x14ac:dyDescent="0.25">
      <c r="A961" s="1"/>
      <c r="B961" s="83"/>
      <c r="C961" s="83"/>
      <c r="D961" s="83"/>
      <c r="E961" s="1"/>
      <c r="F961" s="1"/>
      <c r="G961" s="1"/>
      <c r="H961" s="1"/>
      <c r="I961" s="1"/>
      <c r="J961" s="1"/>
      <c r="K961" s="1"/>
      <c r="L961" s="1"/>
      <c r="M961" s="1"/>
      <c r="N961" s="1"/>
      <c r="O961" s="1"/>
      <c r="P961" s="1"/>
      <c r="Q961" s="1"/>
      <c r="R961" s="1"/>
      <c r="S961" s="1"/>
      <c r="T961" s="1"/>
      <c r="U961" s="1"/>
      <c r="V961" s="1"/>
      <c r="W961" s="1"/>
      <c r="X961" s="1"/>
      <c r="Y961" s="1"/>
      <c r="Z961" s="1"/>
      <c r="AA961" s="1"/>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c r="BC961" s="83"/>
      <c r="BD961" s="83"/>
      <c r="BE961" s="83"/>
      <c r="BF961" s="83"/>
      <c r="BG961" s="83"/>
      <c r="BH961" s="83"/>
      <c r="BI961" s="83"/>
      <c r="BJ961" s="96"/>
      <c r="BK961" s="96"/>
      <c r="BL961" s="1"/>
      <c r="BM961" s="1"/>
    </row>
    <row r="962" spans="1:65" ht="15.75" customHeight="1" x14ac:dyDescent="0.25">
      <c r="A962" s="1"/>
      <c r="B962" s="83"/>
      <c r="C962" s="83"/>
      <c r="D962" s="83"/>
      <c r="E962" s="1"/>
      <c r="F962" s="1"/>
      <c r="G962" s="1"/>
      <c r="H962" s="1"/>
      <c r="I962" s="1"/>
      <c r="J962" s="1"/>
      <c r="K962" s="1"/>
      <c r="L962" s="1"/>
      <c r="M962" s="1"/>
      <c r="N962" s="1"/>
      <c r="O962" s="1"/>
      <c r="P962" s="1"/>
      <c r="Q962" s="1"/>
      <c r="R962" s="1"/>
      <c r="S962" s="1"/>
      <c r="T962" s="1"/>
      <c r="U962" s="1"/>
      <c r="V962" s="1"/>
      <c r="W962" s="1"/>
      <c r="X962" s="1"/>
      <c r="Y962" s="1"/>
      <c r="Z962" s="1"/>
      <c r="AA962" s="1"/>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c r="BC962" s="83"/>
      <c r="BD962" s="83"/>
      <c r="BE962" s="83"/>
      <c r="BF962" s="83"/>
      <c r="BG962" s="83"/>
      <c r="BH962" s="83"/>
      <c r="BI962" s="83"/>
      <c r="BJ962" s="96"/>
      <c r="BK962" s="96"/>
      <c r="BL962" s="1"/>
      <c r="BM962" s="1"/>
    </row>
    <row r="963" spans="1:65" ht="15.75" customHeight="1" x14ac:dyDescent="0.25">
      <c r="A963" s="1"/>
      <c r="B963" s="83"/>
      <c r="C963" s="83"/>
      <c r="D963" s="83"/>
      <c r="E963" s="1"/>
      <c r="F963" s="1"/>
      <c r="G963" s="1"/>
      <c r="H963" s="1"/>
      <c r="I963" s="1"/>
      <c r="J963" s="1"/>
      <c r="K963" s="1"/>
      <c r="L963" s="1"/>
      <c r="M963" s="1"/>
      <c r="N963" s="1"/>
      <c r="O963" s="1"/>
      <c r="P963" s="1"/>
      <c r="Q963" s="1"/>
      <c r="R963" s="1"/>
      <c r="S963" s="1"/>
      <c r="T963" s="1"/>
      <c r="U963" s="1"/>
      <c r="V963" s="1"/>
      <c r="W963" s="1"/>
      <c r="X963" s="1"/>
      <c r="Y963" s="1"/>
      <c r="Z963" s="1"/>
      <c r="AA963" s="1"/>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c r="BC963" s="83"/>
      <c r="BD963" s="83"/>
      <c r="BE963" s="83"/>
      <c r="BF963" s="83"/>
      <c r="BG963" s="83"/>
      <c r="BH963" s="83"/>
      <c r="BI963" s="83"/>
      <c r="BJ963" s="96"/>
      <c r="BK963" s="96"/>
      <c r="BL963" s="1"/>
      <c r="BM963" s="1"/>
    </row>
    <row r="964" spans="1:65" ht="15.75" customHeight="1" x14ac:dyDescent="0.25">
      <c r="A964" s="1"/>
      <c r="B964" s="83"/>
      <c r="C964" s="83"/>
      <c r="D964" s="83"/>
      <c r="E964" s="1"/>
      <c r="F964" s="1"/>
      <c r="G964" s="1"/>
      <c r="H964" s="1"/>
      <c r="I964" s="1"/>
      <c r="J964" s="1"/>
      <c r="K964" s="1"/>
      <c r="L964" s="1"/>
      <c r="M964" s="1"/>
      <c r="N964" s="1"/>
      <c r="O964" s="1"/>
      <c r="P964" s="1"/>
      <c r="Q964" s="1"/>
      <c r="R964" s="1"/>
      <c r="S964" s="1"/>
      <c r="T964" s="1"/>
      <c r="U964" s="1"/>
      <c r="V964" s="1"/>
      <c r="W964" s="1"/>
      <c r="X964" s="1"/>
      <c r="Y964" s="1"/>
      <c r="Z964" s="1"/>
      <c r="AA964" s="1"/>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c r="BC964" s="83"/>
      <c r="BD964" s="83"/>
      <c r="BE964" s="83"/>
      <c r="BF964" s="83"/>
      <c r="BG964" s="83"/>
      <c r="BH964" s="83"/>
      <c r="BI964" s="83"/>
      <c r="BJ964" s="96"/>
      <c r="BK964" s="96"/>
      <c r="BL964" s="1"/>
      <c r="BM964" s="1"/>
    </row>
    <row r="965" spans="1:65" ht="15.75" customHeight="1" x14ac:dyDescent="0.25">
      <c r="A965" s="1"/>
      <c r="B965" s="83"/>
      <c r="C965" s="83"/>
      <c r="D965" s="83"/>
      <c r="E965" s="1"/>
      <c r="F965" s="1"/>
      <c r="G965" s="1"/>
      <c r="H965" s="1"/>
      <c r="I965" s="1"/>
      <c r="J965" s="1"/>
      <c r="K965" s="1"/>
      <c r="L965" s="1"/>
      <c r="M965" s="1"/>
      <c r="N965" s="1"/>
      <c r="O965" s="1"/>
      <c r="P965" s="1"/>
      <c r="Q965" s="1"/>
      <c r="R965" s="1"/>
      <c r="S965" s="1"/>
      <c r="T965" s="1"/>
      <c r="U965" s="1"/>
      <c r="V965" s="1"/>
      <c r="W965" s="1"/>
      <c r="X965" s="1"/>
      <c r="Y965" s="1"/>
      <c r="Z965" s="1"/>
      <c r="AA965" s="1"/>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c r="BC965" s="83"/>
      <c r="BD965" s="83"/>
      <c r="BE965" s="83"/>
      <c r="BF965" s="83"/>
      <c r="BG965" s="83"/>
      <c r="BH965" s="83"/>
      <c r="BI965" s="83"/>
      <c r="BJ965" s="96"/>
      <c r="BK965" s="96"/>
      <c r="BL965" s="1"/>
      <c r="BM965" s="1"/>
    </row>
    <row r="966" spans="1:65" ht="15.75" customHeight="1" x14ac:dyDescent="0.25">
      <c r="A966" s="1"/>
      <c r="B966" s="83"/>
      <c r="C966" s="83"/>
      <c r="D966" s="83"/>
      <c r="E966" s="1"/>
      <c r="F966" s="1"/>
      <c r="G966" s="1"/>
      <c r="H966" s="1"/>
      <c r="I966" s="1"/>
      <c r="J966" s="1"/>
      <c r="K966" s="1"/>
      <c r="L966" s="1"/>
      <c r="M966" s="1"/>
      <c r="N966" s="1"/>
      <c r="O966" s="1"/>
      <c r="P966" s="1"/>
      <c r="Q966" s="1"/>
      <c r="R966" s="1"/>
      <c r="S966" s="1"/>
      <c r="T966" s="1"/>
      <c r="U966" s="1"/>
      <c r="V966" s="1"/>
      <c r="W966" s="1"/>
      <c r="X966" s="1"/>
      <c r="Y966" s="1"/>
      <c r="Z966" s="1"/>
      <c r="AA966" s="1"/>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c r="BC966" s="83"/>
      <c r="BD966" s="83"/>
      <c r="BE966" s="83"/>
      <c r="BF966" s="83"/>
      <c r="BG966" s="83"/>
      <c r="BH966" s="83"/>
      <c r="BI966" s="83"/>
      <c r="BJ966" s="96"/>
      <c r="BK966" s="96"/>
      <c r="BL966" s="1"/>
      <c r="BM966" s="1"/>
    </row>
    <row r="967" spans="1:65" ht="15.75" customHeight="1" x14ac:dyDescent="0.25">
      <c r="A967" s="1"/>
      <c r="B967" s="83"/>
      <c r="C967" s="83"/>
      <c r="D967" s="83"/>
      <c r="E967" s="1"/>
      <c r="F967" s="1"/>
      <c r="G967" s="1"/>
      <c r="H967" s="1"/>
      <c r="I967" s="1"/>
      <c r="J967" s="1"/>
      <c r="K967" s="1"/>
      <c r="L967" s="1"/>
      <c r="M967" s="1"/>
      <c r="N967" s="1"/>
      <c r="O967" s="1"/>
      <c r="P967" s="1"/>
      <c r="Q967" s="1"/>
      <c r="R967" s="1"/>
      <c r="S967" s="1"/>
      <c r="T967" s="1"/>
      <c r="U967" s="1"/>
      <c r="V967" s="1"/>
      <c r="W967" s="1"/>
      <c r="X967" s="1"/>
      <c r="Y967" s="1"/>
      <c r="Z967" s="1"/>
      <c r="AA967" s="1"/>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c r="BD967" s="83"/>
      <c r="BE967" s="83"/>
      <c r="BF967" s="83"/>
      <c r="BG967" s="83"/>
      <c r="BH967" s="83"/>
      <c r="BI967" s="83"/>
      <c r="BJ967" s="96"/>
      <c r="BK967" s="96"/>
      <c r="BL967" s="1"/>
      <c r="BM967" s="1"/>
    </row>
    <row r="968" spans="1:65" ht="15.75" customHeight="1" x14ac:dyDescent="0.25">
      <c r="A968" s="1"/>
      <c r="B968" s="83"/>
      <c r="C968" s="83"/>
      <c r="D968" s="83"/>
      <c r="E968" s="1"/>
      <c r="F968" s="1"/>
      <c r="G968" s="1"/>
      <c r="H968" s="1"/>
      <c r="I968" s="1"/>
      <c r="J968" s="1"/>
      <c r="K968" s="1"/>
      <c r="L968" s="1"/>
      <c r="M968" s="1"/>
      <c r="N968" s="1"/>
      <c r="O968" s="1"/>
      <c r="P968" s="1"/>
      <c r="Q968" s="1"/>
      <c r="R968" s="1"/>
      <c r="S968" s="1"/>
      <c r="T968" s="1"/>
      <c r="U968" s="1"/>
      <c r="V968" s="1"/>
      <c r="W968" s="1"/>
      <c r="X968" s="1"/>
      <c r="Y968" s="1"/>
      <c r="Z968" s="1"/>
      <c r="AA968" s="1"/>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c r="BC968" s="83"/>
      <c r="BD968" s="83"/>
      <c r="BE968" s="83"/>
      <c r="BF968" s="83"/>
      <c r="BG968" s="83"/>
      <c r="BH968" s="83"/>
      <c r="BI968" s="83"/>
      <c r="BJ968" s="96"/>
      <c r="BK968" s="96"/>
      <c r="BL968" s="1"/>
      <c r="BM968" s="1"/>
    </row>
    <row r="969" spans="1:65" ht="15.75" customHeight="1" x14ac:dyDescent="0.25">
      <c r="A969" s="1"/>
      <c r="B969" s="83"/>
      <c r="C969" s="83"/>
      <c r="D969" s="83"/>
      <c r="E969" s="1"/>
      <c r="F969" s="1"/>
      <c r="G969" s="1"/>
      <c r="H969" s="1"/>
      <c r="I969" s="1"/>
      <c r="J969" s="1"/>
      <c r="K969" s="1"/>
      <c r="L969" s="1"/>
      <c r="M969" s="1"/>
      <c r="N969" s="1"/>
      <c r="O969" s="1"/>
      <c r="P969" s="1"/>
      <c r="Q969" s="1"/>
      <c r="R969" s="1"/>
      <c r="S969" s="1"/>
      <c r="T969" s="1"/>
      <c r="U969" s="1"/>
      <c r="V969" s="1"/>
      <c r="W969" s="1"/>
      <c r="X969" s="1"/>
      <c r="Y969" s="1"/>
      <c r="Z969" s="1"/>
      <c r="AA969" s="1"/>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c r="BC969" s="83"/>
      <c r="BD969" s="83"/>
      <c r="BE969" s="83"/>
      <c r="BF969" s="83"/>
      <c r="BG969" s="83"/>
      <c r="BH969" s="83"/>
      <c r="BI969" s="83"/>
      <c r="BJ969" s="96"/>
      <c r="BK969" s="96"/>
      <c r="BL969" s="1"/>
      <c r="BM969" s="1"/>
    </row>
    <row r="970" spans="1:65" ht="15.75" customHeight="1" x14ac:dyDescent="0.25">
      <c r="A970" s="1"/>
      <c r="B970" s="83"/>
      <c r="C970" s="83"/>
      <c r="D970" s="83"/>
      <c r="E970" s="1"/>
      <c r="F970" s="1"/>
      <c r="G970" s="1"/>
      <c r="H970" s="1"/>
      <c r="I970" s="1"/>
      <c r="J970" s="1"/>
      <c r="K970" s="1"/>
      <c r="L970" s="1"/>
      <c r="M970" s="1"/>
      <c r="N970" s="1"/>
      <c r="O970" s="1"/>
      <c r="P970" s="1"/>
      <c r="Q970" s="1"/>
      <c r="R970" s="1"/>
      <c r="S970" s="1"/>
      <c r="T970" s="1"/>
      <c r="U970" s="1"/>
      <c r="V970" s="1"/>
      <c r="W970" s="1"/>
      <c r="X970" s="1"/>
      <c r="Y970" s="1"/>
      <c r="Z970" s="1"/>
      <c r="AA970" s="1"/>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c r="BC970" s="83"/>
      <c r="BD970" s="83"/>
      <c r="BE970" s="83"/>
      <c r="BF970" s="83"/>
      <c r="BG970" s="83"/>
      <c r="BH970" s="83"/>
      <c r="BI970" s="83"/>
      <c r="BJ970" s="96"/>
      <c r="BK970" s="96"/>
      <c r="BL970" s="1"/>
      <c r="BM970" s="1"/>
    </row>
    <row r="971" spans="1:65" ht="15.75" customHeight="1" x14ac:dyDescent="0.25">
      <c r="A971" s="1"/>
      <c r="B971" s="83"/>
      <c r="C971" s="83"/>
      <c r="D971" s="83"/>
      <c r="E971" s="1"/>
      <c r="F971" s="1"/>
      <c r="G971" s="1"/>
      <c r="H971" s="1"/>
      <c r="I971" s="1"/>
      <c r="J971" s="1"/>
      <c r="K971" s="1"/>
      <c r="L971" s="1"/>
      <c r="M971" s="1"/>
      <c r="N971" s="1"/>
      <c r="O971" s="1"/>
      <c r="P971" s="1"/>
      <c r="Q971" s="1"/>
      <c r="R971" s="1"/>
      <c r="S971" s="1"/>
      <c r="T971" s="1"/>
      <c r="U971" s="1"/>
      <c r="V971" s="1"/>
      <c r="W971" s="1"/>
      <c r="X971" s="1"/>
      <c r="Y971" s="1"/>
      <c r="Z971" s="1"/>
      <c r="AA971" s="1"/>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c r="BC971" s="83"/>
      <c r="BD971" s="83"/>
      <c r="BE971" s="83"/>
      <c r="BF971" s="83"/>
      <c r="BG971" s="83"/>
      <c r="BH971" s="83"/>
      <c r="BI971" s="83"/>
      <c r="BJ971" s="96"/>
      <c r="BK971" s="96"/>
      <c r="BL971" s="1"/>
      <c r="BM971" s="1"/>
    </row>
    <row r="972" spans="1:65" ht="15.75" customHeight="1" x14ac:dyDescent="0.25">
      <c r="A972" s="1"/>
      <c r="B972" s="83"/>
      <c r="C972" s="83"/>
      <c r="D972" s="83"/>
      <c r="E972" s="1"/>
      <c r="F972" s="1"/>
      <c r="G972" s="1"/>
      <c r="H972" s="1"/>
      <c r="I972" s="1"/>
      <c r="J972" s="1"/>
      <c r="K972" s="1"/>
      <c r="L972" s="1"/>
      <c r="M972" s="1"/>
      <c r="N972" s="1"/>
      <c r="O972" s="1"/>
      <c r="P972" s="1"/>
      <c r="Q972" s="1"/>
      <c r="R972" s="1"/>
      <c r="S972" s="1"/>
      <c r="T972" s="1"/>
      <c r="U972" s="1"/>
      <c r="V972" s="1"/>
      <c r="W972" s="1"/>
      <c r="X972" s="1"/>
      <c r="Y972" s="1"/>
      <c r="Z972" s="1"/>
      <c r="AA972" s="1"/>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c r="BC972" s="83"/>
      <c r="BD972" s="83"/>
      <c r="BE972" s="83"/>
      <c r="BF972" s="83"/>
      <c r="BG972" s="83"/>
      <c r="BH972" s="83"/>
      <c r="BI972" s="83"/>
      <c r="BJ972" s="96"/>
      <c r="BK972" s="96"/>
      <c r="BL972" s="1"/>
      <c r="BM972" s="1"/>
    </row>
    <row r="973" spans="1:65" ht="15.75" customHeight="1" x14ac:dyDescent="0.25">
      <c r="A973" s="1"/>
      <c r="B973" s="83"/>
      <c r="C973" s="83"/>
      <c r="D973" s="83"/>
      <c r="E973" s="1"/>
      <c r="F973" s="1"/>
      <c r="G973" s="1"/>
      <c r="H973" s="1"/>
      <c r="I973" s="1"/>
      <c r="J973" s="1"/>
      <c r="K973" s="1"/>
      <c r="L973" s="1"/>
      <c r="M973" s="1"/>
      <c r="N973" s="1"/>
      <c r="O973" s="1"/>
      <c r="P973" s="1"/>
      <c r="Q973" s="1"/>
      <c r="R973" s="1"/>
      <c r="S973" s="1"/>
      <c r="T973" s="1"/>
      <c r="U973" s="1"/>
      <c r="V973" s="1"/>
      <c r="W973" s="1"/>
      <c r="X973" s="1"/>
      <c r="Y973" s="1"/>
      <c r="Z973" s="1"/>
      <c r="AA973" s="1"/>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c r="BC973" s="83"/>
      <c r="BD973" s="83"/>
      <c r="BE973" s="83"/>
      <c r="BF973" s="83"/>
      <c r="BG973" s="83"/>
      <c r="BH973" s="83"/>
      <c r="BI973" s="83"/>
      <c r="BJ973" s="96"/>
      <c r="BK973" s="96"/>
      <c r="BL973" s="1"/>
      <c r="BM973" s="1"/>
    </row>
    <row r="974" spans="1:65" ht="15.75" customHeight="1" x14ac:dyDescent="0.25">
      <c r="A974" s="1"/>
      <c r="B974" s="83"/>
      <c r="C974" s="83"/>
      <c r="D974" s="83"/>
      <c r="E974" s="1"/>
      <c r="F974" s="1"/>
      <c r="G974" s="1"/>
      <c r="H974" s="1"/>
      <c r="I974" s="1"/>
      <c r="J974" s="1"/>
      <c r="K974" s="1"/>
      <c r="L974" s="1"/>
      <c r="M974" s="1"/>
      <c r="N974" s="1"/>
      <c r="O974" s="1"/>
      <c r="P974" s="1"/>
      <c r="Q974" s="1"/>
      <c r="R974" s="1"/>
      <c r="S974" s="1"/>
      <c r="T974" s="1"/>
      <c r="U974" s="1"/>
      <c r="V974" s="1"/>
      <c r="W974" s="1"/>
      <c r="X974" s="1"/>
      <c r="Y974" s="1"/>
      <c r="Z974" s="1"/>
      <c r="AA974" s="1"/>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c r="BC974" s="83"/>
      <c r="BD974" s="83"/>
      <c r="BE974" s="83"/>
      <c r="BF974" s="83"/>
      <c r="BG974" s="83"/>
      <c r="BH974" s="83"/>
      <c r="BI974" s="83"/>
      <c r="BJ974" s="96"/>
      <c r="BK974" s="96"/>
      <c r="BL974" s="1"/>
      <c r="BM974" s="1"/>
    </row>
    <row r="975" spans="1:65" ht="15.75" customHeight="1" x14ac:dyDescent="0.25">
      <c r="A975" s="1"/>
      <c r="B975" s="83"/>
      <c r="C975" s="83"/>
      <c r="D975" s="83"/>
      <c r="E975" s="1"/>
      <c r="F975" s="1"/>
      <c r="G975" s="1"/>
      <c r="H975" s="1"/>
      <c r="I975" s="1"/>
      <c r="J975" s="1"/>
      <c r="K975" s="1"/>
      <c r="L975" s="1"/>
      <c r="M975" s="1"/>
      <c r="N975" s="1"/>
      <c r="O975" s="1"/>
      <c r="P975" s="1"/>
      <c r="Q975" s="1"/>
      <c r="R975" s="1"/>
      <c r="S975" s="1"/>
      <c r="T975" s="1"/>
      <c r="U975" s="1"/>
      <c r="V975" s="1"/>
      <c r="W975" s="1"/>
      <c r="X975" s="1"/>
      <c r="Y975" s="1"/>
      <c r="Z975" s="1"/>
      <c r="AA975" s="1"/>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c r="BC975" s="83"/>
      <c r="BD975" s="83"/>
      <c r="BE975" s="83"/>
      <c r="BF975" s="83"/>
      <c r="BG975" s="83"/>
      <c r="BH975" s="83"/>
      <c r="BI975" s="83"/>
      <c r="BJ975" s="96"/>
      <c r="BK975" s="96"/>
      <c r="BL975" s="1"/>
      <c r="BM975" s="1"/>
    </row>
    <row r="976" spans="1:65" ht="15.75" customHeight="1" x14ac:dyDescent="0.25">
      <c r="A976" s="1"/>
      <c r="B976" s="83"/>
      <c r="C976" s="83"/>
      <c r="D976" s="83"/>
      <c r="E976" s="1"/>
      <c r="F976" s="1"/>
      <c r="G976" s="1"/>
      <c r="H976" s="1"/>
      <c r="I976" s="1"/>
      <c r="J976" s="1"/>
      <c r="K976" s="1"/>
      <c r="L976" s="1"/>
      <c r="M976" s="1"/>
      <c r="N976" s="1"/>
      <c r="O976" s="1"/>
      <c r="P976" s="1"/>
      <c r="Q976" s="1"/>
      <c r="R976" s="1"/>
      <c r="S976" s="1"/>
      <c r="T976" s="1"/>
      <c r="U976" s="1"/>
      <c r="V976" s="1"/>
      <c r="W976" s="1"/>
      <c r="X976" s="1"/>
      <c r="Y976" s="1"/>
      <c r="Z976" s="1"/>
      <c r="AA976" s="1"/>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c r="BC976" s="83"/>
      <c r="BD976" s="83"/>
      <c r="BE976" s="83"/>
      <c r="BF976" s="83"/>
      <c r="BG976" s="83"/>
      <c r="BH976" s="83"/>
      <c r="BI976" s="83"/>
      <c r="BJ976" s="96"/>
      <c r="BK976" s="96"/>
      <c r="BL976" s="1"/>
      <c r="BM976" s="1"/>
    </row>
    <row r="977" spans="1:65" ht="15.75" customHeight="1" x14ac:dyDescent="0.25">
      <c r="A977" s="1"/>
      <c r="B977" s="83"/>
      <c r="C977" s="83"/>
      <c r="D977" s="83"/>
      <c r="E977" s="1"/>
      <c r="F977" s="1"/>
      <c r="G977" s="1"/>
      <c r="H977" s="1"/>
      <c r="I977" s="1"/>
      <c r="J977" s="1"/>
      <c r="K977" s="1"/>
      <c r="L977" s="1"/>
      <c r="M977" s="1"/>
      <c r="N977" s="1"/>
      <c r="O977" s="1"/>
      <c r="P977" s="1"/>
      <c r="Q977" s="1"/>
      <c r="R977" s="1"/>
      <c r="S977" s="1"/>
      <c r="T977" s="1"/>
      <c r="U977" s="1"/>
      <c r="V977" s="1"/>
      <c r="W977" s="1"/>
      <c r="X977" s="1"/>
      <c r="Y977" s="1"/>
      <c r="Z977" s="1"/>
      <c r="AA977" s="1"/>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c r="BC977" s="83"/>
      <c r="BD977" s="83"/>
      <c r="BE977" s="83"/>
      <c r="BF977" s="83"/>
      <c r="BG977" s="83"/>
      <c r="BH977" s="83"/>
      <c r="BI977" s="83"/>
      <c r="BJ977" s="96"/>
      <c r="BK977" s="96"/>
      <c r="BL977" s="1"/>
      <c r="BM977" s="1"/>
    </row>
    <row r="978" spans="1:65" ht="15.75" customHeight="1" x14ac:dyDescent="0.25">
      <c r="A978" s="1"/>
      <c r="B978" s="83"/>
      <c r="C978" s="83"/>
      <c r="D978" s="83"/>
      <c r="E978" s="1"/>
      <c r="F978" s="1"/>
      <c r="G978" s="1"/>
      <c r="H978" s="1"/>
      <c r="I978" s="1"/>
      <c r="J978" s="1"/>
      <c r="K978" s="1"/>
      <c r="L978" s="1"/>
      <c r="M978" s="1"/>
      <c r="N978" s="1"/>
      <c r="O978" s="1"/>
      <c r="P978" s="1"/>
      <c r="Q978" s="1"/>
      <c r="R978" s="1"/>
      <c r="S978" s="1"/>
      <c r="T978" s="1"/>
      <c r="U978" s="1"/>
      <c r="V978" s="1"/>
      <c r="W978" s="1"/>
      <c r="X978" s="1"/>
      <c r="Y978" s="1"/>
      <c r="Z978" s="1"/>
      <c r="AA978" s="1"/>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c r="BC978" s="83"/>
      <c r="BD978" s="83"/>
      <c r="BE978" s="83"/>
      <c r="BF978" s="83"/>
      <c r="BG978" s="83"/>
      <c r="BH978" s="83"/>
      <c r="BI978" s="83"/>
      <c r="BJ978" s="96"/>
      <c r="BK978" s="96"/>
      <c r="BL978" s="1"/>
      <c r="BM978" s="1"/>
    </row>
    <row r="979" spans="1:65" ht="15.75" customHeight="1" x14ac:dyDescent="0.25">
      <c r="A979" s="1"/>
      <c r="B979" s="83"/>
      <c r="C979" s="83"/>
      <c r="D979" s="83"/>
      <c r="E979" s="1"/>
      <c r="F979" s="1"/>
      <c r="G979" s="1"/>
      <c r="H979" s="1"/>
      <c r="I979" s="1"/>
      <c r="J979" s="1"/>
      <c r="K979" s="1"/>
      <c r="L979" s="1"/>
      <c r="M979" s="1"/>
      <c r="N979" s="1"/>
      <c r="O979" s="1"/>
      <c r="P979" s="1"/>
      <c r="Q979" s="1"/>
      <c r="R979" s="1"/>
      <c r="S979" s="1"/>
      <c r="T979" s="1"/>
      <c r="U979" s="1"/>
      <c r="V979" s="1"/>
      <c r="W979" s="1"/>
      <c r="X979" s="1"/>
      <c r="Y979" s="1"/>
      <c r="Z979" s="1"/>
      <c r="AA979" s="1"/>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c r="BC979" s="83"/>
      <c r="BD979" s="83"/>
      <c r="BE979" s="83"/>
      <c r="BF979" s="83"/>
      <c r="BG979" s="83"/>
      <c r="BH979" s="83"/>
      <c r="BI979" s="83"/>
      <c r="BJ979" s="96"/>
      <c r="BK979" s="96"/>
      <c r="BL979" s="1"/>
      <c r="BM979" s="1"/>
    </row>
    <row r="980" spans="1:65" ht="15.75" customHeight="1" x14ac:dyDescent="0.25">
      <c r="A980" s="1"/>
      <c r="B980" s="83"/>
      <c r="C980" s="83"/>
      <c r="D980" s="83"/>
      <c r="E980" s="1"/>
      <c r="F980" s="1"/>
      <c r="G980" s="1"/>
      <c r="H980" s="1"/>
      <c r="I980" s="1"/>
      <c r="J980" s="1"/>
      <c r="K980" s="1"/>
      <c r="L980" s="1"/>
      <c r="M980" s="1"/>
      <c r="N980" s="1"/>
      <c r="O980" s="1"/>
      <c r="P980" s="1"/>
      <c r="Q980" s="1"/>
      <c r="R980" s="1"/>
      <c r="S980" s="1"/>
      <c r="T980" s="1"/>
      <c r="U980" s="1"/>
      <c r="V980" s="1"/>
      <c r="W980" s="1"/>
      <c r="X980" s="1"/>
      <c r="Y980" s="1"/>
      <c r="Z980" s="1"/>
      <c r="AA980" s="1"/>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c r="BC980" s="83"/>
      <c r="BD980" s="83"/>
      <c r="BE980" s="83"/>
      <c r="BF980" s="83"/>
      <c r="BG980" s="83"/>
      <c r="BH980" s="83"/>
      <c r="BI980" s="83"/>
      <c r="BJ980" s="96"/>
      <c r="BK980" s="96"/>
      <c r="BL980" s="1"/>
      <c r="BM980" s="1"/>
    </row>
    <row r="981" spans="1:65" ht="15.75" customHeight="1" x14ac:dyDescent="0.25">
      <c r="A981" s="1"/>
      <c r="B981" s="83"/>
      <c r="C981" s="83"/>
      <c r="D981" s="83"/>
      <c r="E981" s="1"/>
      <c r="F981" s="1"/>
      <c r="G981" s="1"/>
      <c r="H981" s="1"/>
      <c r="I981" s="1"/>
      <c r="J981" s="1"/>
      <c r="K981" s="1"/>
      <c r="L981" s="1"/>
      <c r="M981" s="1"/>
      <c r="N981" s="1"/>
      <c r="O981" s="1"/>
      <c r="P981" s="1"/>
      <c r="Q981" s="1"/>
      <c r="R981" s="1"/>
      <c r="S981" s="1"/>
      <c r="T981" s="1"/>
      <c r="U981" s="1"/>
      <c r="V981" s="1"/>
      <c r="W981" s="1"/>
      <c r="X981" s="1"/>
      <c r="Y981" s="1"/>
      <c r="Z981" s="1"/>
      <c r="AA981" s="1"/>
      <c r="AB981" s="83"/>
      <c r="AC981" s="83"/>
      <c r="AD981" s="83"/>
      <c r="AE981" s="83"/>
      <c r="AF981" s="83"/>
      <c r="AG981" s="83"/>
      <c r="AH981" s="83"/>
      <c r="AI981" s="83"/>
      <c r="AJ981" s="83"/>
      <c r="AK981" s="83"/>
      <c r="AL981" s="83"/>
      <c r="AM981" s="83"/>
      <c r="AN981" s="83"/>
      <c r="AO981" s="83"/>
      <c r="AP981" s="83"/>
      <c r="AQ981" s="83"/>
      <c r="AR981" s="83"/>
      <c r="AS981" s="83"/>
      <c r="AT981" s="83"/>
      <c r="AU981" s="83"/>
      <c r="AV981" s="83"/>
      <c r="AW981" s="83"/>
      <c r="AX981" s="83"/>
      <c r="AY981" s="83"/>
      <c r="AZ981" s="83"/>
      <c r="BA981" s="83"/>
      <c r="BB981" s="83"/>
      <c r="BC981" s="83"/>
      <c r="BD981" s="83"/>
      <c r="BE981" s="83"/>
      <c r="BF981" s="83"/>
      <c r="BG981" s="83"/>
      <c r="BH981" s="83"/>
      <c r="BI981" s="83"/>
      <c r="BJ981" s="96"/>
      <c r="BK981" s="96"/>
      <c r="BL981" s="1"/>
      <c r="BM981" s="1"/>
    </row>
    <row r="982" spans="1:65" ht="15.75" customHeight="1" x14ac:dyDescent="0.25">
      <c r="A982" s="1"/>
      <c r="B982" s="83"/>
      <c r="C982" s="83"/>
      <c r="D982" s="83"/>
      <c r="E982" s="1"/>
      <c r="F982" s="1"/>
      <c r="G982" s="1"/>
      <c r="H982" s="1"/>
      <c r="I982" s="1"/>
      <c r="J982" s="1"/>
      <c r="K982" s="1"/>
      <c r="L982" s="1"/>
      <c r="M982" s="1"/>
      <c r="N982" s="1"/>
      <c r="O982" s="1"/>
      <c r="P982" s="1"/>
      <c r="Q982" s="1"/>
      <c r="R982" s="1"/>
      <c r="S982" s="1"/>
      <c r="T982" s="1"/>
      <c r="U982" s="1"/>
      <c r="V982" s="1"/>
      <c r="W982" s="1"/>
      <c r="X982" s="1"/>
      <c r="Y982" s="1"/>
      <c r="Z982" s="1"/>
      <c r="AA982" s="1"/>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3"/>
      <c r="AX982" s="83"/>
      <c r="AY982" s="83"/>
      <c r="AZ982" s="83"/>
      <c r="BA982" s="83"/>
      <c r="BB982" s="83"/>
      <c r="BC982" s="83"/>
      <c r="BD982" s="83"/>
      <c r="BE982" s="83"/>
      <c r="BF982" s="83"/>
      <c r="BG982" s="83"/>
      <c r="BH982" s="83"/>
      <c r="BI982" s="83"/>
      <c r="BJ982" s="96"/>
      <c r="BK982" s="96"/>
      <c r="BL982" s="1"/>
      <c r="BM982" s="1"/>
    </row>
    <row r="983" spans="1:65" ht="15.75" customHeight="1" x14ac:dyDescent="0.25">
      <c r="A983" s="1"/>
      <c r="B983" s="83"/>
      <c r="C983" s="83"/>
      <c r="D983" s="83"/>
      <c r="E983" s="1"/>
      <c r="F983" s="1"/>
      <c r="G983" s="1"/>
      <c r="H983" s="1"/>
      <c r="I983" s="1"/>
      <c r="J983" s="1"/>
      <c r="K983" s="1"/>
      <c r="L983" s="1"/>
      <c r="M983" s="1"/>
      <c r="N983" s="1"/>
      <c r="O983" s="1"/>
      <c r="P983" s="1"/>
      <c r="Q983" s="1"/>
      <c r="R983" s="1"/>
      <c r="S983" s="1"/>
      <c r="T983" s="1"/>
      <c r="U983" s="1"/>
      <c r="V983" s="1"/>
      <c r="W983" s="1"/>
      <c r="X983" s="1"/>
      <c r="Y983" s="1"/>
      <c r="Z983" s="1"/>
      <c r="AA983" s="1"/>
      <c r="AB983" s="83"/>
      <c r="AC983" s="83"/>
      <c r="AD983" s="83"/>
      <c r="AE983" s="83"/>
      <c r="AF983" s="83"/>
      <c r="AG983" s="83"/>
      <c r="AH983" s="83"/>
      <c r="AI983" s="83"/>
      <c r="AJ983" s="83"/>
      <c r="AK983" s="83"/>
      <c r="AL983" s="83"/>
      <c r="AM983" s="83"/>
      <c r="AN983" s="83"/>
      <c r="AO983" s="83"/>
      <c r="AP983" s="83"/>
      <c r="AQ983" s="83"/>
      <c r="AR983" s="83"/>
      <c r="AS983" s="83"/>
      <c r="AT983" s="83"/>
      <c r="AU983" s="83"/>
      <c r="AV983" s="83"/>
      <c r="AW983" s="83"/>
      <c r="AX983" s="83"/>
      <c r="AY983" s="83"/>
      <c r="AZ983" s="83"/>
      <c r="BA983" s="83"/>
      <c r="BB983" s="83"/>
      <c r="BC983" s="83"/>
      <c r="BD983" s="83"/>
      <c r="BE983" s="83"/>
      <c r="BF983" s="83"/>
      <c r="BG983" s="83"/>
      <c r="BH983" s="83"/>
      <c r="BI983" s="83"/>
      <c r="BJ983" s="96"/>
      <c r="BK983" s="96"/>
      <c r="BL983" s="1"/>
      <c r="BM983" s="1"/>
    </row>
    <row r="984" spans="1:65" ht="15.75" customHeight="1" x14ac:dyDescent="0.25">
      <c r="A984" s="1"/>
      <c r="B984" s="83"/>
      <c r="C984" s="83"/>
      <c r="D984" s="83"/>
      <c r="E984" s="1"/>
      <c r="F984" s="1"/>
      <c r="G984" s="1"/>
      <c r="H984" s="1"/>
      <c r="I984" s="1"/>
      <c r="J984" s="1"/>
      <c r="K984" s="1"/>
      <c r="L984" s="1"/>
      <c r="M984" s="1"/>
      <c r="N984" s="1"/>
      <c r="O984" s="1"/>
      <c r="P984" s="1"/>
      <c r="Q984" s="1"/>
      <c r="R984" s="1"/>
      <c r="S984" s="1"/>
      <c r="T984" s="1"/>
      <c r="U984" s="1"/>
      <c r="V984" s="1"/>
      <c r="W984" s="1"/>
      <c r="X984" s="1"/>
      <c r="Y984" s="1"/>
      <c r="Z984" s="1"/>
      <c r="AA984" s="1"/>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3"/>
      <c r="AX984" s="83"/>
      <c r="AY984" s="83"/>
      <c r="AZ984" s="83"/>
      <c r="BA984" s="83"/>
      <c r="BB984" s="83"/>
      <c r="BC984" s="83"/>
      <c r="BD984" s="83"/>
      <c r="BE984" s="83"/>
      <c r="BF984" s="83"/>
      <c r="BG984" s="83"/>
      <c r="BH984" s="83"/>
      <c r="BI984" s="83"/>
      <c r="BJ984" s="96"/>
      <c r="BK984" s="96"/>
      <c r="BL984" s="1"/>
      <c r="BM984" s="1"/>
    </row>
    <row r="985" spans="1:65" ht="15.75" customHeight="1" x14ac:dyDescent="0.25">
      <c r="A985" s="1"/>
      <c r="B985" s="83"/>
      <c r="C985" s="83"/>
      <c r="D985" s="83"/>
      <c r="E985" s="1"/>
      <c r="F985" s="1"/>
      <c r="G985" s="1"/>
      <c r="H985" s="1"/>
      <c r="I985" s="1"/>
      <c r="J985" s="1"/>
      <c r="K985" s="1"/>
      <c r="L985" s="1"/>
      <c r="M985" s="1"/>
      <c r="N985" s="1"/>
      <c r="O985" s="1"/>
      <c r="P985" s="1"/>
      <c r="Q985" s="1"/>
      <c r="R985" s="1"/>
      <c r="S985" s="1"/>
      <c r="T985" s="1"/>
      <c r="U985" s="1"/>
      <c r="V985" s="1"/>
      <c r="W985" s="1"/>
      <c r="X985" s="1"/>
      <c r="Y985" s="1"/>
      <c r="Z985" s="1"/>
      <c r="AA985" s="1"/>
      <c r="AB985" s="83"/>
      <c r="AC985" s="83"/>
      <c r="AD985" s="83"/>
      <c r="AE985" s="83"/>
      <c r="AF985" s="83"/>
      <c r="AG985" s="83"/>
      <c r="AH985" s="83"/>
      <c r="AI985" s="83"/>
      <c r="AJ985" s="83"/>
      <c r="AK985" s="83"/>
      <c r="AL985" s="83"/>
      <c r="AM985" s="83"/>
      <c r="AN985" s="83"/>
      <c r="AO985" s="83"/>
      <c r="AP985" s="83"/>
      <c r="AQ985" s="83"/>
      <c r="AR985" s="83"/>
      <c r="AS985" s="83"/>
      <c r="AT985" s="83"/>
      <c r="AU985" s="83"/>
      <c r="AV985" s="83"/>
      <c r="AW985" s="83"/>
      <c r="AX985" s="83"/>
      <c r="AY985" s="83"/>
      <c r="AZ985" s="83"/>
      <c r="BA985" s="83"/>
      <c r="BB985" s="83"/>
      <c r="BC985" s="83"/>
      <c r="BD985" s="83"/>
      <c r="BE985" s="83"/>
      <c r="BF985" s="83"/>
      <c r="BG985" s="83"/>
      <c r="BH985" s="83"/>
      <c r="BI985" s="83"/>
      <c r="BJ985" s="96"/>
      <c r="BK985" s="96"/>
      <c r="BL985" s="1"/>
      <c r="BM985" s="1"/>
    </row>
    <row r="986" spans="1:65" ht="15.75" customHeight="1" x14ac:dyDescent="0.25">
      <c r="A986" s="1"/>
      <c r="B986" s="83"/>
      <c r="C986" s="83"/>
      <c r="D986" s="83"/>
      <c r="E986" s="1"/>
      <c r="F986" s="1"/>
      <c r="G986" s="1"/>
      <c r="H986" s="1"/>
      <c r="I986" s="1"/>
      <c r="J986" s="1"/>
      <c r="K986" s="1"/>
      <c r="L986" s="1"/>
      <c r="M986" s="1"/>
      <c r="N986" s="1"/>
      <c r="O986" s="1"/>
      <c r="P986" s="1"/>
      <c r="Q986" s="1"/>
      <c r="R986" s="1"/>
      <c r="S986" s="1"/>
      <c r="T986" s="1"/>
      <c r="U986" s="1"/>
      <c r="V986" s="1"/>
      <c r="W986" s="1"/>
      <c r="X986" s="1"/>
      <c r="Y986" s="1"/>
      <c r="Z986" s="1"/>
      <c r="AA986" s="1"/>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3"/>
      <c r="AX986" s="83"/>
      <c r="AY986" s="83"/>
      <c r="AZ986" s="83"/>
      <c r="BA986" s="83"/>
      <c r="BB986" s="83"/>
      <c r="BC986" s="83"/>
      <c r="BD986" s="83"/>
      <c r="BE986" s="83"/>
      <c r="BF986" s="83"/>
      <c r="BG986" s="83"/>
      <c r="BH986" s="83"/>
      <c r="BI986" s="83"/>
      <c r="BJ986" s="96"/>
      <c r="BK986" s="96"/>
      <c r="BL986" s="1"/>
      <c r="BM986" s="1"/>
    </row>
    <row r="987" spans="1:65" ht="15.75" customHeight="1" x14ac:dyDescent="0.25">
      <c r="A987" s="1"/>
      <c r="B987" s="83"/>
      <c r="C987" s="83"/>
      <c r="D987" s="83"/>
      <c r="E987" s="1"/>
      <c r="F987" s="1"/>
      <c r="G987" s="1"/>
      <c r="H987" s="1"/>
      <c r="I987" s="1"/>
      <c r="J987" s="1"/>
      <c r="K987" s="1"/>
      <c r="L987" s="1"/>
      <c r="M987" s="1"/>
      <c r="N987" s="1"/>
      <c r="O987" s="1"/>
      <c r="P987" s="1"/>
      <c r="Q987" s="1"/>
      <c r="R987" s="1"/>
      <c r="S987" s="1"/>
      <c r="T987" s="1"/>
      <c r="U987" s="1"/>
      <c r="V987" s="1"/>
      <c r="W987" s="1"/>
      <c r="X987" s="1"/>
      <c r="Y987" s="1"/>
      <c r="Z987" s="1"/>
      <c r="AA987" s="1"/>
      <c r="AB987" s="83"/>
      <c r="AC987" s="83"/>
      <c r="AD987" s="83"/>
      <c r="AE987" s="83"/>
      <c r="AF987" s="83"/>
      <c r="AG987" s="83"/>
      <c r="AH987" s="83"/>
      <c r="AI987" s="83"/>
      <c r="AJ987" s="83"/>
      <c r="AK987" s="83"/>
      <c r="AL987" s="83"/>
      <c r="AM987" s="83"/>
      <c r="AN987" s="83"/>
      <c r="AO987" s="83"/>
      <c r="AP987" s="83"/>
      <c r="AQ987" s="83"/>
      <c r="AR987" s="83"/>
      <c r="AS987" s="83"/>
      <c r="AT987" s="83"/>
      <c r="AU987" s="83"/>
      <c r="AV987" s="83"/>
      <c r="AW987" s="83"/>
      <c r="AX987" s="83"/>
      <c r="AY987" s="83"/>
      <c r="AZ987" s="83"/>
      <c r="BA987" s="83"/>
      <c r="BB987" s="83"/>
      <c r="BC987" s="83"/>
      <c r="BD987" s="83"/>
      <c r="BE987" s="83"/>
      <c r="BF987" s="83"/>
      <c r="BG987" s="83"/>
      <c r="BH987" s="83"/>
      <c r="BI987" s="83"/>
      <c r="BJ987" s="96"/>
      <c r="BK987" s="96"/>
      <c r="BL987" s="1"/>
      <c r="BM987" s="1"/>
    </row>
    <row r="988" spans="1:65" ht="15.75" customHeight="1" x14ac:dyDescent="0.25">
      <c r="A988" s="1"/>
      <c r="B988" s="83"/>
      <c r="C988" s="83"/>
      <c r="D988" s="83"/>
      <c r="E988" s="1"/>
      <c r="F988" s="1"/>
      <c r="G988" s="1"/>
      <c r="H988" s="1"/>
      <c r="I988" s="1"/>
      <c r="J988" s="1"/>
      <c r="K988" s="1"/>
      <c r="L988" s="1"/>
      <c r="M988" s="1"/>
      <c r="N988" s="1"/>
      <c r="O988" s="1"/>
      <c r="P988" s="1"/>
      <c r="Q988" s="1"/>
      <c r="R988" s="1"/>
      <c r="S988" s="1"/>
      <c r="T988" s="1"/>
      <c r="U988" s="1"/>
      <c r="V988" s="1"/>
      <c r="W988" s="1"/>
      <c r="X988" s="1"/>
      <c r="Y988" s="1"/>
      <c r="Z988" s="1"/>
      <c r="AA988" s="1"/>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3"/>
      <c r="AX988" s="83"/>
      <c r="AY988" s="83"/>
      <c r="AZ988" s="83"/>
      <c r="BA988" s="83"/>
      <c r="BB988" s="83"/>
      <c r="BC988" s="83"/>
      <c r="BD988" s="83"/>
      <c r="BE988" s="83"/>
      <c r="BF988" s="83"/>
      <c r="BG988" s="83"/>
      <c r="BH988" s="83"/>
      <c r="BI988" s="83"/>
      <c r="BJ988" s="96"/>
      <c r="BK988" s="96"/>
      <c r="BL988" s="1"/>
      <c r="BM988" s="1"/>
    </row>
    <row r="989" spans="1:65" ht="15.75" customHeight="1" x14ac:dyDescent="0.25">
      <c r="A989" s="1"/>
      <c r="B989" s="83"/>
      <c r="C989" s="83"/>
      <c r="D989" s="83"/>
      <c r="E989" s="1"/>
      <c r="F989" s="1"/>
      <c r="G989" s="1"/>
      <c r="H989" s="1"/>
      <c r="I989" s="1"/>
      <c r="J989" s="1"/>
      <c r="K989" s="1"/>
      <c r="L989" s="1"/>
      <c r="M989" s="1"/>
      <c r="N989" s="1"/>
      <c r="O989" s="1"/>
      <c r="P989" s="1"/>
      <c r="Q989" s="1"/>
      <c r="R989" s="1"/>
      <c r="S989" s="1"/>
      <c r="T989" s="1"/>
      <c r="U989" s="1"/>
      <c r="V989" s="1"/>
      <c r="W989" s="1"/>
      <c r="X989" s="1"/>
      <c r="Y989" s="1"/>
      <c r="Z989" s="1"/>
      <c r="AA989" s="1"/>
      <c r="AB989" s="83"/>
      <c r="AC989" s="83"/>
      <c r="AD989" s="83"/>
      <c r="AE989" s="83"/>
      <c r="AF989" s="83"/>
      <c r="AG989" s="83"/>
      <c r="AH989" s="83"/>
      <c r="AI989" s="83"/>
      <c r="AJ989" s="83"/>
      <c r="AK989" s="83"/>
      <c r="AL989" s="83"/>
      <c r="AM989" s="83"/>
      <c r="AN989" s="83"/>
      <c r="AO989" s="83"/>
      <c r="AP989" s="83"/>
      <c r="AQ989" s="83"/>
      <c r="AR989" s="83"/>
      <c r="AS989" s="83"/>
      <c r="AT989" s="83"/>
      <c r="AU989" s="83"/>
      <c r="AV989" s="83"/>
      <c r="AW989" s="83"/>
      <c r="AX989" s="83"/>
      <c r="AY989" s="83"/>
      <c r="AZ989" s="83"/>
      <c r="BA989" s="83"/>
      <c r="BB989" s="83"/>
      <c r="BC989" s="83"/>
      <c r="BD989" s="83"/>
      <c r="BE989" s="83"/>
      <c r="BF989" s="83"/>
      <c r="BG989" s="83"/>
      <c r="BH989" s="83"/>
      <c r="BI989" s="83"/>
      <c r="BJ989" s="96"/>
      <c r="BK989" s="96"/>
      <c r="BL989" s="1"/>
      <c r="BM989" s="1"/>
    </row>
    <row r="990" spans="1:65" ht="15.75" customHeight="1" x14ac:dyDescent="0.25">
      <c r="A990" s="1"/>
      <c r="B990" s="83"/>
      <c r="C990" s="83"/>
      <c r="D990" s="83"/>
      <c r="E990" s="1"/>
      <c r="F990" s="1"/>
      <c r="G990" s="1"/>
      <c r="H990" s="1"/>
      <c r="I990" s="1"/>
      <c r="J990" s="1"/>
      <c r="K990" s="1"/>
      <c r="L990" s="1"/>
      <c r="M990" s="1"/>
      <c r="N990" s="1"/>
      <c r="O990" s="1"/>
      <c r="P990" s="1"/>
      <c r="Q990" s="1"/>
      <c r="R990" s="1"/>
      <c r="S990" s="1"/>
      <c r="T990" s="1"/>
      <c r="U990" s="1"/>
      <c r="V990" s="1"/>
      <c r="W990" s="1"/>
      <c r="X990" s="1"/>
      <c r="Y990" s="1"/>
      <c r="Z990" s="1"/>
      <c r="AA990" s="1"/>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3"/>
      <c r="AX990" s="83"/>
      <c r="AY990" s="83"/>
      <c r="AZ990" s="83"/>
      <c r="BA990" s="83"/>
      <c r="BB990" s="83"/>
      <c r="BC990" s="83"/>
      <c r="BD990" s="83"/>
      <c r="BE990" s="83"/>
      <c r="BF990" s="83"/>
      <c r="BG990" s="83"/>
      <c r="BH990" s="83"/>
      <c r="BI990" s="83"/>
      <c r="BJ990" s="96"/>
      <c r="BK990" s="96"/>
      <c r="BL990" s="1"/>
      <c r="BM990" s="1"/>
    </row>
    <row r="991" spans="1:65" ht="15.75" customHeight="1" x14ac:dyDescent="0.25">
      <c r="A991" s="1"/>
      <c r="B991" s="83"/>
      <c r="C991" s="83"/>
      <c r="D991" s="83"/>
      <c r="E991" s="1"/>
      <c r="F991" s="1"/>
      <c r="G991" s="1"/>
      <c r="H991" s="1"/>
      <c r="I991" s="1"/>
      <c r="J991" s="1"/>
      <c r="K991" s="1"/>
      <c r="L991" s="1"/>
      <c r="M991" s="1"/>
      <c r="N991" s="1"/>
      <c r="O991" s="1"/>
      <c r="P991" s="1"/>
      <c r="Q991" s="1"/>
      <c r="R991" s="1"/>
      <c r="S991" s="1"/>
      <c r="T991" s="1"/>
      <c r="U991" s="1"/>
      <c r="V991" s="1"/>
      <c r="W991" s="1"/>
      <c r="X991" s="1"/>
      <c r="Y991" s="1"/>
      <c r="Z991" s="1"/>
      <c r="AA991" s="1"/>
      <c r="AB991" s="83"/>
      <c r="AC991" s="83"/>
      <c r="AD991" s="83"/>
      <c r="AE991" s="83"/>
      <c r="AF991" s="83"/>
      <c r="AG991" s="83"/>
      <c r="AH991" s="83"/>
      <c r="AI991" s="83"/>
      <c r="AJ991" s="83"/>
      <c r="AK991" s="83"/>
      <c r="AL991" s="83"/>
      <c r="AM991" s="83"/>
      <c r="AN991" s="83"/>
      <c r="AO991" s="83"/>
      <c r="AP991" s="83"/>
      <c r="AQ991" s="83"/>
      <c r="AR991" s="83"/>
      <c r="AS991" s="83"/>
      <c r="AT991" s="83"/>
      <c r="AU991" s="83"/>
      <c r="AV991" s="83"/>
      <c r="AW991" s="83"/>
      <c r="AX991" s="83"/>
      <c r="AY991" s="83"/>
      <c r="AZ991" s="83"/>
      <c r="BA991" s="83"/>
      <c r="BB991" s="83"/>
      <c r="BC991" s="83"/>
      <c r="BD991" s="83"/>
      <c r="BE991" s="83"/>
      <c r="BF991" s="83"/>
      <c r="BG991" s="83"/>
      <c r="BH991" s="83"/>
      <c r="BI991" s="83"/>
      <c r="BJ991" s="96"/>
      <c r="BK991" s="96"/>
      <c r="BL991" s="1"/>
      <c r="BM991" s="1"/>
    </row>
    <row r="992" spans="1:65" ht="15.75" customHeight="1" x14ac:dyDescent="0.25">
      <c r="A992" s="1"/>
      <c r="B992" s="83"/>
      <c r="C992" s="83"/>
      <c r="D992" s="83"/>
      <c r="E992" s="1"/>
      <c r="F992" s="1"/>
      <c r="G992" s="1"/>
      <c r="H992" s="1"/>
      <c r="I992" s="1"/>
      <c r="J992" s="1"/>
      <c r="K992" s="1"/>
      <c r="L992" s="1"/>
      <c r="M992" s="1"/>
      <c r="N992" s="1"/>
      <c r="O992" s="1"/>
      <c r="P992" s="1"/>
      <c r="Q992" s="1"/>
      <c r="R992" s="1"/>
      <c r="S992" s="1"/>
      <c r="T992" s="1"/>
      <c r="U992" s="1"/>
      <c r="V992" s="1"/>
      <c r="W992" s="1"/>
      <c r="X992" s="1"/>
      <c r="Y992" s="1"/>
      <c r="Z992" s="1"/>
      <c r="AA992" s="1"/>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3"/>
      <c r="AX992" s="83"/>
      <c r="AY992" s="83"/>
      <c r="AZ992" s="83"/>
      <c r="BA992" s="83"/>
      <c r="BB992" s="83"/>
      <c r="BC992" s="83"/>
      <c r="BD992" s="83"/>
      <c r="BE992" s="83"/>
      <c r="BF992" s="83"/>
      <c r="BG992" s="83"/>
      <c r="BH992" s="83"/>
      <c r="BI992" s="83"/>
      <c r="BJ992" s="96"/>
      <c r="BK992" s="96"/>
      <c r="BL992" s="1"/>
      <c r="BM992" s="1"/>
    </row>
    <row r="993" spans="1:65" ht="15.75" customHeight="1" x14ac:dyDescent="0.25">
      <c r="A993" s="1"/>
      <c r="B993" s="83"/>
      <c r="C993" s="83"/>
      <c r="D993" s="83"/>
      <c r="E993" s="1"/>
      <c r="F993" s="1"/>
      <c r="G993" s="1"/>
      <c r="H993" s="1"/>
      <c r="I993" s="1"/>
      <c r="J993" s="1"/>
      <c r="K993" s="1"/>
      <c r="L993" s="1"/>
      <c r="M993" s="1"/>
      <c r="N993" s="1"/>
      <c r="O993" s="1"/>
      <c r="P993" s="1"/>
      <c r="Q993" s="1"/>
      <c r="R993" s="1"/>
      <c r="S993" s="1"/>
      <c r="T993" s="1"/>
      <c r="U993" s="1"/>
      <c r="V993" s="1"/>
      <c r="W993" s="1"/>
      <c r="X993" s="1"/>
      <c r="Y993" s="1"/>
      <c r="Z993" s="1"/>
      <c r="AA993" s="1"/>
      <c r="AB993" s="83"/>
      <c r="AC993" s="83"/>
      <c r="AD993" s="83"/>
      <c r="AE993" s="83"/>
      <c r="AF993" s="83"/>
      <c r="AG993" s="83"/>
      <c r="AH993" s="83"/>
      <c r="AI993" s="83"/>
      <c r="AJ993" s="83"/>
      <c r="AK993" s="83"/>
      <c r="AL993" s="83"/>
      <c r="AM993" s="83"/>
      <c r="AN993" s="83"/>
      <c r="AO993" s="83"/>
      <c r="AP993" s="83"/>
      <c r="AQ993" s="83"/>
      <c r="AR993" s="83"/>
      <c r="AS993" s="83"/>
      <c r="AT993" s="83"/>
      <c r="AU993" s="83"/>
      <c r="AV993" s="83"/>
      <c r="AW993" s="83"/>
      <c r="AX993" s="83"/>
      <c r="AY993" s="83"/>
      <c r="AZ993" s="83"/>
      <c r="BA993" s="83"/>
      <c r="BB993" s="83"/>
      <c r="BC993" s="83"/>
      <c r="BD993" s="83"/>
      <c r="BE993" s="83"/>
      <c r="BF993" s="83"/>
      <c r="BG993" s="83"/>
      <c r="BH993" s="83"/>
      <c r="BI993" s="83"/>
      <c r="BJ993" s="96"/>
      <c r="BK993" s="96"/>
      <c r="BL993" s="1"/>
      <c r="BM993" s="1"/>
    </row>
    <row r="994" spans="1:65" ht="15.75" customHeight="1" x14ac:dyDescent="0.25">
      <c r="A994" s="1"/>
      <c r="B994" s="83"/>
      <c r="C994" s="83"/>
      <c r="D994" s="83"/>
      <c r="E994" s="1"/>
      <c r="F994" s="1"/>
      <c r="G994" s="1"/>
      <c r="H994" s="1"/>
      <c r="I994" s="1"/>
      <c r="J994" s="1"/>
      <c r="K994" s="1"/>
      <c r="L994" s="1"/>
      <c r="M994" s="1"/>
      <c r="N994" s="1"/>
      <c r="O994" s="1"/>
      <c r="P994" s="1"/>
      <c r="Q994" s="1"/>
      <c r="R994" s="1"/>
      <c r="S994" s="1"/>
      <c r="T994" s="1"/>
      <c r="U994" s="1"/>
      <c r="V994" s="1"/>
      <c r="W994" s="1"/>
      <c r="X994" s="1"/>
      <c r="Y994" s="1"/>
      <c r="Z994" s="1"/>
      <c r="AA994" s="1"/>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3"/>
      <c r="AX994" s="83"/>
      <c r="AY994" s="83"/>
      <c r="AZ994" s="83"/>
      <c r="BA994" s="83"/>
      <c r="BB994" s="83"/>
      <c r="BC994" s="83"/>
      <c r="BD994" s="83"/>
      <c r="BE994" s="83"/>
      <c r="BF994" s="83"/>
      <c r="BG994" s="83"/>
      <c r="BH994" s="83"/>
      <c r="BI994" s="83"/>
      <c r="BJ994" s="96"/>
      <c r="BK994" s="96"/>
      <c r="BL994" s="1"/>
      <c r="BM994" s="1"/>
    </row>
    <row r="995" spans="1:65" ht="15.75" customHeight="1" x14ac:dyDescent="0.25">
      <c r="A995" s="1"/>
      <c r="B995" s="83"/>
      <c r="C995" s="83"/>
      <c r="D995" s="83"/>
      <c r="E995" s="1"/>
      <c r="F995" s="1"/>
      <c r="G995" s="1"/>
      <c r="H995" s="1"/>
      <c r="I995" s="1"/>
      <c r="J995" s="1"/>
      <c r="K995" s="1"/>
      <c r="L995" s="1"/>
      <c r="M995" s="1"/>
      <c r="N995" s="1"/>
      <c r="O995" s="1"/>
      <c r="P995" s="1"/>
      <c r="Q995" s="1"/>
      <c r="R995" s="1"/>
      <c r="S995" s="1"/>
      <c r="T995" s="1"/>
      <c r="U995" s="1"/>
      <c r="V995" s="1"/>
      <c r="W995" s="1"/>
      <c r="X995" s="1"/>
      <c r="Y995" s="1"/>
      <c r="Z995" s="1"/>
      <c r="AA995" s="1"/>
      <c r="AB995" s="83"/>
      <c r="AC995" s="83"/>
      <c r="AD995" s="83"/>
      <c r="AE995" s="83"/>
      <c r="AF995" s="83"/>
      <c r="AG995" s="83"/>
      <c r="AH995" s="83"/>
      <c r="AI995" s="83"/>
      <c r="AJ995" s="83"/>
      <c r="AK995" s="83"/>
      <c r="AL995" s="83"/>
      <c r="AM995" s="83"/>
      <c r="AN995" s="83"/>
      <c r="AO995" s="83"/>
      <c r="AP995" s="83"/>
      <c r="AQ995" s="83"/>
      <c r="AR995" s="83"/>
      <c r="AS995" s="83"/>
      <c r="AT995" s="83"/>
      <c r="AU995" s="83"/>
      <c r="AV995" s="83"/>
      <c r="AW995" s="83"/>
      <c r="AX995" s="83"/>
      <c r="AY995" s="83"/>
      <c r="AZ995" s="83"/>
      <c r="BA995" s="83"/>
      <c r="BB995" s="83"/>
      <c r="BC995" s="83"/>
      <c r="BD995" s="83"/>
      <c r="BE995" s="83"/>
      <c r="BF995" s="83"/>
      <c r="BG995" s="83"/>
      <c r="BH995" s="83"/>
      <c r="BI995" s="83"/>
      <c r="BJ995" s="96"/>
      <c r="BK995" s="96"/>
      <c r="BL995" s="1"/>
      <c r="BM995" s="1"/>
    </row>
    <row r="996" spans="1:65" ht="15.75" customHeight="1" x14ac:dyDescent="0.25">
      <c r="A996" s="1"/>
      <c r="B996" s="83"/>
      <c r="C996" s="83"/>
      <c r="D996" s="83"/>
      <c r="E996" s="1"/>
      <c r="F996" s="1"/>
      <c r="G996" s="1"/>
      <c r="H996" s="1"/>
      <c r="I996" s="1"/>
      <c r="J996" s="1"/>
      <c r="K996" s="1"/>
      <c r="L996" s="1"/>
      <c r="M996" s="1"/>
      <c r="N996" s="1"/>
      <c r="O996" s="1"/>
      <c r="P996" s="1"/>
      <c r="Q996" s="1"/>
      <c r="R996" s="1"/>
      <c r="S996" s="1"/>
      <c r="T996" s="1"/>
      <c r="U996" s="1"/>
      <c r="V996" s="1"/>
      <c r="W996" s="1"/>
      <c r="X996" s="1"/>
      <c r="Y996" s="1"/>
      <c r="Z996" s="1"/>
      <c r="AA996" s="1"/>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3"/>
      <c r="AX996" s="83"/>
      <c r="AY996" s="83"/>
      <c r="AZ996" s="83"/>
      <c r="BA996" s="83"/>
      <c r="BB996" s="83"/>
      <c r="BC996" s="83"/>
      <c r="BD996" s="83"/>
      <c r="BE996" s="83"/>
      <c r="BF996" s="83"/>
      <c r="BG996" s="83"/>
      <c r="BH996" s="83"/>
      <c r="BI996" s="83"/>
      <c r="BJ996" s="96"/>
      <c r="BK996" s="96"/>
      <c r="BL996" s="1"/>
      <c r="BM996" s="1"/>
    </row>
    <row r="997" spans="1:65" ht="15.75" customHeight="1" x14ac:dyDescent="0.25">
      <c r="A997" s="1"/>
      <c r="B997" s="83"/>
      <c r="C997" s="83"/>
      <c r="D997" s="83"/>
      <c r="E997" s="1"/>
      <c r="F997" s="1"/>
      <c r="G997" s="1"/>
      <c r="H997" s="1"/>
      <c r="I997" s="1"/>
      <c r="J997" s="1"/>
      <c r="K997" s="1"/>
      <c r="L997" s="1"/>
      <c r="M997" s="1"/>
      <c r="N997" s="1"/>
      <c r="O997" s="1"/>
      <c r="P997" s="1"/>
      <c r="Q997" s="1"/>
      <c r="R997" s="1"/>
      <c r="S997" s="1"/>
      <c r="T997" s="1"/>
      <c r="U997" s="1"/>
      <c r="V997" s="1"/>
      <c r="W997" s="1"/>
      <c r="X997" s="1"/>
      <c r="Y997" s="1"/>
      <c r="Z997" s="1"/>
      <c r="AA997" s="1"/>
      <c r="AB997" s="83"/>
      <c r="AC997" s="83"/>
      <c r="AD997" s="83"/>
      <c r="AE997" s="83"/>
      <c r="AF997" s="83"/>
      <c r="AG997" s="83"/>
      <c r="AH997" s="83"/>
      <c r="AI997" s="83"/>
      <c r="AJ997" s="83"/>
      <c r="AK997" s="83"/>
      <c r="AL997" s="83"/>
      <c r="AM997" s="83"/>
      <c r="AN997" s="83"/>
      <c r="AO997" s="83"/>
      <c r="AP997" s="83"/>
      <c r="AQ997" s="83"/>
      <c r="AR997" s="83"/>
      <c r="AS997" s="83"/>
      <c r="AT997" s="83"/>
      <c r="AU997" s="83"/>
      <c r="AV997" s="83"/>
      <c r="AW997" s="83"/>
      <c r="AX997" s="83"/>
      <c r="AY997" s="83"/>
      <c r="AZ997" s="83"/>
      <c r="BA997" s="83"/>
      <c r="BB997" s="83"/>
      <c r="BC997" s="83"/>
      <c r="BD997" s="83"/>
      <c r="BE997" s="83"/>
      <c r="BF997" s="83"/>
      <c r="BG997" s="83"/>
      <c r="BH997" s="83"/>
      <c r="BI997" s="83"/>
      <c r="BJ997" s="96"/>
      <c r="BK997" s="96"/>
      <c r="BL997" s="1"/>
      <c r="BM997" s="1"/>
    </row>
    <row r="998" spans="1:65" ht="15.75" customHeight="1" x14ac:dyDescent="0.25">
      <c r="A998" s="1"/>
      <c r="B998" s="83"/>
      <c r="C998" s="83"/>
      <c r="D998" s="83"/>
      <c r="E998" s="1"/>
      <c r="F998" s="1"/>
      <c r="G998" s="1"/>
      <c r="H998" s="1"/>
      <c r="I998" s="1"/>
      <c r="J998" s="1"/>
      <c r="K998" s="1"/>
      <c r="L998" s="1"/>
      <c r="M998" s="1"/>
      <c r="N998" s="1"/>
      <c r="O998" s="1"/>
      <c r="P998" s="1"/>
      <c r="Q998" s="1"/>
      <c r="R998" s="1"/>
      <c r="S998" s="1"/>
      <c r="T998" s="1"/>
      <c r="U998" s="1"/>
      <c r="V998" s="1"/>
      <c r="W998" s="1"/>
      <c r="X998" s="1"/>
      <c r="Y998" s="1"/>
      <c r="Z998" s="1"/>
      <c r="AA998" s="1"/>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3"/>
      <c r="AX998" s="83"/>
      <c r="AY998" s="83"/>
      <c r="AZ998" s="83"/>
      <c r="BA998" s="83"/>
      <c r="BB998" s="83"/>
      <c r="BC998" s="83"/>
      <c r="BD998" s="83"/>
      <c r="BE998" s="83"/>
      <c r="BF998" s="83"/>
      <c r="BG998" s="83"/>
      <c r="BH998" s="83"/>
      <c r="BI998" s="83"/>
      <c r="BJ998" s="96"/>
      <c r="BK998" s="96"/>
      <c r="BL998" s="1"/>
      <c r="BM998" s="1"/>
    </row>
  </sheetData>
  <autoFilter ref="A6:BL105" xr:uid="{00000000-0001-0000-0400-000000000000}"/>
  <mergeCells count="40">
    <mergeCell ref="Z3:BI3"/>
    <mergeCell ref="AF4:AH4"/>
    <mergeCell ref="AI4:AK4"/>
    <mergeCell ref="AL4:AN4"/>
    <mergeCell ref="AO4:AQ4"/>
    <mergeCell ref="AR4:AT4"/>
    <mergeCell ref="AU4:AW4"/>
    <mergeCell ref="P3:P5"/>
    <mergeCell ref="Q3:Q5"/>
    <mergeCell ref="R3:R5"/>
    <mergeCell ref="G3:G5"/>
    <mergeCell ref="H3:H5"/>
    <mergeCell ref="I3:I5"/>
    <mergeCell ref="J3:J5"/>
    <mergeCell ref="K3:K5"/>
    <mergeCell ref="L3:L5"/>
    <mergeCell ref="M3:M5"/>
    <mergeCell ref="N3:N5"/>
    <mergeCell ref="O3:O5"/>
    <mergeCell ref="A1:F2"/>
    <mergeCell ref="A3:A5"/>
    <mergeCell ref="B3:B5"/>
    <mergeCell ref="E3:E5"/>
    <mergeCell ref="F3:F5"/>
    <mergeCell ref="BL3:BL5"/>
    <mergeCell ref="S3:S5"/>
    <mergeCell ref="T3:T5"/>
    <mergeCell ref="U3:U5"/>
    <mergeCell ref="V3:V5"/>
    <mergeCell ref="AC4:AE4"/>
    <mergeCell ref="BJ3:BJ5"/>
    <mergeCell ref="BK3:BK5"/>
    <mergeCell ref="Z4:AB4"/>
    <mergeCell ref="BG4:BI4"/>
    <mergeCell ref="AX4:AZ4"/>
    <mergeCell ref="BA4:BC4"/>
    <mergeCell ref="BD4:BF4"/>
    <mergeCell ref="W3:W5"/>
    <mergeCell ref="X3:X5"/>
    <mergeCell ref="Y3:Y5"/>
  </mergeCells>
  <conditionalFormatting sqref="AB76:AB77">
    <cfRule type="cellIs" dxfId="188" priority="103" operator="between">
      <formula>$T$9</formula>
      <formula>$X$9</formula>
    </cfRule>
    <cfRule type="cellIs" dxfId="187" priority="104" operator="between">
      <formula>$W$9</formula>
      <formula>$T$9</formula>
    </cfRule>
    <cfRule type="cellIs" dxfId="186" priority="105" operator="between">
      <formula>$W$9</formula>
      <formula>0</formula>
    </cfRule>
  </conditionalFormatting>
  <conditionalFormatting sqref="AB57:AE59">
    <cfRule type="cellIs" dxfId="185" priority="337" operator="between">
      <formula>$T$9</formula>
      <formula>$X$9</formula>
    </cfRule>
    <cfRule type="cellIs" dxfId="184" priority="338" operator="between">
      <formula>$W$9</formula>
      <formula>$T$9</formula>
    </cfRule>
    <cfRule type="cellIs" dxfId="183" priority="339" operator="between">
      <formula>$W$9</formula>
      <formula>0</formula>
    </cfRule>
  </conditionalFormatting>
  <conditionalFormatting sqref="AB52:AN52 AR52:AW52 BA52:BF52 AB53:BF56 AB62:AE62 AB63:AN63 AR63:BF63 AB64 AE64 AH64 AK64 AN64 AB65:AN65 AQ65:BF65 AB66:AE66 AB67:BF69 AB70:AE70 AH70:AN70 AQ70:AW70 AQ71:BI71 AB71:AN72 AQ72:BF72 AB73:AW73 AB74:AE75 AH74:AN75 AQ74:AW75 AC76:BI76 AE77 AH77 AK77 AN77 AQ77 AB78:BF78 AB79:AN79 AQ79:BF79 AB80:BF82 AB83 AE83 AH83 AK83 AN83 AQ83 AT83 AW83 AZ83 AB84:AE85 AH84:AN85 AQ84:AW85 AZ84:BF85 AB86:AB91 AE86:AE91 AK86:AK91 AN86:AN91 AT86:AT91 AW86:AW91 AB92:AE92 AI92:AN92 AR92:AW92 BA92:BF92 AB93:BF94 AB95:BI97">
    <cfRule type="cellIs" dxfId="182" priority="424" operator="between">
      <formula>$T$9</formula>
      <formula>$X$9</formula>
    </cfRule>
    <cfRule type="cellIs" dxfId="181" priority="425" operator="between">
      <formula>$W$9</formula>
      <formula>$T$9</formula>
    </cfRule>
    <cfRule type="cellIs" dxfId="180" priority="426" operator="between">
      <formula>$W$9</formula>
      <formula>0</formula>
    </cfRule>
  </conditionalFormatting>
  <conditionalFormatting sqref="AB100:AN100 AB103:AE103 AB104:AN104 AB105:BI105">
    <cfRule type="cellIs" dxfId="179" priority="418" operator="between">
      <formula>$T$9</formula>
      <formula>$X$9</formula>
    </cfRule>
    <cfRule type="cellIs" dxfId="178" priority="419" operator="between">
      <formula>$W$9</formula>
      <formula>$T$9</formula>
    </cfRule>
    <cfRule type="cellIs" dxfId="177" priority="420" operator="between">
      <formula>$W$9</formula>
      <formula>0</formula>
    </cfRule>
  </conditionalFormatting>
  <conditionalFormatting sqref="AB49:AB51 AB9:BI27">
    <cfRule type="cellIs" dxfId="176" priority="382" operator="between">
      <formula>$T$9</formula>
      <formula>$X$9</formula>
    </cfRule>
    <cfRule type="cellIs" dxfId="175" priority="383" operator="between">
      <formula>$W$9</formula>
      <formula>$T$9</formula>
    </cfRule>
    <cfRule type="cellIs" dxfId="174" priority="384" operator="between">
      <formula>$W$9</formula>
      <formula>0</formula>
    </cfRule>
  </conditionalFormatting>
  <conditionalFormatting sqref="AB30:BI35 AB37:BI45 AB36:BH36">
    <cfRule type="cellIs" dxfId="173" priority="199" operator="between">
      <formula>$T$9</formula>
      <formula>$X$9</formula>
    </cfRule>
    <cfRule type="cellIs" dxfId="172" priority="200" operator="between">
      <formula>$W$9</formula>
      <formula>$T$9</formula>
    </cfRule>
    <cfRule type="cellIs" dxfId="171" priority="201" operator="between">
      <formula>$W$9</formula>
      <formula>0</formula>
    </cfRule>
  </conditionalFormatting>
  <conditionalFormatting sqref="AB48:BI48">
    <cfRule type="cellIs" dxfId="170" priority="196" operator="between">
      <formula>$T$9</formula>
      <formula>$X$9</formula>
    </cfRule>
    <cfRule type="cellIs" dxfId="169" priority="197" operator="between">
      <formula>$W$9</formula>
      <formula>$T$9</formula>
    </cfRule>
    <cfRule type="cellIs" dxfId="168" priority="198" operator="between">
      <formula>$W$9</formula>
      <formula>0</formula>
    </cfRule>
  </conditionalFormatting>
  <conditionalFormatting sqref="AB60:BI61">
    <cfRule type="cellIs" dxfId="167" priority="13" operator="between">
      <formula>$T$9</formula>
      <formula>$X$9</formula>
    </cfRule>
    <cfRule type="cellIs" dxfId="166" priority="14" operator="between">
      <formula>$W$9</formula>
      <formula>$T$9</formula>
    </cfRule>
    <cfRule type="cellIs" dxfId="165" priority="15" operator="between">
      <formula>$W$9</formula>
      <formula>0</formula>
    </cfRule>
  </conditionalFormatting>
  <conditionalFormatting sqref="AB101:BI102">
    <cfRule type="cellIs" dxfId="164" priority="37" operator="between">
      <formula>$T$9</formula>
      <formula>$X$9</formula>
    </cfRule>
    <cfRule type="cellIs" dxfId="163" priority="38" operator="between">
      <formula>$W$9</formula>
      <formula>$T$9</formula>
    </cfRule>
    <cfRule type="cellIs" dxfId="162" priority="39" operator="between">
      <formula>$W$9</formula>
      <formula>0</formula>
    </cfRule>
  </conditionalFormatting>
  <conditionalFormatting sqref="AE49:AE51">
    <cfRule type="cellIs" dxfId="161" priority="379" operator="between">
      <formula>$T$9</formula>
      <formula>$X$9</formula>
    </cfRule>
    <cfRule type="cellIs" dxfId="160" priority="380" operator="between">
      <formula>$W$9</formula>
      <formula>$T$9</formula>
    </cfRule>
    <cfRule type="cellIs" dxfId="159" priority="381" operator="between">
      <formula>$W$9</formula>
      <formula>0</formula>
    </cfRule>
  </conditionalFormatting>
  <conditionalFormatting sqref="AH49:AH51">
    <cfRule type="cellIs" dxfId="158" priority="376" operator="between">
      <formula>$T$9</formula>
      <formula>$X$9</formula>
    </cfRule>
    <cfRule type="cellIs" dxfId="157" priority="377" operator="between">
      <formula>$W$9</formula>
      <formula>$T$9</formula>
    </cfRule>
    <cfRule type="cellIs" dxfId="156" priority="378" operator="between">
      <formula>$W$9</formula>
      <formula>0</formula>
    </cfRule>
  </conditionalFormatting>
  <conditionalFormatting sqref="AH86:AH92">
    <cfRule type="cellIs" dxfId="155" priority="178" operator="between">
      <formula>$T$9</formula>
      <formula>$X$9</formula>
    </cfRule>
    <cfRule type="cellIs" dxfId="154" priority="179" operator="between">
      <formula>$W$9</formula>
      <formula>$T$9</formula>
    </cfRule>
    <cfRule type="cellIs" dxfId="153" priority="180" operator="between">
      <formula>$W$9</formula>
      <formula>0</formula>
    </cfRule>
  </conditionalFormatting>
  <conditionalFormatting sqref="AH57:AN59">
    <cfRule type="cellIs" dxfId="152" priority="331" operator="between">
      <formula>$T$9</formula>
      <formula>$X$9</formula>
    </cfRule>
    <cfRule type="cellIs" dxfId="151" priority="332" operator="between">
      <formula>$W$9</formula>
      <formula>$T$9</formula>
    </cfRule>
    <cfRule type="cellIs" dxfId="150" priority="333" operator="between">
      <formula>$W$9</formula>
      <formula>0</formula>
    </cfRule>
  </conditionalFormatting>
  <conditionalFormatting sqref="AH62:AN62">
    <cfRule type="cellIs" dxfId="149" priority="322" operator="between">
      <formula>$T$9</formula>
      <formula>$X$9</formula>
    </cfRule>
    <cfRule type="cellIs" dxfId="148" priority="323" operator="between">
      <formula>$W$9</formula>
      <formula>$T$9</formula>
    </cfRule>
    <cfRule type="cellIs" dxfId="147" priority="324" operator="between">
      <formula>$W$9</formula>
      <formula>0</formula>
    </cfRule>
  </conditionalFormatting>
  <conditionalFormatting sqref="AH66:AN66">
    <cfRule type="cellIs" dxfId="146" priority="301" operator="between">
      <formula>$T$9</formula>
      <formula>$X$9</formula>
    </cfRule>
    <cfRule type="cellIs" dxfId="145" priority="302" operator="between">
      <formula>$W$9</formula>
      <formula>$T$9</formula>
    </cfRule>
    <cfRule type="cellIs" dxfId="144" priority="303" operator="between">
      <formula>$W$9</formula>
      <formula>0</formula>
    </cfRule>
  </conditionalFormatting>
  <conditionalFormatting sqref="AH103:AN103">
    <cfRule type="cellIs" dxfId="143" priority="427" operator="between">
      <formula>$T$9</formula>
      <formula>$X$9</formula>
    </cfRule>
    <cfRule type="cellIs" dxfId="142" priority="428" operator="between">
      <formula>$W$9</formula>
      <formula>$T$9</formula>
    </cfRule>
    <cfRule type="cellIs" dxfId="141" priority="429" operator="between">
      <formula>$W$9</formula>
      <formula>0</formula>
    </cfRule>
  </conditionalFormatting>
  <conditionalFormatting sqref="AK49:AK51">
    <cfRule type="cellIs" dxfId="140" priority="373" operator="between">
      <formula>$T$9</formula>
      <formula>$X$9</formula>
    </cfRule>
    <cfRule type="cellIs" dxfId="139" priority="374" operator="between">
      <formula>$W$9</formula>
      <formula>$T$9</formula>
    </cfRule>
    <cfRule type="cellIs" dxfId="138" priority="375" operator="between">
      <formula>$W$9</formula>
      <formula>0</formula>
    </cfRule>
  </conditionalFormatting>
  <conditionalFormatting sqref="AN49:AN51">
    <cfRule type="cellIs" dxfId="137" priority="370" operator="between">
      <formula>$T$9</formula>
      <formula>$X$9</formula>
    </cfRule>
    <cfRule type="cellIs" dxfId="136" priority="371" operator="between">
      <formula>$W$9</formula>
      <formula>$T$9</formula>
    </cfRule>
    <cfRule type="cellIs" dxfId="135" priority="372" operator="between">
      <formula>$W$9</formula>
      <formula>0</formula>
    </cfRule>
  </conditionalFormatting>
  <conditionalFormatting sqref="AQ49:AQ52">
    <cfRule type="cellIs" dxfId="134" priority="184" operator="between">
      <formula>$T$9</formula>
      <formula>$X$9</formula>
    </cfRule>
    <cfRule type="cellIs" dxfId="133" priority="185" operator="between">
      <formula>$W$9</formula>
      <formula>$T$9</formula>
    </cfRule>
    <cfRule type="cellIs" dxfId="132" priority="186" operator="between">
      <formula>$W$9</formula>
      <formula>0</formula>
    </cfRule>
  </conditionalFormatting>
  <conditionalFormatting sqref="AQ63:AQ64">
    <cfRule type="cellIs" dxfId="131" priority="313" operator="between">
      <formula>$T$9</formula>
      <formula>$X$9</formula>
    </cfRule>
    <cfRule type="cellIs" dxfId="130" priority="314" operator="between">
      <formula>$W$9</formula>
      <formula>$T$9</formula>
    </cfRule>
    <cfRule type="cellIs" dxfId="129" priority="315" operator="between">
      <formula>$W$9</formula>
      <formula>0</formula>
    </cfRule>
  </conditionalFormatting>
  <conditionalFormatting sqref="AQ86:AQ92">
    <cfRule type="cellIs" dxfId="128" priority="175" operator="between">
      <formula>$T$9</formula>
      <formula>$X$9</formula>
    </cfRule>
    <cfRule type="cellIs" dxfId="127" priority="176" operator="between">
      <formula>$W$9</formula>
      <formula>$T$9</formula>
    </cfRule>
    <cfRule type="cellIs" dxfId="126" priority="177" operator="between">
      <formula>$W$9</formula>
      <formula>0</formula>
    </cfRule>
  </conditionalFormatting>
  <conditionalFormatting sqref="AQ62:AW62">
    <cfRule type="cellIs" dxfId="125" priority="319" operator="between">
      <formula>$T$9</formula>
      <formula>$X$9</formula>
    </cfRule>
    <cfRule type="cellIs" dxfId="124" priority="320" operator="between">
      <formula>$W$9</formula>
      <formula>$T$9</formula>
    </cfRule>
    <cfRule type="cellIs" dxfId="123" priority="321" operator="between">
      <formula>$W$9</formula>
      <formula>0</formula>
    </cfRule>
  </conditionalFormatting>
  <conditionalFormatting sqref="AQ66:AW66">
    <cfRule type="cellIs" dxfId="122" priority="298" operator="between">
      <formula>$T$9</formula>
      <formula>$X$9</formula>
    </cfRule>
    <cfRule type="cellIs" dxfId="121" priority="299" operator="between">
      <formula>$W$9</formula>
      <formula>$T$9</formula>
    </cfRule>
    <cfRule type="cellIs" dxfId="120" priority="300" operator="between">
      <formula>$W$9</formula>
      <formula>0</formula>
    </cfRule>
  </conditionalFormatting>
  <conditionalFormatting sqref="AQ57:BF59">
    <cfRule type="cellIs" dxfId="119" priority="25" operator="between">
      <formula>$T$9</formula>
      <formula>$X$9</formula>
    </cfRule>
    <cfRule type="cellIs" dxfId="118" priority="26" operator="between">
      <formula>$W$9</formula>
      <formula>$T$9</formula>
    </cfRule>
    <cfRule type="cellIs" dxfId="117" priority="27" operator="between">
      <formula>$W$9</formula>
      <formula>0</formula>
    </cfRule>
  </conditionalFormatting>
  <conditionalFormatting sqref="AQ100:BI100">
    <cfRule type="cellIs" dxfId="116" priority="40" operator="between">
      <formula>$T$9</formula>
      <formula>$X$9</formula>
    </cfRule>
    <cfRule type="cellIs" dxfId="115" priority="41" operator="between">
      <formula>$W$9</formula>
      <formula>$T$9</formula>
    </cfRule>
    <cfRule type="cellIs" dxfId="114" priority="42" operator="between">
      <formula>$W$9</formula>
      <formula>0</formula>
    </cfRule>
  </conditionalFormatting>
  <conditionalFormatting sqref="AQ104:BI104 AQ103:AZ103 BC103:BI103">
    <cfRule type="cellIs" dxfId="113" priority="7" operator="between">
      <formula>$T$9</formula>
      <formula>$X$9</formula>
    </cfRule>
    <cfRule type="cellIs" dxfId="112" priority="8" operator="between">
      <formula>$W$9</formula>
      <formula>$T$9</formula>
    </cfRule>
    <cfRule type="cellIs" dxfId="111" priority="9" operator="between">
      <formula>$W$9</formula>
      <formula>0</formula>
    </cfRule>
  </conditionalFormatting>
  <conditionalFormatting sqref="AT49:AT51">
    <cfRule type="cellIs" dxfId="110" priority="364" operator="between">
      <formula>$T$9</formula>
      <formula>$X$9</formula>
    </cfRule>
    <cfRule type="cellIs" dxfId="109" priority="365" operator="between">
      <formula>$W$9</formula>
      <formula>$T$9</formula>
    </cfRule>
    <cfRule type="cellIs" dxfId="108" priority="366" operator="between">
      <formula>$W$9</formula>
      <formula>0</formula>
    </cfRule>
  </conditionalFormatting>
  <conditionalFormatting sqref="AT64">
    <cfRule type="cellIs" dxfId="107" priority="310" operator="between">
      <formula>$T$9</formula>
      <formula>$X$9</formula>
    </cfRule>
    <cfRule type="cellIs" dxfId="106" priority="311" operator="between">
      <formula>$W$9</formula>
      <formula>$T$9</formula>
    </cfRule>
    <cfRule type="cellIs" dxfId="105" priority="312" operator="between">
      <formula>$W$9</formula>
      <formula>0</formula>
    </cfRule>
  </conditionalFormatting>
  <conditionalFormatting sqref="AT77">
    <cfRule type="cellIs" dxfId="104" priority="286" operator="between">
      <formula>$T$9</formula>
      <formula>$X$9</formula>
    </cfRule>
    <cfRule type="cellIs" dxfId="103" priority="287" operator="between">
      <formula>$W$9</formula>
      <formula>$T$9</formula>
    </cfRule>
    <cfRule type="cellIs" dxfId="102" priority="288" operator="between">
      <formula>$W$9</formula>
      <formula>0</formula>
    </cfRule>
  </conditionalFormatting>
  <conditionalFormatting sqref="AW49:AW51">
    <cfRule type="cellIs" dxfId="101" priority="274" operator="between">
      <formula>$T$9</formula>
      <formula>$X$9</formula>
    </cfRule>
    <cfRule type="cellIs" dxfId="100" priority="275" operator="between">
      <formula>$W$9</formula>
      <formula>$T$9</formula>
    </cfRule>
    <cfRule type="cellIs" dxfId="99" priority="276" operator="between">
      <formula>$W$9</formula>
      <formula>0</formula>
    </cfRule>
  </conditionalFormatting>
  <conditionalFormatting sqref="AW64">
    <cfRule type="cellIs" dxfId="98" priority="307" operator="between">
      <formula>$T$9</formula>
      <formula>$X$9</formula>
    </cfRule>
    <cfRule type="cellIs" dxfId="97" priority="308" operator="between">
      <formula>$W$9</formula>
      <formula>$T$9</formula>
    </cfRule>
    <cfRule type="cellIs" dxfId="96" priority="309" operator="between">
      <formula>$W$9</formula>
      <formula>0</formula>
    </cfRule>
  </conditionalFormatting>
  <conditionalFormatting sqref="AW77">
    <cfRule type="cellIs" dxfId="95" priority="283" operator="between">
      <formula>$T$9</formula>
      <formula>$X$9</formula>
    </cfRule>
    <cfRule type="cellIs" dxfId="94" priority="284" operator="between">
      <formula>$W$9</formula>
      <formula>$T$9</formula>
    </cfRule>
    <cfRule type="cellIs" dxfId="93" priority="285" operator="between">
      <formula>$W$9</formula>
      <formula>0</formula>
    </cfRule>
  </conditionalFormatting>
  <conditionalFormatting sqref="AZ49:AZ52">
    <cfRule type="cellIs" dxfId="92" priority="181" operator="between">
      <formula>$T$9</formula>
      <formula>$X$9</formula>
    </cfRule>
    <cfRule type="cellIs" dxfId="91" priority="182" operator="between">
      <formula>$W$9</formula>
      <formula>$T$9</formula>
    </cfRule>
    <cfRule type="cellIs" dxfId="90" priority="183" operator="between">
      <formula>$W$9</formula>
      <formula>0</formula>
    </cfRule>
  </conditionalFormatting>
  <conditionalFormatting sqref="AZ73">
    <cfRule type="cellIs" dxfId="89" priority="112" operator="between">
      <formula>$T$9</formula>
      <formula>$X$9</formula>
    </cfRule>
    <cfRule type="cellIs" dxfId="88" priority="113" operator="between">
      <formula>$W$9</formula>
      <formula>$T$9</formula>
    </cfRule>
    <cfRule type="cellIs" dxfId="87" priority="114" operator="between">
      <formula>$W$9</formula>
      <formula>0</formula>
    </cfRule>
  </conditionalFormatting>
  <conditionalFormatting sqref="AZ77">
    <cfRule type="cellIs" dxfId="86" priority="280" operator="between">
      <formula>$T$9</formula>
      <formula>$X$9</formula>
    </cfRule>
    <cfRule type="cellIs" dxfId="85" priority="281" operator="between">
      <formula>$W$9</formula>
      <formula>$T$9</formula>
    </cfRule>
    <cfRule type="cellIs" dxfId="84" priority="282" operator="between">
      <formula>$W$9</formula>
      <formula>0</formula>
    </cfRule>
  </conditionalFormatting>
  <conditionalFormatting sqref="AZ86:AZ92">
    <cfRule type="cellIs" dxfId="83" priority="172" operator="between">
      <formula>$T$9</formula>
      <formula>$X$9</formula>
    </cfRule>
    <cfRule type="cellIs" dxfId="82" priority="173" operator="between">
      <formula>$W$9</formula>
      <formula>$T$9</formula>
    </cfRule>
    <cfRule type="cellIs" dxfId="81" priority="174" operator="between">
      <formula>$W$9</formula>
      <formula>0</formula>
    </cfRule>
  </conditionalFormatting>
  <conditionalFormatting sqref="AZ62:BF62">
    <cfRule type="cellIs" dxfId="80" priority="316" operator="between">
      <formula>$T$9</formula>
      <formula>$X$9</formula>
    </cfRule>
    <cfRule type="cellIs" dxfId="79" priority="317" operator="between">
      <formula>$W$9</formula>
      <formula>$T$9</formula>
    </cfRule>
    <cfRule type="cellIs" dxfId="78" priority="318" operator="between">
      <formula>$W$9</formula>
      <formula>0</formula>
    </cfRule>
  </conditionalFormatting>
  <conditionalFormatting sqref="AZ64:BF64">
    <cfRule type="cellIs" dxfId="77" priority="304" operator="between">
      <formula>$T$9</formula>
      <formula>$X$9</formula>
    </cfRule>
    <cfRule type="cellIs" dxfId="76" priority="305" operator="between">
      <formula>$W$9</formula>
      <formula>$T$9</formula>
    </cfRule>
    <cfRule type="cellIs" dxfId="75" priority="306" operator="between">
      <formula>$W$9</formula>
      <formula>0</formula>
    </cfRule>
  </conditionalFormatting>
  <conditionalFormatting sqref="AZ66:BF66">
    <cfRule type="cellIs" dxfId="74" priority="295" operator="between">
      <formula>$T$9</formula>
      <formula>$X$9</formula>
    </cfRule>
    <cfRule type="cellIs" dxfId="73" priority="296" operator="between">
      <formula>$W$9</formula>
      <formula>$T$9</formula>
    </cfRule>
    <cfRule type="cellIs" dxfId="72" priority="297" operator="between">
      <formula>$W$9</formula>
      <formula>0</formula>
    </cfRule>
  </conditionalFormatting>
  <conditionalFormatting sqref="AZ70:BF70">
    <cfRule type="cellIs" dxfId="71" priority="292" operator="between">
      <formula>$T$9</formula>
      <formula>$X$9</formula>
    </cfRule>
    <cfRule type="cellIs" dxfId="70" priority="293" operator="between">
      <formula>$W$9</formula>
      <formula>$T$9</formula>
    </cfRule>
    <cfRule type="cellIs" dxfId="69" priority="294" operator="between">
      <formula>$W$9</formula>
      <formula>0</formula>
    </cfRule>
  </conditionalFormatting>
  <conditionalFormatting sqref="AZ74:BF75">
    <cfRule type="cellIs" dxfId="68" priority="289" operator="between">
      <formula>$T$9</formula>
      <formula>$X$9</formula>
    </cfRule>
    <cfRule type="cellIs" dxfId="67" priority="290" operator="between">
      <formula>$W$9</formula>
      <formula>$T$9</formula>
    </cfRule>
    <cfRule type="cellIs" dxfId="66" priority="291" operator="between">
      <formula>$W$9</formula>
      <formula>0</formula>
    </cfRule>
  </conditionalFormatting>
  <conditionalFormatting sqref="BA49:BI49">
    <cfRule type="cellIs" dxfId="65" priority="193" operator="between">
      <formula>$T$9</formula>
      <formula>$X$9</formula>
    </cfRule>
    <cfRule type="cellIs" dxfId="64" priority="194" operator="between">
      <formula>$W$9</formula>
      <formula>$T$9</formula>
    </cfRule>
    <cfRule type="cellIs" dxfId="63" priority="195" operator="between">
      <formula>$W$9</formula>
      <formula>0</formula>
    </cfRule>
  </conditionalFormatting>
  <conditionalFormatting sqref="BC50:BC51">
    <cfRule type="cellIs" dxfId="62" priority="229" operator="between">
      <formula>$T$9</formula>
      <formula>$X$9</formula>
    </cfRule>
    <cfRule type="cellIs" dxfId="61" priority="230" operator="between">
      <formula>$W$9</formula>
      <formula>$T$9</formula>
    </cfRule>
    <cfRule type="cellIs" dxfId="60" priority="231" operator="between">
      <formula>$W$9</formula>
      <formula>0</formula>
    </cfRule>
  </conditionalFormatting>
  <conditionalFormatting sqref="BC77">
    <cfRule type="cellIs" dxfId="59" priority="97" operator="between">
      <formula>$T$9</formula>
      <formula>$X$9</formula>
    </cfRule>
    <cfRule type="cellIs" dxfId="58" priority="98" operator="between">
      <formula>$W$9</formula>
      <formula>$T$9</formula>
    </cfRule>
    <cfRule type="cellIs" dxfId="57" priority="99" operator="between">
      <formula>$W$9</formula>
      <formula>0</formula>
    </cfRule>
  </conditionalFormatting>
  <conditionalFormatting sqref="BC83">
    <cfRule type="cellIs" dxfId="56" priority="73" operator="between">
      <formula>$T$9</formula>
      <formula>$X$9</formula>
    </cfRule>
    <cfRule type="cellIs" dxfId="55" priority="74" operator="between">
      <formula>$W$9</formula>
      <formula>$T$9</formula>
    </cfRule>
    <cfRule type="cellIs" dxfId="54" priority="75" operator="between">
      <formula>$W$9</formula>
      <formula>0</formula>
    </cfRule>
  </conditionalFormatting>
  <conditionalFormatting sqref="BC86:BC91">
    <cfRule type="cellIs" dxfId="53" priority="250" operator="between">
      <formula>$T$9</formula>
      <formula>$X$9</formula>
    </cfRule>
    <cfRule type="cellIs" dxfId="52" priority="251" operator="between">
      <formula>$W$9</formula>
      <formula>$T$9</formula>
    </cfRule>
    <cfRule type="cellIs" dxfId="51" priority="252" operator="between">
      <formula>$W$9</formula>
      <formula>0</formula>
    </cfRule>
  </conditionalFormatting>
  <conditionalFormatting sqref="BC73:BI73">
    <cfRule type="cellIs" dxfId="50" priority="109" operator="between">
      <formula>$T$9</formula>
      <formula>$X$9</formula>
    </cfRule>
    <cfRule type="cellIs" dxfId="49" priority="110" operator="between">
      <formula>$W$9</formula>
      <formula>$T$9</formula>
    </cfRule>
    <cfRule type="cellIs" dxfId="48" priority="111" operator="between">
      <formula>$W$9</formula>
      <formula>0</formula>
    </cfRule>
  </conditionalFormatting>
  <conditionalFormatting sqref="BF50:BF51">
    <cfRule type="cellIs" dxfId="47" priority="223" operator="between">
      <formula>$T$9</formula>
      <formula>$X$9</formula>
    </cfRule>
    <cfRule type="cellIs" dxfId="46" priority="224" operator="between">
      <formula>$W$9</formula>
      <formula>$T$9</formula>
    </cfRule>
    <cfRule type="cellIs" dxfId="45" priority="225" operator="between">
      <formula>$W$9</formula>
      <formula>0</formula>
    </cfRule>
  </conditionalFormatting>
  <conditionalFormatting sqref="BF77">
    <cfRule type="cellIs" dxfId="44" priority="94" operator="between">
      <formula>$T$9</formula>
      <formula>$X$9</formula>
    </cfRule>
    <cfRule type="cellIs" dxfId="43" priority="95" operator="between">
      <formula>$W$9</formula>
      <formula>$T$9</formula>
    </cfRule>
    <cfRule type="cellIs" dxfId="42" priority="96" operator="between">
      <formula>$W$9</formula>
      <formula>0</formula>
    </cfRule>
  </conditionalFormatting>
  <conditionalFormatting sqref="BF83">
    <cfRule type="cellIs" dxfId="41" priority="70" operator="between">
      <formula>$T$9</formula>
      <formula>$X$9</formula>
    </cfRule>
    <cfRule type="cellIs" dxfId="40" priority="71" operator="between">
      <formula>$W$9</formula>
      <formula>$T$9</formula>
    </cfRule>
    <cfRule type="cellIs" dxfId="39" priority="72" operator="between">
      <formula>$W$9</formula>
      <formula>0</formula>
    </cfRule>
  </conditionalFormatting>
  <conditionalFormatting sqref="BF86:BF91">
    <cfRule type="cellIs" dxfId="38" priority="205" operator="between">
      <formula>$T$9</formula>
      <formula>$X$9</formula>
    </cfRule>
    <cfRule type="cellIs" dxfId="37" priority="206" operator="between">
      <formula>$W$9</formula>
      <formula>$T$9</formula>
    </cfRule>
    <cfRule type="cellIs" dxfId="36" priority="207" operator="between">
      <formula>$W$9</formula>
      <formula>0</formula>
    </cfRule>
  </conditionalFormatting>
  <conditionalFormatting sqref="BG57:BI58">
    <cfRule type="cellIs" dxfId="35" priority="22" operator="between">
      <formula>$T$9</formula>
      <formula>$X$9</formula>
    </cfRule>
    <cfRule type="cellIs" dxfId="34" priority="23" operator="between">
      <formula>$W$9</formula>
      <formula>$T$9</formula>
    </cfRule>
    <cfRule type="cellIs" dxfId="33" priority="24" operator="between">
      <formula>$W$9</formula>
      <formula>0</formula>
    </cfRule>
  </conditionalFormatting>
  <conditionalFormatting sqref="BI50:BI51">
    <cfRule type="cellIs" dxfId="32" priority="187" operator="between">
      <formula>$T$9</formula>
      <formula>$X$9</formula>
    </cfRule>
    <cfRule type="cellIs" dxfId="31" priority="188" operator="between">
      <formula>$W$9</formula>
      <formula>$T$9</formula>
    </cfRule>
    <cfRule type="cellIs" dxfId="30" priority="189" operator="between">
      <formula>$W$9</formula>
      <formula>0</formula>
    </cfRule>
  </conditionalFormatting>
  <conditionalFormatting sqref="BI53:BI56">
    <cfRule type="cellIs" dxfId="29" priority="151" operator="between">
      <formula>$T$9</formula>
      <formula>$X$9</formula>
    </cfRule>
    <cfRule type="cellIs" dxfId="28" priority="152" operator="between">
      <formula>$W$9</formula>
      <formula>$T$9</formula>
    </cfRule>
    <cfRule type="cellIs" dxfId="27" priority="153" operator="between">
      <formula>$W$9</formula>
      <formula>0</formula>
    </cfRule>
  </conditionalFormatting>
  <conditionalFormatting sqref="BI59">
    <cfRule type="cellIs" dxfId="26" priority="121" operator="between">
      <formula>$T$9</formula>
      <formula>$X$9</formula>
    </cfRule>
    <cfRule type="cellIs" dxfId="25" priority="122" operator="between">
      <formula>$W$9</formula>
      <formula>$T$9</formula>
    </cfRule>
    <cfRule type="cellIs" dxfId="24" priority="123" operator="between">
      <formula>$W$9</formula>
      <formula>0</formula>
    </cfRule>
  </conditionalFormatting>
  <conditionalFormatting sqref="BI62:BI70">
    <cfRule type="cellIs" dxfId="23" priority="118" operator="between">
      <formula>$T$9</formula>
      <formula>$X$9</formula>
    </cfRule>
    <cfRule type="cellIs" dxfId="22" priority="119" operator="between">
      <formula>$W$9</formula>
      <formula>$T$9</formula>
    </cfRule>
    <cfRule type="cellIs" dxfId="21" priority="120" operator="between">
      <formula>$W$9</formula>
      <formula>0</formula>
    </cfRule>
  </conditionalFormatting>
  <conditionalFormatting sqref="BI72">
    <cfRule type="cellIs" dxfId="20" priority="115" operator="between">
      <formula>$T$9</formula>
      <formula>$X$9</formula>
    </cfRule>
    <cfRule type="cellIs" dxfId="19" priority="116" operator="between">
      <formula>$W$9</formula>
      <formula>$T$9</formula>
    </cfRule>
    <cfRule type="cellIs" dxfId="18" priority="117" operator="between">
      <formula>$W$9</formula>
      <formula>0</formula>
    </cfRule>
  </conditionalFormatting>
  <conditionalFormatting sqref="BI74:BI75">
    <cfRule type="cellIs" dxfId="17" priority="100" operator="between">
      <formula>$T$9</formula>
      <formula>$X$9</formula>
    </cfRule>
    <cfRule type="cellIs" dxfId="16" priority="101" operator="between">
      <formula>$W$9</formula>
      <formula>$T$9</formula>
    </cfRule>
    <cfRule type="cellIs" dxfId="15" priority="102" operator="between">
      <formula>$W$9</formula>
      <formula>0</formula>
    </cfRule>
  </conditionalFormatting>
  <conditionalFormatting sqref="BI77:BI94">
    <cfRule type="cellIs" dxfId="14" priority="43" operator="between">
      <formula>$T$9</formula>
      <formula>$X$9</formula>
    </cfRule>
    <cfRule type="cellIs" dxfId="13" priority="44" operator="between">
      <formula>$W$9</formula>
      <formula>$T$9</formula>
    </cfRule>
    <cfRule type="cellIs" dxfId="12" priority="45" operator="between">
      <formula>$W$9</formula>
      <formula>0</formula>
    </cfRule>
  </conditionalFormatting>
  <conditionalFormatting sqref="BI36">
    <cfRule type="cellIs" dxfId="11" priority="4" operator="between">
      <formula>$T$9</formula>
      <formula>$X$9</formula>
    </cfRule>
    <cfRule type="cellIs" dxfId="10" priority="5" operator="between">
      <formula>$W$9</formula>
      <formula>$T$9</formula>
    </cfRule>
    <cfRule type="cellIs" dxfId="9" priority="6" operator="between">
      <formula>$W$9</formula>
      <formula>0</formula>
    </cfRule>
  </conditionalFormatting>
  <conditionalFormatting sqref="BI52">
    <cfRule type="cellIs" dxfId="8" priority="1" operator="between">
      <formula>$T$9</formula>
      <formula>$X$9</formula>
    </cfRule>
    <cfRule type="cellIs" dxfId="7" priority="2" operator="between">
      <formula>$W$9</formula>
      <formula>$T$9</formula>
    </cfRule>
    <cfRule type="cellIs" dxfId="6" priority="3" operator="between">
      <formula>$W$9</formula>
      <formula>0</formula>
    </cfRule>
  </conditionalFormatting>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60EB-5627-4CAE-A148-8ADC1E4099CB}">
  <sheetPr>
    <tabColor rgb="FF339966"/>
  </sheetPr>
  <dimension ref="A3:H97"/>
  <sheetViews>
    <sheetView topLeftCell="H3" workbookViewId="0">
      <selection activeCell="R17" sqref="R17"/>
    </sheetView>
  </sheetViews>
  <sheetFormatPr baseColWidth="10" defaultRowHeight="15" x14ac:dyDescent="0.25"/>
  <cols>
    <col min="1" max="1" width="17.5703125" bestFit="1" customWidth="1"/>
    <col min="2" max="2" width="21" bestFit="1" customWidth="1"/>
    <col min="4" max="4" width="17.5703125" bestFit="1" customWidth="1"/>
    <col min="5" max="5" width="15.7109375" bestFit="1" customWidth="1"/>
    <col min="7" max="7" width="137.7109375" bestFit="1" customWidth="1"/>
    <col min="8" max="8" width="21" bestFit="1" customWidth="1"/>
  </cols>
  <sheetData>
    <row r="3" spans="1:8" x14ac:dyDescent="0.25">
      <c r="A3" s="191" t="s">
        <v>804</v>
      </c>
      <c r="B3" t="s">
        <v>125</v>
      </c>
      <c r="D3" s="191" t="s">
        <v>804</v>
      </c>
      <c r="E3" t="s">
        <v>807</v>
      </c>
      <c r="G3" s="191" t="s">
        <v>804</v>
      </c>
      <c r="H3" t="s">
        <v>125</v>
      </c>
    </row>
    <row r="4" spans="1:8" x14ac:dyDescent="0.25">
      <c r="A4" s="192" t="s">
        <v>155</v>
      </c>
      <c r="B4" s="194">
        <v>1</v>
      </c>
      <c r="D4" s="192" t="s">
        <v>155</v>
      </c>
      <c r="E4" s="195">
        <v>1</v>
      </c>
      <c r="G4" s="192" t="s">
        <v>691</v>
      </c>
      <c r="H4" s="194">
        <v>1</v>
      </c>
    </row>
    <row r="5" spans="1:8" x14ac:dyDescent="0.25">
      <c r="A5" s="192" t="s">
        <v>160</v>
      </c>
      <c r="B5" s="194">
        <v>0.99645390070921991</v>
      </c>
      <c r="D5" s="193" t="s">
        <v>779</v>
      </c>
      <c r="E5" s="195">
        <v>1</v>
      </c>
      <c r="G5" s="192" t="s">
        <v>299</v>
      </c>
      <c r="H5" s="194" t="e">
        <v>#DIV/0!</v>
      </c>
    </row>
    <row r="6" spans="1:8" x14ac:dyDescent="0.25">
      <c r="A6" s="192" t="s">
        <v>168</v>
      </c>
      <c r="B6" s="194">
        <v>0.93969555035128804</v>
      </c>
      <c r="D6" s="192" t="s">
        <v>160</v>
      </c>
      <c r="E6" s="195">
        <v>2</v>
      </c>
      <c r="G6" s="192" t="s">
        <v>494</v>
      </c>
      <c r="H6" s="194">
        <v>1</v>
      </c>
    </row>
    <row r="7" spans="1:8" x14ac:dyDescent="0.25">
      <c r="A7" s="192" t="s">
        <v>132</v>
      </c>
      <c r="B7" s="194">
        <v>0.99821428571428572</v>
      </c>
      <c r="D7" s="193" t="s">
        <v>779</v>
      </c>
      <c r="E7" s="195">
        <v>1</v>
      </c>
      <c r="G7" s="192" t="s">
        <v>439</v>
      </c>
      <c r="H7" s="194">
        <v>0.99054374000000001</v>
      </c>
    </row>
    <row r="8" spans="1:8" x14ac:dyDescent="0.25">
      <c r="A8" s="192" t="s">
        <v>149</v>
      </c>
      <c r="B8" s="194">
        <v>0</v>
      </c>
      <c r="D8" s="193" t="s">
        <v>806</v>
      </c>
      <c r="E8" s="195">
        <v>1</v>
      </c>
      <c r="G8" s="192" t="s">
        <v>507</v>
      </c>
      <c r="H8" s="194">
        <v>1</v>
      </c>
    </row>
    <row r="9" spans="1:8" x14ac:dyDescent="0.25">
      <c r="A9" s="192" t="s">
        <v>170</v>
      </c>
      <c r="B9" s="194">
        <v>0.96798029556650245</v>
      </c>
      <c r="D9" s="192" t="s">
        <v>168</v>
      </c>
      <c r="E9" s="195">
        <v>3</v>
      </c>
      <c r="G9" s="192" t="s">
        <v>342</v>
      </c>
      <c r="H9" s="194">
        <v>1</v>
      </c>
    </row>
    <row r="10" spans="1:8" x14ac:dyDescent="0.25">
      <c r="A10" s="192" t="s">
        <v>162</v>
      </c>
      <c r="B10" s="194">
        <v>0.73280182026656215</v>
      </c>
      <c r="D10" s="193" t="s">
        <v>779</v>
      </c>
      <c r="E10" s="195">
        <v>1</v>
      </c>
      <c r="G10" s="192" t="s">
        <v>787</v>
      </c>
      <c r="H10" s="194">
        <v>1</v>
      </c>
    </row>
    <row r="11" spans="1:8" x14ac:dyDescent="0.25">
      <c r="A11" s="192" t="s">
        <v>103</v>
      </c>
      <c r="B11" s="194" t="e">
        <v>#DIV/0!</v>
      </c>
      <c r="D11" s="193" t="s">
        <v>806</v>
      </c>
      <c r="E11" s="195">
        <v>1</v>
      </c>
      <c r="G11" s="192" t="s">
        <v>683</v>
      </c>
      <c r="H11" s="194">
        <v>0.99290780141843971</v>
      </c>
    </row>
    <row r="12" spans="1:8" x14ac:dyDescent="0.25">
      <c r="A12" s="192" t="s">
        <v>139</v>
      </c>
      <c r="B12" s="194">
        <v>1</v>
      </c>
      <c r="D12" s="193" t="s">
        <v>808</v>
      </c>
      <c r="E12" s="195">
        <v>1</v>
      </c>
      <c r="G12" s="192" t="s">
        <v>468</v>
      </c>
      <c r="H12" s="194">
        <v>1</v>
      </c>
    </row>
    <row r="13" spans="1:8" x14ac:dyDescent="0.25">
      <c r="A13" s="192" t="s">
        <v>141</v>
      </c>
      <c r="B13" s="194" t="e">
        <v>#DIV/0!</v>
      </c>
      <c r="D13" s="192" t="s">
        <v>132</v>
      </c>
      <c r="E13" s="195">
        <v>8</v>
      </c>
      <c r="G13" s="192" t="s">
        <v>474</v>
      </c>
      <c r="H13" s="194">
        <v>0.74386479691358021</v>
      </c>
    </row>
    <row r="14" spans="1:8" x14ac:dyDescent="0.25">
      <c r="A14" s="192" t="s">
        <v>178</v>
      </c>
      <c r="B14" s="194">
        <v>0.99277960872163762</v>
      </c>
      <c r="D14" s="193" t="s">
        <v>779</v>
      </c>
      <c r="E14" s="195">
        <v>8</v>
      </c>
      <c r="G14" s="192" t="s">
        <v>416</v>
      </c>
      <c r="H14" s="194">
        <v>0.9919714540588761</v>
      </c>
    </row>
    <row r="15" spans="1:8" x14ac:dyDescent="0.25">
      <c r="A15" s="192" t="s">
        <v>147</v>
      </c>
      <c r="B15" s="194" t="e">
        <v>#DIV/0!</v>
      </c>
      <c r="D15" s="192" t="s">
        <v>149</v>
      </c>
      <c r="E15" s="195">
        <v>2</v>
      </c>
      <c r="G15" s="192" t="s">
        <v>774</v>
      </c>
      <c r="H15" s="194">
        <v>0.50505050505050497</v>
      </c>
    </row>
    <row r="16" spans="1:8" x14ac:dyDescent="0.25">
      <c r="A16" s="192" t="s">
        <v>174</v>
      </c>
      <c r="B16" s="194">
        <v>0.93596619922839508</v>
      </c>
      <c r="D16" s="193" t="s">
        <v>806</v>
      </c>
      <c r="E16" s="195">
        <v>1</v>
      </c>
      <c r="G16" s="192" t="s">
        <v>348</v>
      </c>
      <c r="H16" s="194">
        <v>1</v>
      </c>
    </row>
    <row r="17" spans="1:8" x14ac:dyDescent="0.25">
      <c r="A17" s="192" t="s">
        <v>65</v>
      </c>
      <c r="B17" s="194">
        <v>0.52935053966674528</v>
      </c>
      <c r="D17" s="193" t="s">
        <v>808</v>
      </c>
      <c r="E17" s="195">
        <v>1</v>
      </c>
      <c r="G17" s="192" t="s">
        <v>514</v>
      </c>
      <c r="H17" s="194">
        <v>1</v>
      </c>
    </row>
    <row r="18" spans="1:8" x14ac:dyDescent="0.25">
      <c r="A18" s="192" t="s">
        <v>110</v>
      </c>
      <c r="B18" s="194">
        <v>0.95331248420846371</v>
      </c>
      <c r="D18" s="192" t="s">
        <v>170</v>
      </c>
      <c r="E18" s="195">
        <v>4</v>
      </c>
      <c r="G18" s="192" t="s">
        <v>795</v>
      </c>
      <c r="H18" s="194">
        <v>1</v>
      </c>
    </row>
    <row r="19" spans="1:8" x14ac:dyDescent="0.25">
      <c r="A19" s="192" t="s">
        <v>772</v>
      </c>
      <c r="B19" s="194">
        <v>0.86940880684409727</v>
      </c>
      <c r="D19" s="193" t="s">
        <v>779</v>
      </c>
      <c r="E19" s="195">
        <v>4</v>
      </c>
      <c r="G19" s="192" t="s">
        <v>614</v>
      </c>
      <c r="H19" s="194">
        <v>1</v>
      </c>
    </row>
    <row r="20" spans="1:8" x14ac:dyDescent="0.25">
      <c r="D20" s="192" t="s">
        <v>162</v>
      </c>
      <c r="E20" s="195">
        <v>5</v>
      </c>
      <c r="G20" s="192" t="s">
        <v>796</v>
      </c>
      <c r="H20" s="194">
        <v>1</v>
      </c>
    </row>
    <row r="21" spans="1:8" x14ac:dyDescent="0.25">
      <c r="D21" s="193" t="s">
        <v>779</v>
      </c>
      <c r="E21" s="195">
        <v>2</v>
      </c>
      <c r="G21" s="192" t="s">
        <v>797</v>
      </c>
      <c r="H21" s="194">
        <v>1</v>
      </c>
    </row>
    <row r="22" spans="1:8" x14ac:dyDescent="0.25">
      <c r="D22" s="193" t="s">
        <v>806</v>
      </c>
      <c r="E22" s="195">
        <v>3</v>
      </c>
      <c r="G22" s="192" t="s">
        <v>799</v>
      </c>
      <c r="H22" s="194">
        <v>1</v>
      </c>
    </row>
    <row r="23" spans="1:8" x14ac:dyDescent="0.25">
      <c r="D23" s="192" t="s">
        <v>103</v>
      </c>
      <c r="E23" s="195">
        <v>6</v>
      </c>
      <c r="G23" s="192" t="s">
        <v>646</v>
      </c>
      <c r="H23" s="194" t="e">
        <v>#DIV/0!</v>
      </c>
    </row>
    <row r="24" spans="1:8" x14ac:dyDescent="0.25">
      <c r="D24" s="193" t="s">
        <v>806</v>
      </c>
      <c r="E24" s="195">
        <v>1</v>
      </c>
      <c r="G24" s="192" t="s">
        <v>355</v>
      </c>
      <c r="H24" s="194">
        <v>1</v>
      </c>
    </row>
    <row r="25" spans="1:8" x14ac:dyDescent="0.25">
      <c r="D25" s="193" t="s">
        <v>808</v>
      </c>
      <c r="E25" s="195">
        <v>5</v>
      </c>
      <c r="G25" s="192" t="s">
        <v>360</v>
      </c>
      <c r="H25" s="194">
        <v>1</v>
      </c>
    </row>
    <row r="26" spans="1:8" x14ac:dyDescent="0.25">
      <c r="D26" s="192" t="s">
        <v>139</v>
      </c>
      <c r="E26" s="195">
        <v>4</v>
      </c>
      <c r="G26" s="192" t="s">
        <v>487</v>
      </c>
      <c r="H26" s="194" t="e">
        <v>#DIV/0!</v>
      </c>
    </row>
    <row r="27" spans="1:8" x14ac:dyDescent="0.25">
      <c r="D27" s="193" t="s">
        <v>779</v>
      </c>
      <c r="E27" s="195">
        <v>1</v>
      </c>
      <c r="G27" s="192" t="s">
        <v>601</v>
      </c>
      <c r="H27" s="194">
        <v>0.98571428571428577</v>
      </c>
    </row>
    <row r="28" spans="1:8" x14ac:dyDescent="0.25">
      <c r="D28" s="193" t="s">
        <v>808</v>
      </c>
      <c r="E28" s="195">
        <v>3</v>
      </c>
      <c r="G28" s="192" t="s">
        <v>656</v>
      </c>
      <c r="H28" s="194">
        <v>1</v>
      </c>
    </row>
    <row r="29" spans="1:8" x14ac:dyDescent="0.25">
      <c r="D29" s="192" t="s">
        <v>141</v>
      </c>
      <c r="E29" s="195">
        <v>1</v>
      </c>
      <c r="G29" s="192" t="s">
        <v>363</v>
      </c>
      <c r="H29" s="194">
        <v>1</v>
      </c>
    </row>
    <row r="30" spans="1:8" x14ac:dyDescent="0.25">
      <c r="D30" s="193" t="s">
        <v>808</v>
      </c>
      <c r="E30" s="195">
        <v>1</v>
      </c>
      <c r="G30" s="192" t="s">
        <v>395</v>
      </c>
      <c r="H30" s="194">
        <v>0.99787039853970183</v>
      </c>
    </row>
    <row r="31" spans="1:8" x14ac:dyDescent="0.25">
      <c r="D31" s="192" t="s">
        <v>178</v>
      </c>
      <c r="E31" s="195">
        <v>23</v>
      </c>
      <c r="G31" s="192" t="s">
        <v>520</v>
      </c>
      <c r="H31" s="194">
        <v>1.0032289017796263</v>
      </c>
    </row>
    <row r="32" spans="1:8" x14ac:dyDescent="0.25">
      <c r="D32" s="193" t="s">
        <v>779</v>
      </c>
      <c r="E32" s="195">
        <v>9</v>
      </c>
      <c r="G32" s="192" t="s">
        <v>526</v>
      </c>
      <c r="H32" s="194" t="e">
        <v>#DIV/0!</v>
      </c>
    </row>
    <row r="33" spans="4:8" x14ac:dyDescent="0.25">
      <c r="D33" s="193" t="s">
        <v>806</v>
      </c>
      <c r="E33" s="195">
        <v>4</v>
      </c>
      <c r="G33" s="192" t="s">
        <v>532</v>
      </c>
      <c r="H33" s="194" t="e">
        <v>#DIV/0!</v>
      </c>
    </row>
    <row r="34" spans="4:8" x14ac:dyDescent="0.25">
      <c r="D34" s="193" t="s">
        <v>808</v>
      </c>
      <c r="E34" s="195">
        <v>10</v>
      </c>
      <c r="G34" s="192" t="s">
        <v>335</v>
      </c>
      <c r="H34" s="194">
        <v>0</v>
      </c>
    </row>
    <row r="35" spans="4:8" x14ac:dyDescent="0.25">
      <c r="D35" s="192" t="s">
        <v>147</v>
      </c>
      <c r="E35" s="195">
        <v>2</v>
      </c>
      <c r="G35" s="192" t="s">
        <v>778</v>
      </c>
      <c r="H35" s="194" t="e">
        <v>#DIV/0!</v>
      </c>
    </row>
    <row r="36" spans="4:8" x14ac:dyDescent="0.25">
      <c r="D36" s="193" t="s">
        <v>808</v>
      </c>
      <c r="E36" s="195">
        <v>2</v>
      </c>
      <c r="G36" s="192" t="s">
        <v>278</v>
      </c>
      <c r="H36" s="194">
        <v>0.38647342995169082</v>
      </c>
    </row>
    <row r="37" spans="4:8" x14ac:dyDescent="0.25">
      <c r="D37" s="192" t="s">
        <v>174</v>
      </c>
      <c r="E37" s="195">
        <v>4</v>
      </c>
      <c r="G37" s="192" t="s">
        <v>282</v>
      </c>
      <c r="H37" s="194">
        <v>0.38095238095238093</v>
      </c>
    </row>
    <row r="38" spans="4:8" x14ac:dyDescent="0.25">
      <c r="D38" s="193" t="s">
        <v>779</v>
      </c>
      <c r="E38" s="195">
        <v>3</v>
      </c>
      <c r="G38" s="192" t="s">
        <v>292</v>
      </c>
      <c r="H38" s="194">
        <v>0.38095238095238093</v>
      </c>
    </row>
    <row r="39" spans="4:8" x14ac:dyDescent="0.25">
      <c r="D39" s="193" t="s">
        <v>806</v>
      </c>
      <c r="E39" s="195">
        <v>1</v>
      </c>
      <c r="G39" s="192" t="s">
        <v>802</v>
      </c>
      <c r="H39" s="194">
        <v>1</v>
      </c>
    </row>
    <row r="40" spans="4:8" x14ac:dyDescent="0.25">
      <c r="D40" s="192" t="s">
        <v>65</v>
      </c>
      <c r="E40" s="195">
        <v>11</v>
      </c>
      <c r="G40" s="192" t="s">
        <v>702</v>
      </c>
      <c r="H40" s="194" t="e">
        <v>#DIV/0!</v>
      </c>
    </row>
    <row r="41" spans="4:8" x14ac:dyDescent="0.25">
      <c r="D41" s="193" t="s">
        <v>779</v>
      </c>
      <c r="E41" s="195">
        <v>3</v>
      </c>
      <c r="G41" s="192" t="s">
        <v>287</v>
      </c>
      <c r="H41" s="194">
        <v>0.44871794871794873</v>
      </c>
    </row>
    <row r="42" spans="4:8" x14ac:dyDescent="0.25">
      <c r="D42" s="193" t="s">
        <v>806</v>
      </c>
      <c r="E42" s="195">
        <v>8</v>
      </c>
      <c r="G42" s="192" t="s">
        <v>696</v>
      </c>
      <c r="H42" s="194">
        <v>0.87939110070257609</v>
      </c>
    </row>
    <row r="43" spans="4:8" x14ac:dyDescent="0.25">
      <c r="D43" s="192" t="s">
        <v>110</v>
      </c>
      <c r="E43" s="195">
        <v>17</v>
      </c>
      <c r="G43" s="192" t="s">
        <v>479</v>
      </c>
      <c r="H43" s="194">
        <v>1</v>
      </c>
    </row>
    <row r="44" spans="4:8" x14ac:dyDescent="0.25">
      <c r="D44" s="193" t="s">
        <v>779</v>
      </c>
      <c r="E44" s="195">
        <v>14</v>
      </c>
      <c r="G44" s="192" t="s">
        <v>537</v>
      </c>
      <c r="H44" s="194" t="e">
        <v>#DIV/0!</v>
      </c>
    </row>
    <row r="45" spans="4:8" x14ac:dyDescent="0.25">
      <c r="D45" s="193" t="s">
        <v>806</v>
      </c>
      <c r="E45" s="195">
        <v>2</v>
      </c>
      <c r="G45" s="192" t="s">
        <v>501</v>
      </c>
      <c r="H45" s="194">
        <v>1</v>
      </c>
    </row>
    <row r="46" spans="4:8" x14ac:dyDescent="0.25">
      <c r="D46" s="193" t="s">
        <v>808</v>
      </c>
      <c r="E46" s="195">
        <v>1</v>
      </c>
      <c r="G46" s="192" t="s">
        <v>542</v>
      </c>
      <c r="H46" s="194">
        <v>1</v>
      </c>
    </row>
    <row r="47" spans="4:8" x14ac:dyDescent="0.25">
      <c r="D47" s="192" t="s">
        <v>772</v>
      </c>
      <c r="E47" s="195">
        <v>93</v>
      </c>
      <c r="G47" s="192" t="s">
        <v>784</v>
      </c>
      <c r="H47" s="194">
        <v>0.83585852372597313</v>
      </c>
    </row>
    <row r="48" spans="4:8" x14ac:dyDescent="0.25">
      <c r="G48" s="192" t="s">
        <v>458</v>
      </c>
      <c r="H48" s="194">
        <v>0.8719211822660099</v>
      </c>
    </row>
    <row r="49" spans="7:8" x14ac:dyDescent="0.25">
      <c r="G49" s="192" t="s">
        <v>454</v>
      </c>
      <c r="H49" s="194">
        <v>1</v>
      </c>
    </row>
    <row r="50" spans="7:8" x14ac:dyDescent="0.25">
      <c r="G50" s="192" t="s">
        <v>547</v>
      </c>
      <c r="H50" s="194">
        <v>1</v>
      </c>
    </row>
    <row r="51" spans="7:8" x14ac:dyDescent="0.25">
      <c r="G51" s="192" t="s">
        <v>321</v>
      </c>
      <c r="H51" s="194" t="e">
        <v>#DIV/0!</v>
      </c>
    </row>
    <row r="52" spans="7:8" x14ac:dyDescent="0.25">
      <c r="G52" s="192" t="s">
        <v>555</v>
      </c>
      <c r="H52" s="194" t="e">
        <v>#DIV/0!</v>
      </c>
    </row>
    <row r="53" spans="7:8" x14ac:dyDescent="0.25">
      <c r="G53" s="192" t="s">
        <v>775</v>
      </c>
      <c r="H53" s="194">
        <v>0</v>
      </c>
    </row>
    <row r="54" spans="7:8" x14ac:dyDescent="0.25">
      <c r="G54" s="192" t="s">
        <v>551</v>
      </c>
      <c r="H54" s="194">
        <v>1</v>
      </c>
    </row>
    <row r="55" spans="7:8" x14ac:dyDescent="0.25">
      <c r="G55" s="192" t="s">
        <v>560</v>
      </c>
      <c r="H55" s="194">
        <v>0.90290601160166373</v>
      </c>
    </row>
    <row r="56" spans="7:8" x14ac:dyDescent="0.25">
      <c r="G56" s="192" t="s">
        <v>776</v>
      </c>
      <c r="H56" s="194">
        <v>0</v>
      </c>
    </row>
    <row r="57" spans="7:8" x14ac:dyDescent="0.25">
      <c r="G57" s="192" t="s">
        <v>659</v>
      </c>
      <c r="H57" s="194" t="e">
        <v>#DIV/0!</v>
      </c>
    </row>
    <row r="58" spans="7:8" x14ac:dyDescent="0.25">
      <c r="G58" s="192" t="s">
        <v>667</v>
      </c>
      <c r="H58" s="194" t="e">
        <v>#DIV/0!</v>
      </c>
    </row>
    <row r="59" spans="7:8" x14ac:dyDescent="0.25">
      <c r="G59" s="192" t="s">
        <v>805</v>
      </c>
      <c r="H59" s="194">
        <v>1</v>
      </c>
    </row>
    <row r="60" spans="7:8" x14ac:dyDescent="0.25">
      <c r="G60" s="192" t="s">
        <v>568</v>
      </c>
      <c r="H60" s="194" t="e">
        <v>#DIV/0!</v>
      </c>
    </row>
    <row r="61" spans="7:8" x14ac:dyDescent="0.25">
      <c r="G61" s="192" t="s">
        <v>313</v>
      </c>
      <c r="H61" s="194" t="e">
        <v>#DIV/0!</v>
      </c>
    </row>
    <row r="62" spans="7:8" x14ac:dyDescent="0.25">
      <c r="G62" s="192" t="s">
        <v>399</v>
      </c>
      <c r="H62" s="194">
        <v>1</v>
      </c>
    </row>
    <row r="63" spans="7:8" x14ac:dyDescent="0.25">
      <c r="G63" s="192" t="s">
        <v>573</v>
      </c>
      <c r="H63" s="194">
        <v>1</v>
      </c>
    </row>
    <row r="64" spans="7:8" x14ac:dyDescent="0.25">
      <c r="G64" s="192" t="s">
        <v>630</v>
      </c>
      <c r="H64" s="194">
        <v>1</v>
      </c>
    </row>
    <row r="65" spans="7:8" x14ac:dyDescent="0.25">
      <c r="G65" s="192" t="s">
        <v>780</v>
      </c>
      <c r="H65" s="194">
        <v>0.66666666666666652</v>
      </c>
    </row>
    <row r="66" spans="7:8" x14ac:dyDescent="0.25">
      <c r="G66" s="192" t="s">
        <v>674</v>
      </c>
      <c r="H66" s="194">
        <v>1</v>
      </c>
    </row>
    <row r="67" spans="7:8" x14ac:dyDescent="0.25">
      <c r="G67" s="192" t="s">
        <v>326</v>
      </c>
      <c r="H67" s="194" t="e">
        <v>#DIV/0!</v>
      </c>
    </row>
    <row r="68" spans="7:8" x14ac:dyDescent="0.25">
      <c r="G68" s="192" t="s">
        <v>254</v>
      </c>
      <c r="H68" s="194">
        <v>1</v>
      </c>
    </row>
    <row r="69" spans="7:8" x14ac:dyDescent="0.25">
      <c r="G69" s="192" t="s">
        <v>792</v>
      </c>
      <c r="H69" s="194" t="e">
        <v>#DIV/0!</v>
      </c>
    </row>
    <row r="70" spans="7:8" x14ac:dyDescent="0.25">
      <c r="G70" s="192" t="s">
        <v>248</v>
      </c>
      <c r="H70" s="194">
        <v>0.99993006993006994</v>
      </c>
    </row>
    <row r="71" spans="7:8" x14ac:dyDescent="0.25">
      <c r="G71" s="192" t="s">
        <v>581</v>
      </c>
      <c r="H71" s="194">
        <v>1</v>
      </c>
    </row>
    <row r="72" spans="7:8" x14ac:dyDescent="0.25">
      <c r="G72" s="192" t="s">
        <v>608</v>
      </c>
      <c r="H72" s="194">
        <v>1</v>
      </c>
    </row>
    <row r="73" spans="7:8" x14ac:dyDescent="0.25">
      <c r="G73" s="192" t="s">
        <v>236</v>
      </c>
      <c r="H73" s="194">
        <v>0.72077922077922085</v>
      </c>
    </row>
    <row r="74" spans="7:8" x14ac:dyDescent="0.25">
      <c r="G74" s="192" t="s">
        <v>781</v>
      </c>
      <c r="H74" s="194">
        <v>1</v>
      </c>
    </row>
    <row r="75" spans="7:8" x14ac:dyDescent="0.25">
      <c r="G75" s="192" t="s">
        <v>785</v>
      </c>
      <c r="H75" s="194">
        <v>0.17094017094017092</v>
      </c>
    </row>
    <row r="76" spans="7:8" x14ac:dyDescent="0.25">
      <c r="G76" s="192" t="s">
        <v>369</v>
      </c>
      <c r="H76" s="194">
        <v>1</v>
      </c>
    </row>
    <row r="77" spans="7:8" x14ac:dyDescent="0.25">
      <c r="G77" s="192" t="s">
        <v>777</v>
      </c>
      <c r="H77" s="194" t="e">
        <v>#DIV/0!</v>
      </c>
    </row>
    <row r="78" spans="7:8" x14ac:dyDescent="0.25">
      <c r="G78" s="192" t="s">
        <v>398</v>
      </c>
      <c r="H78" s="194" t="e">
        <v>#DIV/0!</v>
      </c>
    </row>
    <row r="79" spans="7:8" x14ac:dyDescent="0.25">
      <c r="G79" s="192" t="s">
        <v>793</v>
      </c>
      <c r="H79" s="194" t="e">
        <v>#DIV/0!</v>
      </c>
    </row>
    <row r="80" spans="7:8" x14ac:dyDescent="0.25">
      <c r="G80" s="192" t="s">
        <v>384</v>
      </c>
      <c r="H80" s="194">
        <v>1</v>
      </c>
    </row>
    <row r="81" spans="7:8" x14ac:dyDescent="0.25">
      <c r="G81" s="192" t="s">
        <v>409</v>
      </c>
      <c r="H81" s="194">
        <v>1</v>
      </c>
    </row>
    <row r="82" spans="7:8" x14ac:dyDescent="0.25">
      <c r="G82" s="192" t="s">
        <v>588</v>
      </c>
      <c r="H82" s="194" t="e">
        <v>#DIV/0!</v>
      </c>
    </row>
    <row r="83" spans="7:8" x14ac:dyDescent="0.25">
      <c r="G83" s="192" t="s">
        <v>415</v>
      </c>
      <c r="H83" s="194">
        <v>0.26315789473684209</v>
      </c>
    </row>
    <row r="84" spans="7:8" x14ac:dyDescent="0.25">
      <c r="G84" s="192" t="s">
        <v>592</v>
      </c>
      <c r="H84" s="194" t="e">
        <v>#DIV/0!</v>
      </c>
    </row>
    <row r="85" spans="7:8" x14ac:dyDescent="0.25">
      <c r="G85" s="192" t="s">
        <v>638</v>
      </c>
      <c r="H85" s="194" t="e">
        <v>#DIV/0!</v>
      </c>
    </row>
    <row r="86" spans="7:8" x14ac:dyDescent="0.25">
      <c r="G86" s="192" t="s">
        <v>789</v>
      </c>
      <c r="H86" s="194" t="e">
        <v>#DIV/0!</v>
      </c>
    </row>
    <row r="87" spans="7:8" x14ac:dyDescent="0.25">
      <c r="G87" s="192" t="s">
        <v>390</v>
      </c>
      <c r="H87" s="194">
        <v>1</v>
      </c>
    </row>
    <row r="88" spans="7:8" x14ac:dyDescent="0.25">
      <c r="G88" s="192" t="s">
        <v>316</v>
      </c>
      <c r="H88" s="194" t="e">
        <v>#DIV/0!</v>
      </c>
    </row>
    <row r="89" spans="7:8" x14ac:dyDescent="0.25">
      <c r="G89" s="192" t="s">
        <v>318</v>
      </c>
      <c r="H89" s="194" t="e">
        <v>#DIV/0!</v>
      </c>
    </row>
    <row r="90" spans="7:8" x14ac:dyDescent="0.25">
      <c r="G90" s="192" t="s">
        <v>404</v>
      </c>
      <c r="H90" s="194">
        <v>1</v>
      </c>
    </row>
    <row r="91" spans="7:8" x14ac:dyDescent="0.25">
      <c r="G91" s="192" t="s">
        <v>260</v>
      </c>
      <c r="H91" s="194">
        <v>1</v>
      </c>
    </row>
    <row r="92" spans="7:8" x14ac:dyDescent="0.25">
      <c r="G92" s="192" t="s">
        <v>596</v>
      </c>
      <c r="H92" s="194">
        <v>1</v>
      </c>
    </row>
    <row r="93" spans="7:8" x14ac:dyDescent="0.25">
      <c r="G93" s="192" t="s">
        <v>445</v>
      </c>
      <c r="H93" s="194">
        <v>1</v>
      </c>
    </row>
    <row r="94" spans="7:8" x14ac:dyDescent="0.25">
      <c r="G94" s="192" t="s">
        <v>462</v>
      </c>
      <c r="H94" s="194">
        <v>1</v>
      </c>
    </row>
    <row r="95" spans="7:8" x14ac:dyDescent="0.25">
      <c r="G95" s="192" t="s">
        <v>374</v>
      </c>
      <c r="H95" s="194">
        <v>1</v>
      </c>
    </row>
    <row r="96" spans="7:8" x14ac:dyDescent="0.25">
      <c r="G96" s="192" t="s">
        <v>378</v>
      </c>
      <c r="H96" s="194">
        <v>1</v>
      </c>
    </row>
    <row r="97" spans="7:8" x14ac:dyDescent="0.25">
      <c r="G97" s="192" t="s">
        <v>772</v>
      </c>
      <c r="H97" s="194">
        <v>0.86940880684409727</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66"/>
  </sheetPr>
  <dimension ref="A1:Z1001"/>
  <sheetViews>
    <sheetView showGridLines="0" workbookViewId="0">
      <pane ySplit="4" topLeftCell="A61" activePane="bottomLeft" state="frozen"/>
      <selection pane="bottomLeft" activeCell="C65" sqref="C65"/>
    </sheetView>
  </sheetViews>
  <sheetFormatPr baseColWidth="10" defaultColWidth="14.42578125" defaultRowHeight="15" customHeight="1" x14ac:dyDescent="0.25"/>
  <cols>
    <col min="1" max="1" width="1.140625" customWidth="1"/>
    <col min="2" max="2" width="1" customWidth="1"/>
    <col min="3" max="3" width="11.42578125" customWidth="1"/>
    <col min="4" max="4" width="13.85546875" customWidth="1"/>
    <col min="5" max="5" width="96" customWidth="1"/>
    <col min="6" max="6" width="1" customWidth="1"/>
    <col min="7" max="7" width="10.85546875" hidden="1" customWidth="1"/>
    <col min="8" max="25" width="10.7109375" customWidth="1"/>
  </cols>
  <sheetData>
    <row r="1" spans="1:26" ht="3"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4.5" customHeight="1" x14ac:dyDescent="0.25">
      <c r="A2" s="1"/>
      <c r="B2" s="142"/>
      <c r="C2" s="143"/>
      <c r="D2" s="143"/>
      <c r="E2" s="142"/>
      <c r="F2" s="142"/>
      <c r="G2" s="142"/>
      <c r="H2" s="142"/>
      <c r="I2" s="142"/>
      <c r="J2" s="142"/>
      <c r="K2" s="142"/>
      <c r="L2" s="142"/>
      <c r="M2" s="142"/>
      <c r="N2" s="142"/>
      <c r="O2" s="142"/>
      <c r="P2" s="142"/>
      <c r="Q2" s="142"/>
      <c r="R2" s="142"/>
      <c r="S2" s="142"/>
      <c r="T2" s="142"/>
      <c r="U2" s="142"/>
      <c r="V2" s="142"/>
      <c r="W2" s="142"/>
      <c r="X2" s="142"/>
      <c r="Y2" s="142"/>
      <c r="Z2" s="1"/>
    </row>
    <row r="3" spans="1:26" ht="18" customHeight="1" x14ac:dyDescent="0.25">
      <c r="A3" s="1"/>
      <c r="B3" s="142"/>
      <c r="C3" s="302" t="s">
        <v>710</v>
      </c>
      <c r="D3" s="303"/>
      <c r="E3" s="304"/>
      <c r="F3" s="142"/>
      <c r="G3" s="142"/>
      <c r="H3" s="142"/>
      <c r="I3" s="142"/>
      <c r="J3" s="142"/>
      <c r="K3" s="142"/>
      <c r="L3" s="142"/>
      <c r="M3" s="142"/>
      <c r="N3" s="142"/>
      <c r="O3" s="142"/>
      <c r="P3" s="142"/>
      <c r="Q3" s="142"/>
      <c r="R3" s="142"/>
      <c r="S3" s="142"/>
      <c r="T3" s="142"/>
      <c r="U3" s="142"/>
      <c r="V3" s="142"/>
      <c r="W3" s="142"/>
      <c r="X3" s="142"/>
      <c r="Y3" s="142"/>
      <c r="Z3" s="1"/>
    </row>
    <row r="4" spans="1:26" ht="14.25" customHeight="1" x14ac:dyDescent="0.25">
      <c r="A4" s="1"/>
      <c r="B4" s="144"/>
      <c r="C4" s="145" t="s">
        <v>711</v>
      </c>
      <c r="D4" s="146" t="s">
        <v>712</v>
      </c>
      <c r="E4" s="147" t="s">
        <v>713</v>
      </c>
      <c r="F4" s="144"/>
      <c r="G4" s="144"/>
      <c r="H4" s="144"/>
      <c r="I4" s="144"/>
      <c r="J4" s="144"/>
      <c r="K4" s="144"/>
      <c r="L4" s="144"/>
      <c r="M4" s="144"/>
      <c r="N4" s="144"/>
      <c r="O4" s="144"/>
      <c r="P4" s="144"/>
      <c r="Q4" s="144"/>
      <c r="R4" s="144"/>
      <c r="S4" s="144"/>
      <c r="T4" s="144"/>
      <c r="U4" s="144"/>
      <c r="V4" s="144"/>
      <c r="W4" s="144"/>
      <c r="X4" s="144"/>
      <c r="Y4" s="144"/>
      <c r="Z4" s="1"/>
    </row>
    <row r="5" spans="1:26" ht="14.25" customHeight="1" x14ac:dyDescent="0.25">
      <c r="A5" s="1"/>
      <c r="B5" s="1"/>
      <c r="C5" s="148">
        <v>0</v>
      </c>
      <c r="D5" s="149">
        <v>44331</v>
      </c>
      <c r="E5" s="150" t="s">
        <v>714</v>
      </c>
      <c r="F5" s="1"/>
      <c r="G5" s="1"/>
      <c r="H5" s="1"/>
      <c r="I5" s="1"/>
      <c r="J5" s="1"/>
      <c r="K5" s="1"/>
      <c r="L5" s="1"/>
      <c r="M5" s="1"/>
      <c r="N5" s="1"/>
      <c r="O5" s="1"/>
      <c r="P5" s="1"/>
      <c r="Q5" s="1"/>
      <c r="R5" s="1"/>
      <c r="S5" s="1"/>
      <c r="T5" s="1"/>
      <c r="U5" s="1"/>
      <c r="V5" s="1"/>
      <c r="W5" s="1"/>
      <c r="X5" s="1"/>
      <c r="Y5" s="1"/>
      <c r="Z5" s="1"/>
    </row>
    <row r="6" spans="1:26" ht="14.25" customHeight="1" x14ac:dyDescent="0.25">
      <c r="A6" s="1"/>
      <c r="B6" s="1"/>
      <c r="C6" s="148">
        <v>1</v>
      </c>
      <c r="D6" s="149">
        <v>44377</v>
      </c>
      <c r="E6" s="150" t="s">
        <v>715</v>
      </c>
      <c r="F6" s="1"/>
      <c r="G6" s="1"/>
      <c r="H6" s="1"/>
      <c r="I6" s="1"/>
      <c r="J6" s="1"/>
      <c r="K6" s="1"/>
      <c r="L6" s="1"/>
      <c r="M6" s="1"/>
      <c r="N6" s="1"/>
      <c r="O6" s="1"/>
      <c r="P6" s="1"/>
      <c r="Q6" s="1"/>
      <c r="R6" s="1"/>
      <c r="S6" s="1"/>
      <c r="T6" s="1"/>
      <c r="U6" s="1"/>
      <c r="V6" s="1"/>
      <c r="W6" s="1"/>
      <c r="X6" s="1"/>
      <c r="Y6" s="1"/>
      <c r="Z6" s="1"/>
    </row>
    <row r="7" spans="1:26" ht="37.5" customHeight="1" x14ac:dyDescent="0.25">
      <c r="A7" s="1"/>
      <c r="B7" s="1"/>
      <c r="C7" s="148">
        <v>2</v>
      </c>
      <c r="D7" s="149">
        <v>44414</v>
      </c>
      <c r="E7" s="150" t="s">
        <v>716</v>
      </c>
      <c r="F7" s="1"/>
      <c r="G7" s="1"/>
      <c r="H7" s="1"/>
      <c r="I7" s="1"/>
      <c r="J7" s="1"/>
      <c r="K7" s="1"/>
      <c r="L7" s="1"/>
      <c r="M7" s="1"/>
      <c r="N7" s="1"/>
      <c r="O7" s="1"/>
      <c r="P7" s="1"/>
      <c r="Q7" s="1"/>
      <c r="R7" s="1"/>
      <c r="S7" s="1"/>
      <c r="T7" s="1"/>
      <c r="U7" s="1"/>
      <c r="V7" s="1"/>
      <c r="W7" s="1"/>
      <c r="X7" s="1"/>
      <c r="Y7" s="1"/>
      <c r="Z7" s="1"/>
    </row>
    <row r="8" spans="1:26" ht="14.25" customHeight="1" x14ac:dyDescent="0.25">
      <c r="A8" s="1"/>
      <c r="B8" s="1"/>
      <c r="C8" s="148">
        <v>3</v>
      </c>
      <c r="D8" s="149">
        <v>44417</v>
      </c>
      <c r="E8" s="150" t="s">
        <v>717</v>
      </c>
      <c r="F8" s="1"/>
      <c r="G8" s="1"/>
      <c r="H8" s="1"/>
      <c r="I8" s="1"/>
      <c r="J8" s="1"/>
      <c r="K8" s="1"/>
      <c r="L8" s="1"/>
      <c r="M8" s="1"/>
      <c r="N8" s="1"/>
      <c r="O8" s="1"/>
      <c r="P8" s="1"/>
      <c r="Q8" s="1"/>
      <c r="R8" s="1"/>
      <c r="S8" s="1"/>
      <c r="T8" s="1"/>
      <c r="U8" s="1"/>
      <c r="V8" s="1"/>
      <c r="W8" s="1"/>
      <c r="X8" s="1"/>
      <c r="Y8" s="1"/>
      <c r="Z8" s="1"/>
    </row>
    <row r="9" spans="1:26" ht="24.75" customHeight="1" x14ac:dyDescent="0.25">
      <c r="A9" s="1"/>
      <c r="B9" s="1"/>
      <c r="C9" s="148">
        <v>3</v>
      </c>
      <c r="D9" s="149">
        <v>44438</v>
      </c>
      <c r="E9" s="150" t="s">
        <v>718</v>
      </c>
      <c r="F9" s="1"/>
      <c r="G9" s="1"/>
      <c r="H9" s="1"/>
      <c r="I9" s="1"/>
      <c r="J9" s="1"/>
      <c r="K9" s="1"/>
      <c r="L9" s="1"/>
      <c r="M9" s="1"/>
      <c r="N9" s="1"/>
      <c r="O9" s="1"/>
      <c r="P9" s="1"/>
      <c r="Q9" s="1"/>
      <c r="R9" s="1"/>
      <c r="S9" s="1"/>
      <c r="T9" s="1"/>
      <c r="U9" s="1"/>
      <c r="V9" s="1"/>
      <c r="W9" s="1"/>
      <c r="X9" s="1"/>
      <c r="Y9" s="1"/>
      <c r="Z9" s="1"/>
    </row>
    <row r="10" spans="1:26" ht="199.5" customHeight="1" x14ac:dyDescent="0.25">
      <c r="A10" s="1"/>
      <c r="B10" s="1"/>
      <c r="C10" s="148">
        <v>3</v>
      </c>
      <c r="D10" s="149">
        <v>44441</v>
      </c>
      <c r="E10" s="150" t="s">
        <v>719</v>
      </c>
      <c r="F10" s="1"/>
      <c r="G10" s="1"/>
      <c r="H10" s="1"/>
      <c r="I10" s="1"/>
      <c r="J10" s="1"/>
      <c r="K10" s="1"/>
      <c r="L10" s="1"/>
      <c r="M10" s="1"/>
      <c r="N10" s="1"/>
      <c r="O10" s="1"/>
      <c r="P10" s="1"/>
      <c r="Q10" s="1"/>
      <c r="R10" s="1"/>
      <c r="S10" s="1"/>
      <c r="T10" s="1"/>
      <c r="U10" s="1"/>
      <c r="V10" s="1"/>
      <c r="W10" s="1"/>
      <c r="X10" s="1"/>
      <c r="Y10" s="1"/>
      <c r="Z10" s="1"/>
    </row>
    <row r="11" spans="1:26" ht="24.75" customHeight="1" x14ac:dyDescent="0.25">
      <c r="A11" s="1"/>
      <c r="B11" s="1"/>
      <c r="C11" s="148">
        <v>3</v>
      </c>
      <c r="D11" s="149">
        <v>44494</v>
      </c>
      <c r="E11" s="150" t="s">
        <v>720</v>
      </c>
      <c r="F11" s="1"/>
      <c r="G11" s="1"/>
      <c r="H11" s="1"/>
      <c r="I11" s="1"/>
      <c r="J11" s="1"/>
      <c r="K11" s="1"/>
      <c r="L11" s="1"/>
      <c r="M11" s="1"/>
      <c r="N11" s="1"/>
      <c r="O11" s="1"/>
      <c r="P11" s="1"/>
      <c r="Q11" s="1"/>
      <c r="R11" s="1"/>
      <c r="S11" s="1"/>
      <c r="T11" s="1"/>
      <c r="U11" s="1"/>
      <c r="V11" s="1"/>
      <c r="W11" s="1"/>
      <c r="X11" s="1"/>
      <c r="Y11" s="1"/>
      <c r="Z11" s="1"/>
    </row>
    <row r="12" spans="1:26" ht="24.75" customHeight="1" x14ac:dyDescent="0.25">
      <c r="A12" s="1"/>
      <c r="B12" s="1"/>
      <c r="C12" s="148">
        <v>3</v>
      </c>
      <c r="D12" s="149">
        <v>44495</v>
      </c>
      <c r="E12" s="150" t="s">
        <v>721</v>
      </c>
      <c r="F12" s="1"/>
      <c r="G12" s="1"/>
      <c r="H12" s="1"/>
      <c r="I12" s="1"/>
      <c r="J12" s="1"/>
      <c r="K12" s="1"/>
      <c r="L12" s="1"/>
      <c r="M12" s="1"/>
      <c r="N12" s="1"/>
      <c r="O12" s="1"/>
      <c r="P12" s="1"/>
      <c r="Q12" s="1"/>
      <c r="R12" s="1"/>
      <c r="S12" s="1"/>
      <c r="T12" s="1"/>
      <c r="U12" s="1"/>
      <c r="V12" s="1"/>
      <c r="W12" s="1"/>
      <c r="X12" s="1"/>
      <c r="Y12" s="1"/>
      <c r="Z12" s="1"/>
    </row>
    <row r="13" spans="1:26" ht="24.75" customHeight="1" x14ac:dyDescent="0.25">
      <c r="A13" s="1"/>
      <c r="B13" s="1"/>
      <c r="C13" s="148">
        <v>3</v>
      </c>
      <c r="D13" s="149">
        <v>44509</v>
      </c>
      <c r="E13" s="150" t="s">
        <v>722</v>
      </c>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148">
        <v>3</v>
      </c>
      <c r="D14" s="149">
        <v>44509</v>
      </c>
      <c r="E14" s="150" t="s">
        <v>723</v>
      </c>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48">
        <v>3</v>
      </c>
      <c r="D15" s="149">
        <v>44509</v>
      </c>
      <c r="E15" s="150" t="s">
        <v>724</v>
      </c>
      <c r="F15" s="1"/>
      <c r="G15" s="1"/>
      <c r="H15" s="1"/>
      <c r="I15" s="1"/>
      <c r="J15" s="1"/>
      <c r="K15" s="1"/>
      <c r="L15" s="1"/>
      <c r="M15" s="1"/>
      <c r="N15" s="1"/>
      <c r="O15" s="1"/>
      <c r="P15" s="1"/>
      <c r="Q15" s="1"/>
      <c r="R15" s="1"/>
      <c r="S15" s="1"/>
      <c r="T15" s="1"/>
      <c r="U15" s="1"/>
      <c r="V15" s="1"/>
      <c r="W15" s="1"/>
      <c r="X15" s="1"/>
      <c r="Y15" s="1"/>
      <c r="Z15" s="1"/>
    </row>
    <row r="16" spans="1:26" ht="24.75" customHeight="1" x14ac:dyDescent="0.25">
      <c r="A16" s="1"/>
      <c r="B16" s="1"/>
      <c r="C16" s="148">
        <v>3</v>
      </c>
      <c r="D16" s="149">
        <v>44517</v>
      </c>
      <c r="E16" s="150" t="s">
        <v>725</v>
      </c>
      <c r="F16" s="1"/>
      <c r="G16" s="1"/>
      <c r="H16" s="1"/>
      <c r="I16" s="1"/>
      <c r="J16" s="1"/>
      <c r="K16" s="1"/>
      <c r="L16" s="1"/>
      <c r="M16" s="1"/>
      <c r="N16" s="1"/>
      <c r="O16" s="1"/>
      <c r="P16" s="1"/>
      <c r="Q16" s="1"/>
      <c r="R16" s="1"/>
      <c r="S16" s="1"/>
      <c r="T16" s="1"/>
      <c r="U16" s="1"/>
      <c r="V16" s="1"/>
      <c r="W16" s="1"/>
      <c r="X16" s="1"/>
      <c r="Y16" s="1"/>
      <c r="Z16" s="1"/>
    </row>
    <row r="17" spans="1:26" ht="24.75" customHeight="1" x14ac:dyDescent="0.25">
      <c r="A17" s="1"/>
      <c r="B17" s="142"/>
      <c r="C17" s="148">
        <v>3</v>
      </c>
      <c r="D17" s="149">
        <v>44517</v>
      </c>
      <c r="E17" s="150" t="s">
        <v>726</v>
      </c>
      <c r="F17" s="142"/>
      <c r="G17" s="142"/>
      <c r="H17" s="142"/>
      <c r="I17" s="142"/>
      <c r="J17" s="142"/>
      <c r="K17" s="142"/>
      <c r="L17" s="142"/>
      <c r="M17" s="142"/>
      <c r="N17" s="142"/>
      <c r="O17" s="142"/>
      <c r="P17" s="142"/>
      <c r="Q17" s="142"/>
      <c r="R17" s="142"/>
      <c r="S17" s="142"/>
      <c r="T17" s="142"/>
      <c r="U17" s="142"/>
      <c r="V17" s="142"/>
      <c r="W17" s="142"/>
      <c r="X17" s="142"/>
      <c r="Y17" s="142"/>
      <c r="Z17" s="1"/>
    </row>
    <row r="18" spans="1:26" ht="14.25" customHeight="1" x14ac:dyDescent="0.25">
      <c r="A18" s="1"/>
      <c r="B18" s="142"/>
      <c r="C18" s="148">
        <v>3</v>
      </c>
      <c r="D18" s="149">
        <v>44533</v>
      </c>
      <c r="E18" s="150" t="s">
        <v>727</v>
      </c>
      <c r="F18" s="142"/>
      <c r="G18" s="142"/>
      <c r="H18" s="142"/>
      <c r="I18" s="142"/>
      <c r="J18" s="142"/>
      <c r="K18" s="142"/>
      <c r="L18" s="142"/>
      <c r="M18" s="142"/>
      <c r="N18" s="142"/>
      <c r="O18" s="142"/>
      <c r="P18" s="142"/>
      <c r="Q18" s="142"/>
      <c r="R18" s="142"/>
      <c r="S18" s="142"/>
      <c r="T18" s="142"/>
      <c r="U18" s="142"/>
      <c r="V18" s="142"/>
      <c r="W18" s="142"/>
      <c r="X18" s="142"/>
      <c r="Y18" s="142"/>
      <c r="Z18" s="1"/>
    </row>
    <row r="19" spans="1:26" ht="24.75" customHeight="1" x14ac:dyDescent="0.25">
      <c r="A19" s="1"/>
      <c r="B19" s="142"/>
      <c r="C19" s="148">
        <v>3</v>
      </c>
      <c r="D19" s="149">
        <v>44544</v>
      </c>
      <c r="E19" s="150" t="s">
        <v>728</v>
      </c>
      <c r="F19" s="142"/>
      <c r="G19" s="142"/>
      <c r="H19" s="142"/>
      <c r="I19" s="142"/>
      <c r="J19" s="142"/>
      <c r="K19" s="142"/>
      <c r="L19" s="142"/>
      <c r="M19" s="142"/>
      <c r="N19" s="142"/>
      <c r="O19" s="142"/>
      <c r="P19" s="142"/>
      <c r="Q19" s="142"/>
      <c r="R19" s="142"/>
      <c r="S19" s="142"/>
      <c r="T19" s="142"/>
      <c r="U19" s="142"/>
      <c r="V19" s="142"/>
      <c r="W19" s="142"/>
      <c r="X19" s="142"/>
      <c r="Y19" s="142"/>
      <c r="Z19" s="1"/>
    </row>
    <row r="20" spans="1:26" ht="24.75" customHeight="1" x14ac:dyDescent="0.25">
      <c r="A20" s="1"/>
      <c r="B20" s="142"/>
      <c r="C20" s="148">
        <v>3</v>
      </c>
      <c r="D20" s="149">
        <v>44544</v>
      </c>
      <c r="E20" s="150" t="s">
        <v>729</v>
      </c>
      <c r="F20" s="142"/>
      <c r="G20" s="142"/>
      <c r="H20" s="142"/>
      <c r="I20" s="142"/>
      <c r="J20" s="142"/>
      <c r="K20" s="142"/>
      <c r="L20" s="142"/>
      <c r="M20" s="142"/>
      <c r="N20" s="142"/>
      <c r="O20" s="142"/>
      <c r="P20" s="142"/>
      <c r="Q20" s="142"/>
      <c r="R20" s="142"/>
      <c r="S20" s="142"/>
      <c r="T20" s="142"/>
      <c r="U20" s="142"/>
      <c r="V20" s="142"/>
      <c r="W20" s="142"/>
      <c r="X20" s="142"/>
      <c r="Y20" s="142"/>
      <c r="Z20" s="1"/>
    </row>
    <row r="21" spans="1:26" ht="14.25" customHeight="1" x14ac:dyDescent="0.25">
      <c r="A21" s="1"/>
      <c r="B21" s="142"/>
      <c r="C21" s="148">
        <v>3</v>
      </c>
      <c r="D21" s="149">
        <v>44545</v>
      </c>
      <c r="E21" s="150" t="s">
        <v>730</v>
      </c>
      <c r="F21" s="142"/>
      <c r="G21" s="142"/>
      <c r="H21" s="142"/>
      <c r="I21" s="142"/>
      <c r="J21" s="142"/>
      <c r="K21" s="142"/>
      <c r="L21" s="142"/>
      <c r="M21" s="142"/>
      <c r="N21" s="142"/>
      <c r="O21" s="142"/>
      <c r="P21" s="142"/>
      <c r="Q21" s="142"/>
      <c r="R21" s="142"/>
      <c r="S21" s="142"/>
      <c r="T21" s="142"/>
      <c r="U21" s="142"/>
      <c r="V21" s="142"/>
      <c r="W21" s="142"/>
      <c r="X21" s="142"/>
      <c r="Y21" s="142"/>
      <c r="Z21" s="1"/>
    </row>
    <row r="22" spans="1:26" ht="24.75" customHeight="1" x14ac:dyDescent="0.25">
      <c r="A22" s="1"/>
      <c r="B22" s="142"/>
      <c r="C22" s="148">
        <v>3</v>
      </c>
      <c r="D22" s="149">
        <v>44560</v>
      </c>
      <c r="E22" s="150" t="s">
        <v>731</v>
      </c>
      <c r="F22" s="142"/>
      <c r="G22" s="142"/>
      <c r="H22" s="142"/>
      <c r="I22" s="142"/>
      <c r="J22" s="142"/>
      <c r="K22" s="142"/>
      <c r="L22" s="142"/>
      <c r="M22" s="142"/>
      <c r="N22" s="142"/>
      <c r="O22" s="142"/>
      <c r="P22" s="142"/>
      <c r="Q22" s="142"/>
      <c r="R22" s="142"/>
      <c r="S22" s="142"/>
      <c r="T22" s="142"/>
      <c r="U22" s="142"/>
      <c r="V22" s="142"/>
      <c r="W22" s="142"/>
      <c r="X22" s="142"/>
      <c r="Y22" s="142"/>
      <c r="Z22" s="1"/>
    </row>
    <row r="23" spans="1:26" ht="37.5" customHeight="1" x14ac:dyDescent="0.25">
      <c r="A23" s="1"/>
      <c r="B23" s="142"/>
      <c r="C23" s="148">
        <v>3</v>
      </c>
      <c r="D23" s="149">
        <v>44578</v>
      </c>
      <c r="E23" s="150" t="s">
        <v>732</v>
      </c>
      <c r="F23" s="142"/>
      <c r="G23" s="142"/>
      <c r="H23" s="142"/>
      <c r="I23" s="142"/>
      <c r="J23" s="142"/>
      <c r="K23" s="142"/>
      <c r="L23" s="142"/>
      <c r="M23" s="142"/>
      <c r="N23" s="142"/>
      <c r="O23" s="142"/>
      <c r="P23" s="142"/>
      <c r="Q23" s="142"/>
      <c r="R23" s="142"/>
      <c r="S23" s="142"/>
      <c r="T23" s="142"/>
      <c r="U23" s="142"/>
      <c r="V23" s="142"/>
      <c r="W23" s="142"/>
      <c r="X23" s="142"/>
      <c r="Y23" s="142"/>
      <c r="Z23" s="1"/>
    </row>
    <row r="24" spans="1:26" ht="49.5" customHeight="1" x14ac:dyDescent="0.25">
      <c r="A24" s="1"/>
      <c r="B24" s="142"/>
      <c r="C24" s="148">
        <v>3</v>
      </c>
      <c r="D24" s="149">
        <v>44582</v>
      </c>
      <c r="E24" s="150" t="s">
        <v>733</v>
      </c>
      <c r="F24" s="142"/>
      <c r="G24" s="142"/>
      <c r="H24" s="142"/>
      <c r="I24" s="142"/>
      <c r="J24" s="142"/>
      <c r="K24" s="142"/>
      <c r="L24" s="142"/>
      <c r="M24" s="142"/>
      <c r="N24" s="142"/>
      <c r="O24" s="142"/>
      <c r="P24" s="142"/>
      <c r="Q24" s="142"/>
      <c r="R24" s="142"/>
      <c r="S24" s="142"/>
      <c r="T24" s="142"/>
      <c r="U24" s="142"/>
      <c r="V24" s="142"/>
      <c r="W24" s="142"/>
      <c r="X24" s="142"/>
      <c r="Y24" s="142"/>
      <c r="Z24" s="1"/>
    </row>
    <row r="25" spans="1:26" ht="37.5" customHeight="1" x14ac:dyDescent="0.25">
      <c r="A25" s="1"/>
      <c r="B25" s="142"/>
      <c r="C25" s="148">
        <v>3</v>
      </c>
      <c r="D25" s="149">
        <v>44585</v>
      </c>
      <c r="E25" s="150" t="s">
        <v>734</v>
      </c>
      <c r="F25" s="142"/>
      <c r="G25" s="142"/>
      <c r="H25" s="142"/>
      <c r="I25" s="142"/>
      <c r="J25" s="142"/>
      <c r="K25" s="142"/>
      <c r="L25" s="142"/>
      <c r="M25" s="142"/>
      <c r="N25" s="142"/>
      <c r="O25" s="142"/>
      <c r="P25" s="142"/>
      <c r="Q25" s="142"/>
      <c r="R25" s="142"/>
      <c r="S25" s="142"/>
      <c r="T25" s="142"/>
      <c r="U25" s="142"/>
      <c r="V25" s="142"/>
      <c r="W25" s="142"/>
      <c r="X25" s="142"/>
      <c r="Y25" s="142"/>
      <c r="Z25" s="1"/>
    </row>
    <row r="26" spans="1:26" ht="37.5" customHeight="1" x14ac:dyDescent="0.25">
      <c r="A26" s="1"/>
      <c r="B26" s="142"/>
      <c r="C26" s="148">
        <v>3</v>
      </c>
      <c r="D26" s="149">
        <v>44585</v>
      </c>
      <c r="E26" s="150" t="s">
        <v>735</v>
      </c>
      <c r="F26" s="142"/>
      <c r="G26" s="142"/>
      <c r="H26" s="142"/>
      <c r="I26" s="142"/>
      <c r="J26" s="142"/>
      <c r="K26" s="142"/>
      <c r="L26" s="142"/>
      <c r="M26" s="142"/>
      <c r="N26" s="142"/>
      <c r="O26" s="142"/>
      <c r="P26" s="142"/>
      <c r="Q26" s="142"/>
      <c r="R26" s="142"/>
      <c r="S26" s="142"/>
      <c r="T26" s="142"/>
      <c r="U26" s="142"/>
      <c r="V26" s="142"/>
      <c r="W26" s="142"/>
      <c r="X26" s="142"/>
      <c r="Y26" s="142"/>
      <c r="Z26" s="1"/>
    </row>
    <row r="27" spans="1:26" ht="37.5" customHeight="1" x14ac:dyDescent="0.25">
      <c r="A27" s="1"/>
      <c r="B27" s="142"/>
      <c r="C27" s="148">
        <v>3</v>
      </c>
      <c r="D27" s="149">
        <v>44585</v>
      </c>
      <c r="E27" s="150" t="s">
        <v>736</v>
      </c>
      <c r="F27" s="142"/>
      <c r="G27" s="142"/>
      <c r="H27" s="142"/>
      <c r="I27" s="142"/>
      <c r="J27" s="142"/>
      <c r="K27" s="142"/>
      <c r="L27" s="142"/>
      <c r="M27" s="142"/>
      <c r="N27" s="142"/>
      <c r="O27" s="142"/>
      <c r="P27" s="142"/>
      <c r="Q27" s="142"/>
      <c r="R27" s="142"/>
      <c r="S27" s="142"/>
      <c r="T27" s="142"/>
      <c r="U27" s="142"/>
      <c r="V27" s="142"/>
      <c r="W27" s="142"/>
      <c r="X27" s="142"/>
      <c r="Y27" s="142"/>
      <c r="Z27" s="1"/>
    </row>
    <row r="28" spans="1:26" ht="37.5" customHeight="1" x14ac:dyDescent="0.25">
      <c r="A28" s="1"/>
      <c r="B28" s="142"/>
      <c r="C28" s="148">
        <v>3</v>
      </c>
      <c r="D28" s="149">
        <v>44585</v>
      </c>
      <c r="E28" s="150" t="s">
        <v>737</v>
      </c>
      <c r="F28" s="142"/>
      <c r="G28" s="142"/>
      <c r="H28" s="142"/>
      <c r="I28" s="142"/>
      <c r="J28" s="142"/>
      <c r="K28" s="142"/>
      <c r="L28" s="142"/>
      <c r="M28" s="142"/>
      <c r="N28" s="142"/>
      <c r="O28" s="142"/>
      <c r="P28" s="142"/>
      <c r="Q28" s="142"/>
      <c r="R28" s="142"/>
      <c r="S28" s="142"/>
      <c r="T28" s="142"/>
      <c r="U28" s="142"/>
      <c r="V28" s="142"/>
      <c r="W28" s="142"/>
      <c r="X28" s="142"/>
      <c r="Y28" s="142"/>
      <c r="Z28" s="1"/>
    </row>
    <row r="29" spans="1:26" ht="24.75" customHeight="1" x14ac:dyDescent="0.25">
      <c r="A29" s="1"/>
      <c r="B29" s="142"/>
      <c r="C29" s="148">
        <v>3</v>
      </c>
      <c r="D29" s="149">
        <v>44585</v>
      </c>
      <c r="E29" s="150" t="s">
        <v>738</v>
      </c>
      <c r="F29" s="142"/>
      <c r="G29" s="142"/>
      <c r="H29" s="142"/>
      <c r="I29" s="142"/>
      <c r="J29" s="142"/>
      <c r="K29" s="142"/>
      <c r="L29" s="142"/>
      <c r="M29" s="142"/>
      <c r="N29" s="142"/>
      <c r="O29" s="142"/>
      <c r="P29" s="142"/>
      <c r="Q29" s="142"/>
      <c r="R29" s="142"/>
      <c r="S29" s="142"/>
      <c r="T29" s="142"/>
      <c r="U29" s="142"/>
      <c r="V29" s="142"/>
      <c r="W29" s="142"/>
      <c r="X29" s="142"/>
      <c r="Y29" s="142"/>
      <c r="Z29" s="1"/>
    </row>
    <row r="30" spans="1:26" ht="49.5" customHeight="1" x14ac:dyDescent="0.25">
      <c r="A30" s="1"/>
      <c r="B30" s="142"/>
      <c r="C30" s="148">
        <v>3</v>
      </c>
      <c r="D30" s="149">
        <v>44588</v>
      </c>
      <c r="E30" s="150" t="s">
        <v>739</v>
      </c>
      <c r="F30" s="142"/>
      <c r="G30" s="142"/>
      <c r="H30" s="142"/>
      <c r="I30" s="142"/>
      <c r="J30" s="142"/>
      <c r="K30" s="142"/>
      <c r="L30" s="142"/>
      <c r="M30" s="142"/>
      <c r="N30" s="142"/>
      <c r="O30" s="142"/>
      <c r="P30" s="142"/>
      <c r="Q30" s="142"/>
      <c r="R30" s="142"/>
      <c r="S30" s="142"/>
      <c r="T30" s="142"/>
      <c r="U30" s="142"/>
      <c r="V30" s="142"/>
      <c r="W30" s="142"/>
      <c r="X30" s="142"/>
      <c r="Y30" s="142"/>
      <c r="Z30" s="1"/>
    </row>
    <row r="31" spans="1:26" ht="37.5" customHeight="1" x14ac:dyDescent="0.25">
      <c r="A31" s="1"/>
      <c r="B31" s="142"/>
      <c r="C31" s="148">
        <v>3</v>
      </c>
      <c r="D31" s="149">
        <v>44588</v>
      </c>
      <c r="E31" s="150" t="s">
        <v>740</v>
      </c>
      <c r="F31" s="142"/>
      <c r="G31" s="142"/>
      <c r="H31" s="142"/>
      <c r="I31" s="142"/>
      <c r="J31" s="142"/>
      <c r="K31" s="142"/>
      <c r="L31" s="142"/>
      <c r="M31" s="142"/>
      <c r="N31" s="142"/>
      <c r="O31" s="142"/>
      <c r="P31" s="142"/>
      <c r="Q31" s="142"/>
      <c r="R31" s="142"/>
      <c r="S31" s="142"/>
      <c r="T31" s="142"/>
      <c r="U31" s="142"/>
      <c r="V31" s="142"/>
      <c r="W31" s="142"/>
      <c r="X31" s="142"/>
      <c r="Y31" s="142"/>
      <c r="Z31" s="1"/>
    </row>
    <row r="32" spans="1:26" ht="37.5" customHeight="1" x14ac:dyDescent="0.25">
      <c r="A32" s="1"/>
      <c r="B32" s="142"/>
      <c r="C32" s="148">
        <v>3</v>
      </c>
      <c r="D32" s="149">
        <v>44588</v>
      </c>
      <c r="E32" s="150" t="s">
        <v>741</v>
      </c>
      <c r="F32" s="142"/>
      <c r="G32" s="142"/>
      <c r="H32" s="142"/>
      <c r="I32" s="142"/>
      <c r="J32" s="142"/>
      <c r="K32" s="142"/>
      <c r="L32" s="142"/>
      <c r="M32" s="142"/>
      <c r="N32" s="142"/>
      <c r="O32" s="142"/>
      <c r="P32" s="142"/>
      <c r="Q32" s="142"/>
      <c r="R32" s="142"/>
      <c r="S32" s="142"/>
      <c r="T32" s="142"/>
      <c r="U32" s="142"/>
      <c r="V32" s="142"/>
      <c r="W32" s="142"/>
      <c r="X32" s="142"/>
      <c r="Y32" s="142"/>
      <c r="Z32" s="1"/>
    </row>
    <row r="33" spans="1:26" ht="37.5" customHeight="1" x14ac:dyDescent="0.25">
      <c r="A33" s="1"/>
      <c r="B33" s="142"/>
      <c r="C33" s="148">
        <v>3</v>
      </c>
      <c r="D33" s="149">
        <v>44588</v>
      </c>
      <c r="E33" s="150" t="s">
        <v>742</v>
      </c>
      <c r="F33" s="142"/>
      <c r="G33" s="142"/>
      <c r="H33" s="142"/>
      <c r="I33" s="142"/>
      <c r="J33" s="142"/>
      <c r="K33" s="142"/>
      <c r="L33" s="142"/>
      <c r="M33" s="142"/>
      <c r="N33" s="142"/>
      <c r="O33" s="142"/>
      <c r="P33" s="142"/>
      <c r="Q33" s="142"/>
      <c r="R33" s="142"/>
      <c r="S33" s="142"/>
      <c r="T33" s="142"/>
      <c r="U33" s="142"/>
      <c r="V33" s="142"/>
      <c r="W33" s="142"/>
      <c r="X33" s="142"/>
      <c r="Y33" s="142"/>
      <c r="Z33" s="1"/>
    </row>
    <row r="34" spans="1:26" ht="37.5" customHeight="1" x14ac:dyDescent="0.25">
      <c r="A34" s="1"/>
      <c r="B34" s="142"/>
      <c r="C34" s="148">
        <v>3</v>
      </c>
      <c r="D34" s="149">
        <v>44588</v>
      </c>
      <c r="E34" s="150" t="s">
        <v>743</v>
      </c>
      <c r="F34" s="142"/>
      <c r="G34" s="142"/>
      <c r="H34" s="142"/>
      <c r="I34" s="142"/>
      <c r="J34" s="142"/>
      <c r="K34" s="142"/>
      <c r="L34" s="142"/>
      <c r="M34" s="142"/>
      <c r="N34" s="142"/>
      <c r="O34" s="142"/>
      <c r="P34" s="142"/>
      <c r="Q34" s="142"/>
      <c r="R34" s="142"/>
      <c r="S34" s="142"/>
      <c r="T34" s="142"/>
      <c r="U34" s="142"/>
      <c r="V34" s="142"/>
      <c r="W34" s="142"/>
      <c r="X34" s="142"/>
      <c r="Y34" s="142"/>
      <c r="Z34" s="1"/>
    </row>
    <row r="35" spans="1:26" ht="49.5" customHeight="1" x14ac:dyDescent="0.25">
      <c r="A35" s="1"/>
      <c r="B35" s="142"/>
      <c r="C35" s="148">
        <v>3</v>
      </c>
      <c r="D35" s="149">
        <v>44588</v>
      </c>
      <c r="E35" s="150" t="s">
        <v>744</v>
      </c>
      <c r="F35" s="142"/>
      <c r="G35" s="142"/>
      <c r="H35" s="142"/>
      <c r="I35" s="142"/>
      <c r="J35" s="142"/>
      <c r="K35" s="142"/>
      <c r="L35" s="142"/>
      <c r="M35" s="142"/>
      <c r="N35" s="142"/>
      <c r="O35" s="142"/>
      <c r="P35" s="142"/>
      <c r="Q35" s="142"/>
      <c r="R35" s="142"/>
      <c r="S35" s="142"/>
      <c r="T35" s="142"/>
      <c r="U35" s="142"/>
      <c r="V35" s="142"/>
      <c r="W35" s="142"/>
      <c r="X35" s="142"/>
      <c r="Y35" s="142"/>
      <c r="Z35" s="1"/>
    </row>
    <row r="36" spans="1:26" ht="37.5" customHeight="1" x14ac:dyDescent="0.25">
      <c r="A36" s="1"/>
      <c r="B36" s="142"/>
      <c r="C36" s="148">
        <v>3</v>
      </c>
      <c r="D36" s="149">
        <v>44588</v>
      </c>
      <c r="E36" s="150" t="s">
        <v>745</v>
      </c>
      <c r="F36" s="142"/>
      <c r="G36" s="142"/>
      <c r="H36" s="142"/>
      <c r="I36" s="142"/>
      <c r="J36" s="142"/>
      <c r="K36" s="142"/>
      <c r="L36" s="142"/>
      <c r="M36" s="142"/>
      <c r="N36" s="142"/>
      <c r="O36" s="142"/>
      <c r="P36" s="142"/>
      <c r="Q36" s="142"/>
      <c r="R36" s="142"/>
      <c r="S36" s="142"/>
      <c r="T36" s="142"/>
      <c r="U36" s="142"/>
      <c r="V36" s="142"/>
      <c r="W36" s="142"/>
      <c r="X36" s="142"/>
      <c r="Y36" s="142"/>
      <c r="Z36" s="1"/>
    </row>
    <row r="37" spans="1:26" ht="24.75" customHeight="1" x14ac:dyDescent="0.25">
      <c r="A37" s="1"/>
      <c r="B37" s="142"/>
      <c r="C37" s="148">
        <v>3</v>
      </c>
      <c r="D37" s="149">
        <v>44622</v>
      </c>
      <c r="E37" s="150" t="s">
        <v>746</v>
      </c>
      <c r="F37" s="142"/>
      <c r="G37" s="142"/>
      <c r="H37" s="142"/>
      <c r="I37" s="142"/>
      <c r="J37" s="142"/>
      <c r="K37" s="142"/>
      <c r="L37" s="142"/>
      <c r="M37" s="142"/>
      <c r="N37" s="142"/>
      <c r="O37" s="142"/>
      <c r="P37" s="142"/>
      <c r="Q37" s="142"/>
      <c r="R37" s="142"/>
      <c r="S37" s="142"/>
      <c r="T37" s="142"/>
      <c r="U37" s="142"/>
      <c r="V37" s="142"/>
      <c r="W37" s="142"/>
      <c r="X37" s="142"/>
      <c r="Y37" s="142"/>
      <c r="Z37" s="1"/>
    </row>
    <row r="38" spans="1:26" ht="37.5" customHeight="1" x14ac:dyDescent="0.25">
      <c r="A38" s="1"/>
      <c r="B38" s="142"/>
      <c r="C38" s="148">
        <v>4</v>
      </c>
      <c r="D38" s="149">
        <v>44685</v>
      </c>
      <c r="E38" s="150" t="s">
        <v>747</v>
      </c>
      <c r="F38" s="142"/>
      <c r="G38" s="142"/>
      <c r="H38" s="142"/>
      <c r="I38" s="142"/>
      <c r="J38" s="142"/>
      <c r="K38" s="142"/>
      <c r="L38" s="142"/>
      <c r="M38" s="142"/>
      <c r="N38" s="142"/>
      <c r="O38" s="142"/>
      <c r="P38" s="142"/>
      <c r="Q38" s="142"/>
      <c r="R38" s="142"/>
      <c r="S38" s="142"/>
      <c r="T38" s="142"/>
      <c r="U38" s="142"/>
      <c r="V38" s="142"/>
      <c r="W38" s="142"/>
      <c r="X38" s="142"/>
      <c r="Y38" s="142"/>
      <c r="Z38" s="1"/>
    </row>
    <row r="39" spans="1:26" ht="14.25" customHeight="1" x14ac:dyDescent="0.25">
      <c r="A39" s="1"/>
      <c r="B39" s="142"/>
      <c r="C39" s="148">
        <v>4</v>
      </c>
      <c r="D39" s="149">
        <v>44685</v>
      </c>
      <c r="E39" s="150" t="s">
        <v>748</v>
      </c>
      <c r="F39" s="142"/>
      <c r="G39" s="142"/>
      <c r="H39" s="142"/>
      <c r="I39" s="142"/>
      <c r="J39" s="142"/>
      <c r="K39" s="142"/>
      <c r="L39" s="142"/>
      <c r="M39" s="142"/>
      <c r="N39" s="142"/>
      <c r="O39" s="142"/>
      <c r="P39" s="142"/>
      <c r="Q39" s="142"/>
      <c r="R39" s="142"/>
      <c r="S39" s="142"/>
      <c r="T39" s="142"/>
      <c r="U39" s="142"/>
      <c r="V39" s="142"/>
      <c r="W39" s="142"/>
      <c r="X39" s="142"/>
      <c r="Y39" s="142"/>
      <c r="Z39" s="1"/>
    </row>
    <row r="40" spans="1:26" ht="14.25" customHeight="1" x14ac:dyDescent="0.25">
      <c r="A40" s="1"/>
      <c r="B40" s="142"/>
      <c r="C40" s="148">
        <v>4</v>
      </c>
      <c r="D40" s="149">
        <v>44690</v>
      </c>
      <c r="E40" s="150" t="s">
        <v>749</v>
      </c>
      <c r="F40" s="142"/>
      <c r="G40" s="142"/>
      <c r="H40" s="142"/>
      <c r="I40" s="142"/>
      <c r="J40" s="142"/>
      <c r="K40" s="142"/>
      <c r="L40" s="142"/>
      <c r="M40" s="142"/>
      <c r="N40" s="142"/>
      <c r="O40" s="142"/>
      <c r="P40" s="142"/>
      <c r="Q40" s="142"/>
      <c r="R40" s="142"/>
      <c r="S40" s="142"/>
      <c r="T40" s="142"/>
      <c r="U40" s="142"/>
      <c r="V40" s="142"/>
      <c r="W40" s="142"/>
      <c r="X40" s="142"/>
      <c r="Y40" s="142"/>
      <c r="Z40" s="1"/>
    </row>
    <row r="41" spans="1:26" ht="14.25" customHeight="1" x14ac:dyDescent="0.25">
      <c r="A41" s="1"/>
      <c r="B41" s="142"/>
      <c r="C41" s="148">
        <v>4</v>
      </c>
      <c r="D41" s="149">
        <v>44699</v>
      </c>
      <c r="E41" s="150" t="s">
        <v>750</v>
      </c>
      <c r="F41" s="142"/>
      <c r="G41" s="142"/>
      <c r="H41" s="142"/>
      <c r="I41" s="142"/>
      <c r="J41" s="142"/>
      <c r="K41" s="142"/>
      <c r="L41" s="142"/>
      <c r="M41" s="142"/>
      <c r="N41" s="142"/>
      <c r="O41" s="142"/>
      <c r="P41" s="142"/>
      <c r="Q41" s="142"/>
      <c r="R41" s="142"/>
      <c r="S41" s="142"/>
      <c r="T41" s="142"/>
      <c r="U41" s="142"/>
      <c r="V41" s="142"/>
      <c r="W41" s="142"/>
      <c r="X41" s="142"/>
      <c r="Y41" s="142"/>
      <c r="Z41" s="1"/>
    </row>
    <row r="42" spans="1:26" ht="14.25" customHeight="1" x14ac:dyDescent="0.25">
      <c r="A42" s="1"/>
      <c r="B42" s="142"/>
      <c r="C42" s="148">
        <v>4</v>
      </c>
      <c r="D42" s="149">
        <v>44701</v>
      </c>
      <c r="E42" s="150" t="s">
        <v>751</v>
      </c>
      <c r="F42" s="142"/>
      <c r="G42" s="142"/>
      <c r="H42" s="142"/>
      <c r="I42" s="142"/>
      <c r="J42" s="142"/>
      <c r="K42" s="142"/>
      <c r="L42" s="142"/>
      <c r="M42" s="142"/>
      <c r="N42" s="142"/>
      <c r="O42" s="142"/>
      <c r="P42" s="142"/>
      <c r="Q42" s="142"/>
      <c r="R42" s="142"/>
      <c r="S42" s="142"/>
      <c r="T42" s="142"/>
      <c r="U42" s="142"/>
      <c r="V42" s="142"/>
      <c r="W42" s="142"/>
      <c r="X42" s="142"/>
      <c r="Y42" s="142"/>
      <c r="Z42" s="1"/>
    </row>
    <row r="43" spans="1:26" ht="14.25" customHeight="1" x14ac:dyDescent="0.25">
      <c r="A43" s="1"/>
      <c r="B43" s="142"/>
      <c r="C43" s="151">
        <v>4</v>
      </c>
      <c r="D43" s="152">
        <v>44704</v>
      </c>
      <c r="E43" s="150" t="s">
        <v>752</v>
      </c>
      <c r="F43" s="142"/>
      <c r="G43" s="142"/>
      <c r="H43" s="142"/>
      <c r="I43" s="142"/>
      <c r="J43" s="142"/>
      <c r="K43" s="142"/>
      <c r="L43" s="142"/>
      <c r="M43" s="142"/>
      <c r="N43" s="142"/>
      <c r="O43" s="142"/>
      <c r="P43" s="142"/>
      <c r="Q43" s="142"/>
      <c r="R43" s="142"/>
      <c r="S43" s="142"/>
      <c r="T43" s="142"/>
      <c r="U43" s="142"/>
      <c r="V43" s="142"/>
      <c r="W43" s="142"/>
      <c r="X43" s="142"/>
      <c r="Y43" s="142"/>
      <c r="Z43" s="1"/>
    </row>
    <row r="44" spans="1:26" ht="130.5" customHeight="1" x14ac:dyDescent="0.25">
      <c r="A44" s="1"/>
      <c r="B44" s="142"/>
      <c r="C44" s="151">
        <v>4</v>
      </c>
      <c r="D44" s="152">
        <v>44705</v>
      </c>
      <c r="E44" s="150" t="s">
        <v>753</v>
      </c>
      <c r="F44" s="142"/>
      <c r="G44" s="142"/>
      <c r="H44" s="142"/>
      <c r="I44" s="142"/>
      <c r="J44" s="142"/>
      <c r="K44" s="142"/>
      <c r="L44" s="142"/>
      <c r="M44" s="142"/>
      <c r="N44" s="142"/>
      <c r="O44" s="142"/>
      <c r="P44" s="142"/>
      <c r="Q44" s="142"/>
      <c r="R44" s="142"/>
      <c r="S44" s="142"/>
      <c r="T44" s="142"/>
      <c r="U44" s="142"/>
      <c r="V44" s="142"/>
      <c r="W44" s="142"/>
      <c r="X44" s="142"/>
      <c r="Y44" s="142"/>
      <c r="Z44" s="1"/>
    </row>
    <row r="45" spans="1:26" ht="14.25" customHeight="1" x14ac:dyDescent="0.25">
      <c r="A45" s="1"/>
      <c r="B45" s="142"/>
      <c r="C45" s="151">
        <v>4</v>
      </c>
      <c r="D45" s="152">
        <v>44706</v>
      </c>
      <c r="E45" s="150" t="s">
        <v>754</v>
      </c>
      <c r="F45" s="142"/>
      <c r="G45" s="142"/>
      <c r="H45" s="142"/>
      <c r="I45" s="142"/>
      <c r="J45" s="142"/>
      <c r="K45" s="142"/>
      <c r="L45" s="142"/>
      <c r="M45" s="142"/>
      <c r="N45" s="142"/>
      <c r="O45" s="142"/>
      <c r="P45" s="142"/>
      <c r="Q45" s="142"/>
      <c r="R45" s="142"/>
      <c r="S45" s="142"/>
      <c r="T45" s="142"/>
      <c r="U45" s="142"/>
      <c r="V45" s="142"/>
      <c r="W45" s="142"/>
      <c r="X45" s="142"/>
      <c r="Y45" s="142"/>
      <c r="Z45" s="1"/>
    </row>
    <row r="46" spans="1:26" ht="14.25" customHeight="1" x14ac:dyDescent="0.25">
      <c r="A46" s="1"/>
      <c r="B46" s="142"/>
      <c r="C46" s="151">
        <v>4</v>
      </c>
      <c r="D46" s="152">
        <v>44715</v>
      </c>
      <c r="E46" s="150" t="s">
        <v>755</v>
      </c>
      <c r="F46" s="142"/>
      <c r="G46" s="142"/>
      <c r="H46" s="142"/>
      <c r="I46" s="142"/>
      <c r="J46" s="142"/>
      <c r="K46" s="142"/>
      <c r="L46" s="142"/>
      <c r="M46" s="142"/>
      <c r="N46" s="142"/>
      <c r="O46" s="142"/>
      <c r="P46" s="142"/>
      <c r="Q46" s="142"/>
      <c r="R46" s="142"/>
      <c r="S46" s="142"/>
      <c r="T46" s="142"/>
      <c r="U46" s="142"/>
      <c r="V46" s="142"/>
      <c r="W46" s="142"/>
      <c r="X46" s="142"/>
      <c r="Y46" s="142"/>
      <c r="Z46" s="1"/>
    </row>
    <row r="47" spans="1:26" ht="14.25" customHeight="1" x14ac:dyDescent="0.25">
      <c r="A47" s="1"/>
      <c r="B47" s="142"/>
      <c r="C47" s="151">
        <v>4</v>
      </c>
      <c r="D47" s="152">
        <v>44750</v>
      </c>
      <c r="E47" s="153" t="s">
        <v>756</v>
      </c>
      <c r="F47" s="142"/>
      <c r="G47" s="142"/>
      <c r="H47" s="142"/>
      <c r="I47" s="142"/>
      <c r="J47" s="142"/>
      <c r="K47" s="142"/>
      <c r="L47" s="142"/>
      <c r="M47" s="142"/>
      <c r="N47" s="142"/>
      <c r="O47" s="142"/>
      <c r="P47" s="142"/>
      <c r="Q47" s="142"/>
      <c r="R47" s="142"/>
      <c r="S47" s="142"/>
      <c r="T47" s="142"/>
      <c r="U47" s="142"/>
      <c r="V47" s="142"/>
      <c r="W47" s="142"/>
      <c r="X47" s="142"/>
      <c r="Y47" s="142"/>
      <c r="Z47" s="1"/>
    </row>
    <row r="48" spans="1:26" ht="14.25" customHeight="1" x14ac:dyDescent="0.25">
      <c r="A48" s="1"/>
      <c r="B48" s="142"/>
      <c r="C48" s="151">
        <v>4</v>
      </c>
      <c r="D48" s="152">
        <v>44770</v>
      </c>
      <c r="E48" s="153" t="s">
        <v>757</v>
      </c>
      <c r="F48" s="142"/>
      <c r="G48" s="142"/>
      <c r="H48" s="142"/>
      <c r="I48" s="142"/>
      <c r="J48" s="142"/>
      <c r="K48" s="142"/>
      <c r="L48" s="142"/>
      <c r="M48" s="142"/>
      <c r="N48" s="142"/>
      <c r="O48" s="142"/>
      <c r="P48" s="142"/>
      <c r="Q48" s="142"/>
      <c r="R48" s="142"/>
      <c r="S48" s="142"/>
      <c r="T48" s="142"/>
      <c r="U48" s="142"/>
      <c r="V48" s="142"/>
      <c r="W48" s="142"/>
      <c r="X48" s="142"/>
      <c r="Y48" s="142"/>
      <c r="Z48" s="1"/>
    </row>
    <row r="49" spans="1:26" ht="14.25" customHeight="1" x14ac:dyDescent="0.25">
      <c r="A49" s="1"/>
      <c r="B49" s="142"/>
      <c r="C49" s="151">
        <v>4</v>
      </c>
      <c r="D49" s="152">
        <v>44812</v>
      </c>
      <c r="E49" s="153" t="s">
        <v>758</v>
      </c>
      <c r="F49" s="142"/>
      <c r="G49" s="142"/>
      <c r="H49" s="142"/>
      <c r="I49" s="142"/>
      <c r="J49" s="142"/>
      <c r="K49" s="142"/>
      <c r="L49" s="142"/>
      <c r="M49" s="142"/>
      <c r="N49" s="142"/>
      <c r="O49" s="142"/>
      <c r="P49" s="142"/>
      <c r="Q49" s="142"/>
      <c r="R49" s="142"/>
      <c r="S49" s="142"/>
      <c r="T49" s="142"/>
      <c r="U49" s="142"/>
      <c r="V49" s="142"/>
      <c r="W49" s="142"/>
      <c r="X49" s="142"/>
      <c r="Y49" s="142"/>
      <c r="Z49" s="1"/>
    </row>
    <row r="50" spans="1:26" ht="14.25" customHeight="1" x14ac:dyDescent="0.25">
      <c r="A50" s="1"/>
      <c r="B50" s="142"/>
      <c r="C50" s="154">
        <v>4</v>
      </c>
      <c r="D50" s="155">
        <v>44837</v>
      </c>
      <c r="E50" s="156" t="s">
        <v>759</v>
      </c>
      <c r="F50" s="142"/>
      <c r="G50" s="142"/>
      <c r="H50" s="142"/>
      <c r="I50" s="142"/>
      <c r="J50" s="142"/>
      <c r="K50" s="142"/>
      <c r="L50" s="142"/>
      <c r="M50" s="142"/>
      <c r="N50" s="142"/>
      <c r="O50" s="142"/>
      <c r="P50" s="142"/>
      <c r="Q50" s="142"/>
      <c r="R50" s="142"/>
      <c r="S50" s="142"/>
      <c r="T50" s="142"/>
      <c r="U50" s="142"/>
      <c r="V50" s="142"/>
      <c r="W50" s="142"/>
      <c r="X50" s="142"/>
      <c r="Y50" s="142"/>
      <c r="Z50" s="1"/>
    </row>
    <row r="51" spans="1:26" ht="67.5" customHeight="1" x14ac:dyDescent="0.25">
      <c r="A51" s="1"/>
      <c r="B51" s="142"/>
      <c r="C51" s="305">
        <v>4</v>
      </c>
      <c r="D51" s="308">
        <v>44944</v>
      </c>
      <c r="E51" s="153" t="s">
        <v>760</v>
      </c>
      <c r="F51" s="142"/>
      <c r="G51" s="142"/>
      <c r="H51" s="142"/>
      <c r="I51" s="142"/>
      <c r="J51" s="142"/>
      <c r="K51" s="142"/>
      <c r="L51" s="142"/>
      <c r="M51" s="142"/>
      <c r="N51" s="142"/>
      <c r="O51" s="142"/>
      <c r="P51" s="142"/>
      <c r="Q51" s="142"/>
      <c r="R51" s="142"/>
      <c r="S51" s="142"/>
      <c r="T51" s="142"/>
      <c r="U51" s="142"/>
      <c r="V51" s="142"/>
      <c r="W51" s="142"/>
      <c r="X51" s="142"/>
      <c r="Y51" s="142"/>
      <c r="Z51" s="1"/>
    </row>
    <row r="52" spans="1:26" ht="153.75" customHeight="1" x14ac:dyDescent="0.25">
      <c r="A52" s="1"/>
      <c r="B52" s="142"/>
      <c r="C52" s="306"/>
      <c r="D52" s="231"/>
      <c r="E52" s="153" t="s">
        <v>761</v>
      </c>
      <c r="F52" s="142"/>
      <c r="G52" s="142"/>
      <c r="H52" s="142"/>
      <c r="I52" s="142"/>
      <c r="J52" s="142"/>
      <c r="K52" s="142"/>
      <c r="L52" s="142"/>
      <c r="M52" s="142"/>
      <c r="N52" s="142"/>
      <c r="O52" s="142"/>
      <c r="P52" s="142"/>
      <c r="Q52" s="142"/>
      <c r="R52" s="142"/>
      <c r="S52" s="142"/>
      <c r="T52" s="142"/>
      <c r="U52" s="142"/>
      <c r="V52" s="142"/>
      <c r="W52" s="142"/>
      <c r="X52" s="142"/>
      <c r="Y52" s="142"/>
      <c r="Z52" s="1"/>
    </row>
    <row r="53" spans="1:26" ht="152.25" customHeight="1" x14ac:dyDescent="0.25">
      <c r="A53" s="1"/>
      <c r="B53" s="142"/>
      <c r="C53" s="307"/>
      <c r="D53" s="232"/>
      <c r="E53" s="153" t="s">
        <v>762</v>
      </c>
      <c r="F53" s="142"/>
      <c r="G53" s="142"/>
      <c r="H53" s="142"/>
      <c r="I53" s="142"/>
      <c r="J53" s="142"/>
      <c r="K53" s="142"/>
      <c r="L53" s="142"/>
      <c r="M53" s="142"/>
      <c r="N53" s="142"/>
      <c r="O53" s="142"/>
      <c r="P53" s="142"/>
      <c r="Q53" s="142"/>
      <c r="R53" s="142"/>
      <c r="S53" s="142"/>
      <c r="T53" s="142"/>
      <c r="U53" s="142"/>
      <c r="V53" s="142"/>
      <c r="W53" s="142"/>
      <c r="X53" s="142"/>
      <c r="Y53" s="142"/>
      <c r="Z53" s="1"/>
    </row>
    <row r="54" spans="1:26" ht="59.25" customHeight="1" x14ac:dyDescent="0.25">
      <c r="A54" s="1"/>
      <c r="B54" s="142"/>
      <c r="C54" s="151">
        <v>4</v>
      </c>
      <c r="D54" s="152">
        <v>44952</v>
      </c>
      <c r="E54" s="153" t="s">
        <v>763</v>
      </c>
      <c r="F54" s="142"/>
      <c r="G54" s="142"/>
      <c r="H54" s="142"/>
      <c r="I54" s="142"/>
      <c r="J54" s="142"/>
      <c r="K54" s="142"/>
      <c r="L54" s="142"/>
      <c r="M54" s="142"/>
      <c r="N54" s="142"/>
      <c r="O54" s="142"/>
      <c r="P54" s="142"/>
      <c r="Q54" s="142"/>
      <c r="R54" s="142"/>
      <c r="S54" s="142"/>
      <c r="T54" s="142"/>
      <c r="U54" s="142"/>
      <c r="V54" s="142"/>
      <c r="W54" s="142"/>
      <c r="X54" s="142"/>
      <c r="Y54" s="142"/>
      <c r="Z54" s="1"/>
    </row>
    <row r="55" spans="1:26" ht="42" customHeight="1" x14ac:dyDescent="0.25">
      <c r="A55" s="1"/>
      <c r="B55" s="142"/>
      <c r="C55" s="309">
        <v>4</v>
      </c>
      <c r="D55" s="310">
        <v>44966</v>
      </c>
      <c r="E55" s="150" t="s">
        <v>764</v>
      </c>
      <c r="F55" s="142"/>
      <c r="G55" s="142"/>
      <c r="H55" s="142"/>
      <c r="I55" s="142"/>
      <c r="J55" s="142"/>
      <c r="K55" s="142"/>
      <c r="L55" s="142"/>
      <c r="M55" s="142"/>
      <c r="N55" s="142"/>
      <c r="O55" s="142"/>
      <c r="P55" s="142"/>
      <c r="Q55" s="142"/>
      <c r="R55" s="142"/>
      <c r="S55" s="142"/>
      <c r="T55" s="142"/>
      <c r="U55" s="142"/>
      <c r="V55" s="142"/>
      <c r="W55" s="142"/>
      <c r="X55" s="142"/>
      <c r="Y55" s="142"/>
      <c r="Z55" s="1"/>
    </row>
    <row r="56" spans="1:26" ht="33.75" customHeight="1" x14ac:dyDescent="0.25">
      <c r="A56" s="1"/>
      <c r="B56" s="142"/>
      <c r="C56" s="307"/>
      <c r="D56" s="232"/>
      <c r="E56" s="150" t="s">
        <v>765</v>
      </c>
      <c r="F56" s="142"/>
      <c r="G56" s="142"/>
      <c r="H56" s="142"/>
      <c r="I56" s="142"/>
      <c r="J56" s="142"/>
      <c r="K56" s="142"/>
      <c r="L56" s="142"/>
      <c r="M56" s="142"/>
      <c r="N56" s="142"/>
      <c r="O56" s="142"/>
      <c r="P56" s="142"/>
      <c r="Q56" s="142"/>
      <c r="R56" s="142"/>
      <c r="S56" s="142"/>
      <c r="T56" s="142"/>
      <c r="U56" s="142"/>
      <c r="V56" s="142"/>
      <c r="W56" s="142"/>
      <c r="X56" s="142"/>
      <c r="Y56" s="142"/>
      <c r="Z56" s="1"/>
    </row>
    <row r="57" spans="1:26" ht="58.5" customHeight="1" x14ac:dyDescent="0.25">
      <c r="A57" s="157"/>
      <c r="B57" s="158"/>
      <c r="C57" s="151">
        <v>4</v>
      </c>
      <c r="D57" s="159">
        <v>44973</v>
      </c>
      <c r="E57" s="160" t="s">
        <v>766</v>
      </c>
      <c r="F57" s="158"/>
      <c r="G57" s="158"/>
      <c r="H57" s="158"/>
      <c r="I57" s="158"/>
      <c r="J57" s="158"/>
      <c r="K57" s="158"/>
      <c r="L57" s="158"/>
      <c r="M57" s="158"/>
      <c r="N57" s="158"/>
      <c r="O57" s="158"/>
      <c r="P57" s="158"/>
      <c r="Q57" s="158"/>
      <c r="R57" s="158"/>
      <c r="S57" s="158"/>
      <c r="T57" s="158"/>
      <c r="U57" s="158"/>
      <c r="V57" s="158"/>
      <c r="W57" s="158"/>
      <c r="X57" s="158"/>
      <c r="Y57" s="158"/>
      <c r="Z57" s="157"/>
    </row>
    <row r="58" spans="1:26" ht="127.5" customHeight="1" x14ac:dyDescent="0.25">
      <c r="A58" s="1"/>
      <c r="B58" s="142"/>
      <c r="C58" s="151">
        <v>4</v>
      </c>
      <c r="D58" s="152">
        <v>45041</v>
      </c>
      <c r="E58" s="153" t="s">
        <v>767</v>
      </c>
      <c r="F58" s="142"/>
      <c r="G58" s="142"/>
      <c r="H58" s="142"/>
      <c r="I58" s="142"/>
      <c r="J58" s="142"/>
      <c r="K58" s="142"/>
      <c r="L58" s="142"/>
      <c r="M58" s="142"/>
      <c r="N58" s="142"/>
      <c r="O58" s="142"/>
      <c r="P58" s="142"/>
      <c r="Q58" s="142"/>
      <c r="R58" s="142"/>
      <c r="S58" s="142"/>
      <c r="T58" s="142"/>
      <c r="U58" s="142"/>
      <c r="V58" s="142"/>
      <c r="W58" s="142"/>
      <c r="X58" s="142"/>
      <c r="Y58" s="142"/>
      <c r="Z58" s="1"/>
    </row>
    <row r="59" spans="1:26" ht="56.25" customHeight="1" x14ac:dyDescent="0.25">
      <c r="A59" s="1"/>
      <c r="B59" s="142"/>
      <c r="C59" s="151">
        <v>4</v>
      </c>
      <c r="D59" s="152">
        <v>45058</v>
      </c>
      <c r="E59" s="153" t="s">
        <v>768</v>
      </c>
      <c r="F59" s="142"/>
      <c r="G59" s="142"/>
      <c r="H59" s="142"/>
      <c r="I59" s="142"/>
      <c r="J59" s="142"/>
      <c r="K59" s="142"/>
      <c r="L59" s="142"/>
      <c r="M59" s="142"/>
      <c r="N59" s="142"/>
      <c r="O59" s="142"/>
      <c r="P59" s="142"/>
      <c r="Q59" s="142"/>
      <c r="R59" s="142"/>
      <c r="S59" s="142"/>
      <c r="T59" s="142"/>
      <c r="U59" s="142"/>
      <c r="V59" s="142"/>
      <c r="W59" s="142"/>
      <c r="X59" s="142"/>
      <c r="Y59" s="142"/>
      <c r="Z59" s="1"/>
    </row>
    <row r="60" spans="1:26" ht="49.5" customHeight="1" x14ac:dyDescent="0.25">
      <c r="A60" s="1"/>
      <c r="B60" s="142"/>
      <c r="C60" s="151">
        <v>4</v>
      </c>
      <c r="D60" s="161">
        <v>45460</v>
      </c>
      <c r="E60" s="153" t="s">
        <v>769</v>
      </c>
      <c r="F60" s="142"/>
      <c r="G60" s="142"/>
      <c r="H60" s="142"/>
      <c r="I60" s="142"/>
      <c r="J60" s="142"/>
      <c r="K60" s="142"/>
      <c r="L60" s="142"/>
      <c r="M60" s="142"/>
      <c r="N60" s="142"/>
      <c r="O60" s="142"/>
      <c r="P60" s="142"/>
      <c r="Q60" s="142"/>
      <c r="R60" s="142"/>
      <c r="S60" s="142"/>
      <c r="T60" s="142"/>
      <c r="U60" s="142"/>
      <c r="V60" s="142"/>
      <c r="W60" s="142"/>
      <c r="X60" s="142"/>
      <c r="Y60" s="142"/>
      <c r="Z60" s="1"/>
    </row>
    <row r="61" spans="1:26" ht="68.25" customHeight="1" x14ac:dyDescent="0.25">
      <c r="A61" s="1"/>
      <c r="B61" s="142"/>
      <c r="C61" s="151">
        <v>4</v>
      </c>
      <c r="D61" s="152">
        <v>46000</v>
      </c>
      <c r="E61" s="153" t="s">
        <v>841</v>
      </c>
      <c r="F61" s="142"/>
      <c r="G61" s="142"/>
      <c r="H61" s="142"/>
      <c r="I61" s="142"/>
      <c r="J61" s="142"/>
      <c r="K61" s="142"/>
      <c r="L61" s="142"/>
      <c r="M61" s="142"/>
      <c r="N61" s="142"/>
      <c r="O61" s="142"/>
      <c r="P61" s="142"/>
      <c r="Q61" s="142"/>
      <c r="R61" s="142"/>
      <c r="S61" s="142"/>
      <c r="T61" s="142"/>
      <c r="U61" s="142"/>
      <c r="V61" s="142"/>
      <c r="W61" s="142"/>
      <c r="X61" s="142"/>
      <c r="Y61" s="142"/>
      <c r="Z61" s="1"/>
    </row>
    <row r="62" spans="1:26" ht="38.25" customHeight="1" x14ac:dyDescent="0.25">
      <c r="A62" s="1"/>
      <c r="B62" s="142"/>
      <c r="C62" s="151">
        <v>4</v>
      </c>
      <c r="D62" s="152">
        <v>45639</v>
      </c>
      <c r="E62" s="153" t="s">
        <v>839</v>
      </c>
      <c r="F62" s="142"/>
      <c r="G62" s="142"/>
      <c r="H62" s="142"/>
      <c r="I62" s="142"/>
      <c r="J62" s="142"/>
      <c r="K62" s="142"/>
      <c r="L62" s="142"/>
      <c r="M62" s="142"/>
      <c r="N62" s="142"/>
      <c r="O62" s="142"/>
      <c r="P62" s="142"/>
      <c r="Q62" s="142"/>
      <c r="R62" s="142"/>
      <c r="S62" s="142"/>
      <c r="T62" s="142"/>
      <c r="U62" s="142"/>
      <c r="V62" s="142"/>
      <c r="W62" s="142"/>
      <c r="X62" s="142"/>
      <c r="Y62" s="142"/>
      <c r="Z62" s="1"/>
    </row>
    <row r="63" spans="1:26" ht="89.25" customHeight="1" x14ac:dyDescent="0.25">
      <c r="A63" s="1"/>
      <c r="B63" s="142"/>
      <c r="C63" s="151">
        <v>4</v>
      </c>
      <c r="D63" s="152">
        <v>45695</v>
      </c>
      <c r="E63" s="153" t="s">
        <v>840</v>
      </c>
      <c r="F63" s="142"/>
      <c r="G63" s="142"/>
      <c r="H63" s="142"/>
      <c r="I63" s="142"/>
      <c r="J63" s="142"/>
      <c r="K63" s="142"/>
      <c r="L63" s="142"/>
      <c r="M63" s="142"/>
      <c r="N63" s="142"/>
      <c r="O63" s="142"/>
      <c r="P63" s="142"/>
      <c r="Q63" s="142"/>
      <c r="R63" s="142"/>
      <c r="S63" s="142"/>
      <c r="T63" s="142"/>
      <c r="U63" s="142"/>
      <c r="V63" s="142"/>
      <c r="W63" s="142"/>
      <c r="X63" s="142"/>
      <c r="Y63" s="142"/>
      <c r="Z63" s="1"/>
    </row>
    <row r="64" spans="1:26" ht="14.25" customHeight="1" x14ac:dyDescent="0.25">
      <c r="A64" s="1"/>
      <c r="B64" s="142"/>
      <c r="C64" s="151"/>
      <c r="D64" s="152"/>
      <c r="E64" s="153"/>
      <c r="F64" s="142"/>
      <c r="G64" s="142"/>
      <c r="H64" s="142"/>
      <c r="I64" s="142"/>
      <c r="J64" s="142"/>
      <c r="K64" s="142"/>
      <c r="L64" s="142"/>
      <c r="M64" s="142"/>
      <c r="N64" s="142"/>
      <c r="O64" s="142"/>
      <c r="P64" s="142"/>
      <c r="Q64" s="142"/>
      <c r="R64" s="142"/>
      <c r="S64" s="142"/>
      <c r="T64" s="142"/>
      <c r="U64" s="142"/>
      <c r="V64" s="142"/>
      <c r="W64" s="142"/>
      <c r="X64" s="142"/>
      <c r="Y64" s="142"/>
      <c r="Z64" s="1"/>
    </row>
    <row r="65" spans="1:26" ht="14.25" customHeight="1" x14ac:dyDescent="0.25">
      <c r="A65" s="1"/>
      <c r="B65" s="142"/>
      <c r="C65" s="151"/>
      <c r="D65" s="152"/>
      <c r="E65" s="153"/>
      <c r="F65" s="142"/>
      <c r="G65" s="142"/>
      <c r="H65" s="142"/>
      <c r="I65" s="142"/>
      <c r="J65" s="142"/>
      <c r="K65" s="142"/>
      <c r="L65" s="142"/>
      <c r="M65" s="142"/>
      <c r="N65" s="142"/>
      <c r="O65" s="142"/>
      <c r="P65" s="142"/>
      <c r="Q65" s="142"/>
      <c r="R65" s="142"/>
      <c r="S65" s="142"/>
      <c r="T65" s="142"/>
      <c r="U65" s="142"/>
      <c r="V65" s="142"/>
      <c r="W65" s="142"/>
      <c r="X65" s="142"/>
      <c r="Y65" s="142"/>
      <c r="Z65" s="1"/>
    </row>
    <row r="66" spans="1:26" ht="14.25" customHeight="1" x14ac:dyDescent="0.25">
      <c r="A66" s="1"/>
      <c r="B66" s="142"/>
      <c r="C66" s="151"/>
      <c r="D66" s="152"/>
      <c r="E66" s="153"/>
      <c r="F66" s="142"/>
      <c r="G66" s="142"/>
      <c r="H66" s="142"/>
      <c r="I66" s="142"/>
      <c r="J66" s="142"/>
      <c r="K66" s="142"/>
      <c r="L66" s="142"/>
      <c r="M66" s="142"/>
      <c r="N66" s="142"/>
      <c r="O66" s="142"/>
      <c r="P66" s="142"/>
      <c r="Q66" s="142"/>
      <c r="R66" s="142"/>
      <c r="S66" s="142"/>
      <c r="T66" s="142"/>
      <c r="U66" s="142"/>
      <c r="V66" s="142"/>
      <c r="W66" s="142"/>
      <c r="X66" s="142"/>
      <c r="Y66" s="142"/>
      <c r="Z66" s="1"/>
    </row>
    <row r="67" spans="1:26" ht="14.25" customHeight="1" x14ac:dyDescent="0.25">
      <c r="A67" s="1"/>
      <c r="B67" s="142"/>
      <c r="C67" s="151"/>
      <c r="D67" s="152"/>
      <c r="E67" s="153"/>
      <c r="F67" s="142"/>
      <c r="G67" s="142"/>
      <c r="H67" s="142"/>
      <c r="I67" s="142"/>
      <c r="J67" s="142"/>
      <c r="K67" s="142"/>
      <c r="L67" s="142"/>
      <c r="M67" s="142"/>
      <c r="N67" s="142"/>
      <c r="O67" s="142"/>
      <c r="P67" s="142"/>
      <c r="Q67" s="142"/>
      <c r="R67" s="142"/>
      <c r="S67" s="142"/>
      <c r="T67" s="142"/>
      <c r="U67" s="142"/>
      <c r="V67" s="142"/>
      <c r="W67" s="142"/>
      <c r="X67" s="142"/>
      <c r="Y67" s="142"/>
      <c r="Z67" s="1"/>
    </row>
    <row r="68" spans="1:26" ht="14.25" customHeight="1" x14ac:dyDescent="0.25">
      <c r="A68" s="1"/>
      <c r="B68" s="142"/>
      <c r="C68" s="151"/>
      <c r="D68" s="152"/>
      <c r="E68" s="153"/>
      <c r="F68" s="142"/>
      <c r="G68" s="142"/>
      <c r="H68" s="142"/>
      <c r="I68" s="142"/>
      <c r="J68" s="142"/>
      <c r="K68" s="142"/>
      <c r="L68" s="142"/>
      <c r="M68" s="142"/>
      <c r="N68" s="142"/>
      <c r="O68" s="142"/>
      <c r="P68" s="142"/>
      <c r="Q68" s="142"/>
      <c r="R68" s="142"/>
      <c r="S68" s="142"/>
      <c r="T68" s="142"/>
      <c r="U68" s="142"/>
      <c r="V68" s="142"/>
      <c r="W68" s="142"/>
      <c r="X68" s="142"/>
      <c r="Y68" s="142"/>
      <c r="Z68" s="1"/>
    </row>
    <row r="69" spans="1:26" ht="14.25" customHeight="1" x14ac:dyDescent="0.25">
      <c r="A69" s="1"/>
      <c r="B69" s="142"/>
      <c r="C69" s="151"/>
      <c r="D69" s="152"/>
      <c r="E69" s="153"/>
      <c r="F69" s="142"/>
      <c r="G69" s="142"/>
      <c r="H69" s="142"/>
      <c r="I69" s="142"/>
      <c r="J69" s="142"/>
      <c r="K69" s="142"/>
      <c r="L69" s="142"/>
      <c r="M69" s="142"/>
      <c r="N69" s="142"/>
      <c r="O69" s="142"/>
      <c r="P69" s="142"/>
      <c r="Q69" s="142"/>
      <c r="R69" s="142"/>
      <c r="S69" s="142"/>
      <c r="T69" s="142"/>
      <c r="U69" s="142"/>
      <c r="V69" s="142"/>
      <c r="W69" s="142"/>
      <c r="X69" s="142"/>
      <c r="Y69" s="142"/>
      <c r="Z69" s="1"/>
    </row>
    <row r="70" spans="1:26" ht="14.25" customHeight="1" x14ac:dyDescent="0.25">
      <c r="A70" s="1"/>
      <c r="B70" s="142"/>
      <c r="C70" s="151"/>
      <c r="D70" s="152"/>
      <c r="E70" s="153"/>
      <c r="F70" s="142"/>
      <c r="G70" s="142"/>
      <c r="H70" s="142"/>
      <c r="I70" s="142"/>
      <c r="J70" s="142"/>
      <c r="K70" s="142"/>
      <c r="L70" s="142"/>
      <c r="M70" s="142"/>
      <c r="N70" s="142"/>
      <c r="O70" s="142"/>
      <c r="P70" s="142"/>
      <c r="Q70" s="142"/>
      <c r="R70" s="142"/>
      <c r="S70" s="142"/>
      <c r="T70" s="142"/>
      <c r="U70" s="142"/>
      <c r="V70" s="142"/>
      <c r="W70" s="142"/>
      <c r="X70" s="142"/>
      <c r="Y70" s="142"/>
      <c r="Z70" s="1"/>
    </row>
    <row r="71" spans="1:26" ht="14.25" customHeight="1" x14ac:dyDescent="0.25">
      <c r="A71" s="1"/>
      <c r="B71" s="142"/>
      <c r="C71" s="151"/>
      <c r="D71" s="152"/>
      <c r="E71" s="153"/>
      <c r="F71" s="142"/>
      <c r="G71" s="142"/>
      <c r="H71" s="142"/>
      <c r="I71" s="142"/>
      <c r="J71" s="142"/>
      <c r="K71" s="142"/>
      <c r="L71" s="142"/>
      <c r="M71" s="142"/>
      <c r="N71" s="142"/>
      <c r="O71" s="142"/>
      <c r="P71" s="142"/>
      <c r="Q71" s="142"/>
      <c r="R71" s="142"/>
      <c r="S71" s="142"/>
      <c r="T71" s="142"/>
      <c r="U71" s="142"/>
      <c r="V71" s="142"/>
      <c r="W71" s="142"/>
      <c r="X71" s="142"/>
      <c r="Y71" s="142"/>
      <c r="Z71" s="1"/>
    </row>
    <row r="72" spans="1:26" ht="14.25" customHeight="1" x14ac:dyDescent="0.25">
      <c r="A72" s="1"/>
      <c r="B72" s="142"/>
      <c r="C72" s="151"/>
      <c r="D72" s="152"/>
      <c r="E72" s="153"/>
      <c r="F72" s="142"/>
      <c r="G72" s="142"/>
      <c r="H72" s="142"/>
      <c r="I72" s="142"/>
      <c r="J72" s="142"/>
      <c r="K72" s="142"/>
      <c r="L72" s="142"/>
      <c r="M72" s="142"/>
      <c r="N72" s="142"/>
      <c r="O72" s="142"/>
      <c r="P72" s="142"/>
      <c r="Q72" s="142"/>
      <c r="R72" s="142"/>
      <c r="S72" s="142"/>
      <c r="T72" s="142"/>
      <c r="U72" s="142"/>
      <c r="V72" s="142"/>
      <c r="W72" s="142"/>
      <c r="X72" s="142"/>
      <c r="Y72" s="142"/>
      <c r="Z72" s="1"/>
    </row>
    <row r="73" spans="1:26" ht="14.25" customHeight="1" x14ac:dyDescent="0.25">
      <c r="A73" s="1"/>
      <c r="B73" s="142"/>
      <c r="C73" s="162"/>
      <c r="D73" s="163"/>
      <c r="E73" s="164"/>
      <c r="F73" s="142"/>
      <c r="G73" s="142"/>
      <c r="H73" s="142"/>
      <c r="I73" s="142"/>
      <c r="J73" s="142"/>
      <c r="K73" s="142"/>
      <c r="L73" s="142"/>
      <c r="M73" s="142"/>
      <c r="N73" s="142"/>
      <c r="O73" s="142"/>
      <c r="P73" s="142"/>
      <c r="Q73" s="142"/>
      <c r="R73" s="142"/>
      <c r="S73" s="142"/>
      <c r="T73" s="142"/>
      <c r="U73" s="142"/>
      <c r="V73" s="142"/>
      <c r="W73" s="142"/>
      <c r="X73" s="142"/>
      <c r="Y73" s="142"/>
      <c r="Z73" s="1"/>
    </row>
    <row r="74" spans="1:26" ht="14.25" customHeight="1" x14ac:dyDescent="0.25">
      <c r="A74" s="1"/>
      <c r="B74" s="142"/>
      <c r="C74" s="143"/>
      <c r="D74" s="143"/>
      <c r="E74" s="142"/>
      <c r="F74" s="142"/>
      <c r="G74" s="142"/>
      <c r="H74" s="142"/>
      <c r="I74" s="142"/>
      <c r="J74" s="142"/>
      <c r="K74" s="142"/>
      <c r="L74" s="142"/>
      <c r="M74" s="142"/>
      <c r="N74" s="142"/>
      <c r="O74" s="142"/>
      <c r="P74" s="142"/>
      <c r="Q74" s="142"/>
      <c r="R74" s="142"/>
      <c r="S74" s="142"/>
      <c r="T74" s="142"/>
      <c r="U74" s="142"/>
      <c r="V74" s="142"/>
      <c r="W74" s="142"/>
      <c r="X74" s="142"/>
      <c r="Y74" s="142"/>
      <c r="Z74" s="1"/>
    </row>
    <row r="75" spans="1:26" ht="14.25" customHeight="1" x14ac:dyDescent="0.25">
      <c r="A75" s="1"/>
      <c r="B75" s="142"/>
      <c r="C75" s="143"/>
      <c r="D75" s="143"/>
      <c r="E75" s="142"/>
      <c r="F75" s="142"/>
      <c r="G75" s="142"/>
      <c r="H75" s="142"/>
      <c r="I75" s="142"/>
      <c r="J75" s="142"/>
      <c r="K75" s="142"/>
      <c r="L75" s="142"/>
      <c r="M75" s="142"/>
      <c r="N75" s="142"/>
      <c r="O75" s="142"/>
      <c r="P75" s="142"/>
      <c r="Q75" s="142"/>
      <c r="R75" s="142"/>
      <c r="S75" s="142"/>
      <c r="T75" s="142"/>
      <c r="U75" s="142"/>
      <c r="V75" s="142"/>
      <c r="W75" s="142"/>
      <c r="X75" s="142"/>
      <c r="Y75" s="142"/>
      <c r="Z75" s="1"/>
    </row>
    <row r="76" spans="1:26" ht="14.25" customHeight="1" x14ac:dyDescent="0.25">
      <c r="A76" s="1"/>
      <c r="B76" s="142"/>
      <c r="C76" s="143"/>
      <c r="D76" s="143"/>
      <c r="E76" s="142"/>
      <c r="F76" s="142"/>
      <c r="G76" s="142"/>
      <c r="H76" s="142"/>
      <c r="I76" s="142"/>
      <c r="J76" s="142"/>
      <c r="K76" s="142"/>
      <c r="L76" s="142"/>
      <c r="M76" s="142"/>
      <c r="N76" s="142"/>
      <c r="O76" s="142"/>
      <c r="P76" s="142"/>
      <c r="Q76" s="142"/>
      <c r="R76" s="142"/>
      <c r="S76" s="142"/>
      <c r="T76" s="142"/>
      <c r="U76" s="142"/>
      <c r="V76" s="142"/>
      <c r="W76" s="142"/>
      <c r="X76" s="142"/>
      <c r="Y76" s="142"/>
      <c r="Z76" s="1"/>
    </row>
    <row r="77" spans="1:26" ht="14.25" customHeight="1" x14ac:dyDescent="0.25">
      <c r="A77" s="1"/>
      <c r="B77" s="142"/>
      <c r="C77" s="143"/>
      <c r="D77" s="143"/>
      <c r="E77" s="142"/>
      <c r="F77" s="142"/>
      <c r="G77" s="142"/>
      <c r="H77" s="142"/>
      <c r="I77" s="142"/>
      <c r="J77" s="142"/>
      <c r="K77" s="142"/>
      <c r="L77" s="142"/>
      <c r="M77" s="142"/>
      <c r="N77" s="142"/>
      <c r="O77" s="142"/>
      <c r="P77" s="142"/>
      <c r="Q77" s="142"/>
      <c r="R77" s="142"/>
      <c r="S77" s="142"/>
      <c r="T77" s="142"/>
      <c r="U77" s="142"/>
      <c r="V77" s="142"/>
      <c r="W77" s="142"/>
      <c r="X77" s="142"/>
      <c r="Y77" s="142"/>
      <c r="Z77" s="1"/>
    </row>
    <row r="78" spans="1:26" ht="14.25" customHeight="1" x14ac:dyDescent="0.25">
      <c r="A78" s="1"/>
      <c r="B78" s="142"/>
      <c r="C78" s="143"/>
      <c r="D78" s="143"/>
      <c r="E78" s="142"/>
      <c r="F78" s="142"/>
      <c r="G78" s="142"/>
      <c r="H78" s="142"/>
      <c r="I78" s="142"/>
      <c r="J78" s="142"/>
      <c r="K78" s="142"/>
      <c r="L78" s="142"/>
      <c r="M78" s="142"/>
      <c r="N78" s="142"/>
      <c r="O78" s="142"/>
      <c r="P78" s="142"/>
      <c r="Q78" s="142"/>
      <c r="R78" s="142"/>
      <c r="S78" s="142"/>
      <c r="T78" s="142"/>
      <c r="U78" s="142"/>
      <c r="V78" s="142"/>
      <c r="W78" s="142"/>
      <c r="X78" s="142"/>
      <c r="Y78" s="142"/>
      <c r="Z78" s="1"/>
    </row>
    <row r="79" spans="1:26" ht="14.25" customHeight="1" x14ac:dyDescent="0.25">
      <c r="A79" s="1"/>
      <c r="B79" s="142"/>
      <c r="C79" s="143"/>
      <c r="D79" s="143"/>
      <c r="E79" s="142"/>
      <c r="F79" s="142"/>
      <c r="G79" s="142"/>
      <c r="H79" s="142"/>
      <c r="I79" s="142"/>
      <c r="J79" s="142"/>
      <c r="K79" s="142"/>
      <c r="L79" s="142"/>
      <c r="M79" s="142"/>
      <c r="N79" s="142"/>
      <c r="O79" s="142"/>
      <c r="P79" s="142"/>
      <c r="Q79" s="142"/>
      <c r="R79" s="142"/>
      <c r="S79" s="142"/>
      <c r="T79" s="142"/>
      <c r="U79" s="142"/>
      <c r="V79" s="142"/>
      <c r="W79" s="142"/>
      <c r="X79" s="142"/>
      <c r="Y79" s="142"/>
      <c r="Z79" s="1"/>
    </row>
    <row r="80" spans="1:26" ht="14.25" customHeight="1" x14ac:dyDescent="0.25">
      <c r="A80" s="1"/>
      <c r="B80" s="142"/>
      <c r="C80" s="143"/>
      <c r="D80" s="143"/>
      <c r="E80" s="142"/>
      <c r="F80" s="142"/>
      <c r="G80" s="142"/>
      <c r="H80" s="142"/>
      <c r="I80" s="142"/>
      <c r="J80" s="142"/>
      <c r="K80" s="142"/>
      <c r="L80" s="142"/>
      <c r="M80" s="142"/>
      <c r="N80" s="142"/>
      <c r="O80" s="142"/>
      <c r="P80" s="142"/>
      <c r="Q80" s="142"/>
      <c r="R80" s="142"/>
      <c r="S80" s="142"/>
      <c r="T80" s="142"/>
      <c r="U80" s="142"/>
      <c r="V80" s="142"/>
      <c r="W80" s="142"/>
      <c r="X80" s="142"/>
      <c r="Y80" s="142"/>
      <c r="Z80" s="1"/>
    </row>
    <row r="81" spans="1:26" ht="14.25" customHeight="1" x14ac:dyDescent="0.25">
      <c r="A81" s="1"/>
      <c r="B81" s="142"/>
      <c r="C81" s="143"/>
      <c r="D81" s="143"/>
      <c r="E81" s="142"/>
      <c r="F81" s="142"/>
      <c r="G81" s="142"/>
      <c r="H81" s="142"/>
      <c r="I81" s="142"/>
      <c r="J81" s="142"/>
      <c r="K81" s="142"/>
      <c r="L81" s="142"/>
      <c r="M81" s="142"/>
      <c r="N81" s="142"/>
      <c r="O81" s="142"/>
      <c r="P81" s="142"/>
      <c r="Q81" s="142"/>
      <c r="R81" s="142"/>
      <c r="S81" s="142"/>
      <c r="T81" s="142"/>
      <c r="U81" s="142"/>
      <c r="V81" s="142"/>
      <c r="W81" s="142"/>
      <c r="X81" s="142"/>
      <c r="Y81" s="142"/>
      <c r="Z81" s="1"/>
    </row>
    <row r="82" spans="1:26" ht="14.25" customHeight="1" x14ac:dyDescent="0.25">
      <c r="A82" s="1"/>
      <c r="B82" s="142"/>
      <c r="C82" s="143"/>
      <c r="D82" s="143"/>
      <c r="E82" s="142"/>
      <c r="F82" s="142"/>
      <c r="G82" s="142"/>
      <c r="H82" s="142"/>
      <c r="I82" s="142"/>
      <c r="J82" s="142"/>
      <c r="K82" s="142"/>
      <c r="L82" s="142"/>
      <c r="M82" s="142"/>
      <c r="N82" s="142"/>
      <c r="O82" s="142"/>
      <c r="P82" s="142"/>
      <c r="Q82" s="142"/>
      <c r="R82" s="142"/>
      <c r="S82" s="142"/>
      <c r="T82" s="142"/>
      <c r="U82" s="142"/>
      <c r="V82" s="142"/>
      <c r="W82" s="142"/>
      <c r="X82" s="142"/>
      <c r="Y82" s="142"/>
      <c r="Z82" s="1"/>
    </row>
    <row r="83" spans="1:26" ht="14.25" customHeight="1" x14ac:dyDescent="0.25">
      <c r="A83" s="1"/>
      <c r="B83" s="142"/>
      <c r="C83" s="143"/>
      <c r="D83" s="143"/>
      <c r="E83" s="142"/>
      <c r="F83" s="142"/>
      <c r="G83" s="142"/>
      <c r="H83" s="142"/>
      <c r="I83" s="142"/>
      <c r="J83" s="142"/>
      <c r="K83" s="142"/>
      <c r="L83" s="142"/>
      <c r="M83" s="142"/>
      <c r="N83" s="142"/>
      <c r="O83" s="142"/>
      <c r="P83" s="142"/>
      <c r="Q83" s="142"/>
      <c r="R83" s="142"/>
      <c r="S83" s="142"/>
      <c r="T83" s="142"/>
      <c r="U83" s="142"/>
      <c r="V83" s="142"/>
      <c r="W83" s="142"/>
      <c r="X83" s="142"/>
      <c r="Y83" s="142"/>
      <c r="Z83" s="1"/>
    </row>
    <row r="84" spans="1:26" ht="14.25" customHeight="1" x14ac:dyDescent="0.25">
      <c r="A84" s="1"/>
      <c r="B84" s="142"/>
      <c r="C84" s="143"/>
      <c r="D84" s="143"/>
      <c r="E84" s="142"/>
      <c r="F84" s="142"/>
      <c r="G84" s="142"/>
      <c r="H84" s="142"/>
      <c r="I84" s="142"/>
      <c r="J84" s="142"/>
      <c r="K84" s="142"/>
      <c r="L84" s="142"/>
      <c r="M84" s="142"/>
      <c r="N84" s="142"/>
      <c r="O84" s="142"/>
      <c r="P84" s="142"/>
      <c r="Q84" s="142"/>
      <c r="R84" s="142"/>
      <c r="S84" s="142"/>
      <c r="T84" s="142"/>
      <c r="U84" s="142"/>
      <c r="V84" s="142"/>
      <c r="W84" s="142"/>
      <c r="X84" s="142"/>
      <c r="Y84" s="142"/>
      <c r="Z84" s="1"/>
    </row>
    <row r="85" spans="1:26" ht="14.25" customHeight="1" x14ac:dyDescent="0.25">
      <c r="A85" s="1"/>
      <c r="B85" s="142"/>
      <c r="C85" s="143"/>
      <c r="D85" s="143"/>
      <c r="E85" s="142"/>
      <c r="F85" s="142"/>
      <c r="G85" s="142"/>
      <c r="H85" s="142"/>
      <c r="I85" s="142"/>
      <c r="J85" s="142"/>
      <c r="K85" s="142"/>
      <c r="L85" s="142"/>
      <c r="M85" s="142"/>
      <c r="N85" s="142"/>
      <c r="O85" s="142"/>
      <c r="P85" s="142"/>
      <c r="Q85" s="142"/>
      <c r="R85" s="142"/>
      <c r="S85" s="142"/>
      <c r="T85" s="142"/>
      <c r="U85" s="142"/>
      <c r="V85" s="142"/>
      <c r="W85" s="142"/>
      <c r="X85" s="142"/>
      <c r="Y85" s="142"/>
      <c r="Z85" s="1"/>
    </row>
    <row r="86" spans="1:26" ht="14.25" customHeight="1" x14ac:dyDescent="0.25">
      <c r="A86" s="1"/>
      <c r="B86" s="142"/>
      <c r="C86" s="143"/>
      <c r="D86" s="143"/>
      <c r="E86" s="142"/>
      <c r="F86" s="142"/>
      <c r="G86" s="142"/>
      <c r="H86" s="142"/>
      <c r="I86" s="142"/>
      <c r="J86" s="142"/>
      <c r="K86" s="142"/>
      <c r="L86" s="142"/>
      <c r="M86" s="142"/>
      <c r="N86" s="142"/>
      <c r="O86" s="142"/>
      <c r="P86" s="142"/>
      <c r="Q86" s="142"/>
      <c r="R86" s="142"/>
      <c r="S86" s="142"/>
      <c r="T86" s="142"/>
      <c r="U86" s="142"/>
      <c r="V86" s="142"/>
      <c r="W86" s="142"/>
      <c r="X86" s="142"/>
      <c r="Y86" s="142"/>
      <c r="Z86" s="1"/>
    </row>
    <row r="87" spans="1:26" ht="14.25" customHeight="1" x14ac:dyDescent="0.25">
      <c r="A87" s="1"/>
      <c r="B87" s="142"/>
      <c r="C87" s="143"/>
      <c r="D87" s="143"/>
      <c r="E87" s="142"/>
      <c r="F87" s="142"/>
      <c r="G87" s="142"/>
      <c r="H87" s="142"/>
      <c r="I87" s="142"/>
      <c r="J87" s="142"/>
      <c r="K87" s="142"/>
      <c r="L87" s="142"/>
      <c r="M87" s="142"/>
      <c r="N87" s="142"/>
      <c r="O87" s="142"/>
      <c r="P87" s="142"/>
      <c r="Q87" s="142"/>
      <c r="R87" s="142"/>
      <c r="S87" s="142"/>
      <c r="T87" s="142"/>
      <c r="U87" s="142"/>
      <c r="V87" s="142"/>
      <c r="W87" s="142"/>
      <c r="X87" s="142"/>
      <c r="Y87" s="142"/>
      <c r="Z87" s="1"/>
    </row>
    <row r="88" spans="1:26" ht="14.25" customHeight="1" x14ac:dyDescent="0.25">
      <c r="A88" s="1"/>
      <c r="B88" s="142"/>
      <c r="C88" s="143"/>
      <c r="D88" s="143"/>
      <c r="E88" s="142"/>
      <c r="F88" s="142"/>
      <c r="G88" s="142"/>
      <c r="H88" s="142"/>
      <c r="I88" s="142"/>
      <c r="J88" s="142"/>
      <c r="K88" s="142"/>
      <c r="L88" s="142"/>
      <c r="M88" s="142"/>
      <c r="N88" s="142"/>
      <c r="O88" s="142"/>
      <c r="P88" s="142"/>
      <c r="Q88" s="142"/>
      <c r="R88" s="142"/>
      <c r="S88" s="142"/>
      <c r="T88" s="142"/>
      <c r="U88" s="142"/>
      <c r="V88" s="142"/>
      <c r="W88" s="142"/>
      <c r="X88" s="142"/>
      <c r="Y88" s="142"/>
      <c r="Z88" s="1"/>
    </row>
    <row r="89" spans="1:26" ht="14.25" customHeight="1" x14ac:dyDescent="0.25">
      <c r="A89" s="1"/>
      <c r="B89" s="142"/>
      <c r="C89" s="143"/>
      <c r="D89" s="143"/>
      <c r="E89" s="142"/>
      <c r="F89" s="142"/>
      <c r="G89" s="142"/>
      <c r="H89" s="142"/>
      <c r="I89" s="142"/>
      <c r="J89" s="142"/>
      <c r="K89" s="142"/>
      <c r="L89" s="142"/>
      <c r="M89" s="142"/>
      <c r="N89" s="142"/>
      <c r="O89" s="142"/>
      <c r="P89" s="142"/>
      <c r="Q89" s="142"/>
      <c r="R89" s="142"/>
      <c r="S89" s="142"/>
      <c r="T89" s="142"/>
      <c r="U89" s="142"/>
      <c r="V89" s="142"/>
      <c r="W89" s="142"/>
      <c r="X89" s="142"/>
      <c r="Y89" s="142"/>
      <c r="Z89" s="1"/>
    </row>
    <row r="90" spans="1:26" ht="14.25" customHeight="1" x14ac:dyDescent="0.25">
      <c r="A90" s="1"/>
      <c r="B90" s="142"/>
      <c r="C90" s="143"/>
      <c r="D90" s="143"/>
      <c r="E90" s="142"/>
      <c r="F90" s="142"/>
      <c r="G90" s="142"/>
      <c r="H90" s="142"/>
      <c r="I90" s="142"/>
      <c r="J90" s="142"/>
      <c r="K90" s="142"/>
      <c r="L90" s="142"/>
      <c r="M90" s="142"/>
      <c r="N90" s="142"/>
      <c r="O90" s="142"/>
      <c r="P90" s="142"/>
      <c r="Q90" s="142"/>
      <c r="R90" s="142"/>
      <c r="S90" s="142"/>
      <c r="T90" s="142"/>
      <c r="U90" s="142"/>
      <c r="V90" s="142"/>
      <c r="W90" s="142"/>
      <c r="X90" s="142"/>
      <c r="Y90" s="142"/>
      <c r="Z90" s="1"/>
    </row>
    <row r="91" spans="1:26" ht="14.25" customHeight="1" x14ac:dyDescent="0.25">
      <c r="A91" s="1"/>
      <c r="B91" s="142"/>
      <c r="C91" s="143"/>
      <c r="D91" s="143"/>
      <c r="E91" s="142"/>
      <c r="F91" s="142"/>
      <c r="G91" s="142"/>
      <c r="H91" s="142"/>
      <c r="I91" s="142"/>
      <c r="J91" s="142"/>
      <c r="K91" s="142"/>
      <c r="L91" s="142"/>
      <c r="M91" s="142"/>
      <c r="N91" s="142"/>
      <c r="O91" s="142"/>
      <c r="P91" s="142"/>
      <c r="Q91" s="142"/>
      <c r="R91" s="142"/>
      <c r="S91" s="142"/>
      <c r="T91" s="142"/>
      <c r="U91" s="142"/>
      <c r="V91" s="142"/>
      <c r="W91" s="142"/>
      <c r="X91" s="142"/>
      <c r="Y91" s="142"/>
      <c r="Z91" s="1"/>
    </row>
    <row r="92" spans="1:26" ht="14.25" customHeight="1" x14ac:dyDescent="0.25">
      <c r="A92" s="1"/>
      <c r="B92" s="142"/>
      <c r="C92" s="143"/>
      <c r="D92" s="143"/>
      <c r="E92" s="142"/>
      <c r="F92" s="142"/>
      <c r="G92" s="142"/>
      <c r="H92" s="142"/>
      <c r="I92" s="142"/>
      <c r="J92" s="142"/>
      <c r="K92" s="142"/>
      <c r="L92" s="142"/>
      <c r="M92" s="142"/>
      <c r="N92" s="142"/>
      <c r="O92" s="142"/>
      <c r="P92" s="142"/>
      <c r="Q92" s="142"/>
      <c r="R92" s="142"/>
      <c r="S92" s="142"/>
      <c r="T92" s="142"/>
      <c r="U92" s="142"/>
      <c r="V92" s="142"/>
      <c r="W92" s="142"/>
      <c r="X92" s="142"/>
      <c r="Y92" s="142"/>
      <c r="Z92" s="1"/>
    </row>
    <row r="93" spans="1:26" ht="14.25" customHeight="1" x14ac:dyDescent="0.25">
      <c r="A93" s="1"/>
      <c r="B93" s="142"/>
      <c r="C93" s="143"/>
      <c r="D93" s="143"/>
      <c r="E93" s="142"/>
      <c r="F93" s="142"/>
      <c r="G93" s="142"/>
      <c r="H93" s="142"/>
      <c r="I93" s="142"/>
      <c r="J93" s="142"/>
      <c r="K93" s="142"/>
      <c r="L93" s="142"/>
      <c r="M93" s="142"/>
      <c r="N93" s="142"/>
      <c r="O93" s="142"/>
      <c r="P93" s="142"/>
      <c r="Q93" s="142"/>
      <c r="R93" s="142"/>
      <c r="S93" s="142"/>
      <c r="T93" s="142"/>
      <c r="U93" s="142"/>
      <c r="V93" s="142"/>
      <c r="W93" s="142"/>
      <c r="X93" s="142"/>
      <c r="Y93" s="142"/>
      <c r="Z93" s="1"/>
    </row>
    <row r="94" spans="1:26" ht="14.25" customHeight="1" x14ac:dyDescent="0.25">
      <c r="A94" s="1"/>
      <c r="B94" s="142"/>
      <c r="C94" s="143"/>
      <c r="D94" s="143"/>
      <c r="E94" s="142"/>
      <c r="F94" s="142"/>
      <c r="G94" s="142"/>
      <c r="H94" s="142"/>
      <c r="I94" s="142"/>
      <c r="J94" s="142"/>
      <c r="K94" s="142"/>
      <c r="L94" s="142"/>
      <c r="M94" s="142"/>
      <c r="N94" s="142"/>
      <c r="O94" s="142"/>
      <c r="P94" s="142"/>
      <c r="Q94" s="142"/>
      <c r="R94" s="142"/>
      <c r="S94" s="142"/>
      <c r="T94" s="142"/>
      <c r="U94" s="142"/>
      <c r="V94" s="142"/>
      <c r="W94" s="142"/>
      <c r="X94" s="142"/>
      <c r="Y94" s="142"/>
      <c r="Z94" s="1"/>
    </row>
    <row r="95" spans="1:26" ht="14.25" customHeight="1" x14ac:dyDescent="0.25">
      <c r="A95" s="1"/>
      <c r="B95" s="142"/>
      <c r="C95" s="143"/>
      <c r="D95" s="143"/>
      <c r="E95" s="142"/>
      <c r="F95" s="142"/>
      <c r="G95" s="142"/>
      <c r="H95" s="142"/>
      <c r="I95" s="142"/>
      <c r="J95" s="142"/>
      <c r="K95" s="142"/>
      <c r="L95" s="142"/>
      <c r="M95" s="142"/>
      <c r="N95" s="142"/>
      <c r="O95" s="142"/>
      <c r="P95" s="142"/>
      <c r="Q95" s="142"/>
      <c r="R95" s="142"/>
      <c r="S95" s="142"/>
      <c r="T95" s="142"/>
      <c r="U95" s="142"/>
      <c r="V95" s="142"/>
      <c r="W95" s="142"/>
      <c r="X95" s="142"/>
      <c r="Y95" s="142"/>
      <c r="Z95" s="1"/>
    </row>
    <row r="96" spans="1:26" ht="14.25" customHeight="1" x14ac:dyDescent="0.25">
      <c r="A96" s="1"/>
      <c r="B96" s="142"/>
      <c r="C96" s="143"/>
      <c r="D96" s="143"/>
      <c r="E96" s="142"/>
      <c r="F96" s="142"/>
      <c r="G96" s="142"/>
      <c r="H96" s="142"/>
      <c r="I96" s="142"/>
      <c r="J96" s="142"/>
      <c r="K96" s="142"/>
      <c r="L96" s="142"/>
      <c r="M96" s="142"/>
      <c r="N96" s="142"/>
      <c r="O96" s="142"/>
      <c r="P96" s="142"/>
      <c r="Q96" s="142"/>
      <c r="R96" s="142"/>
      <c r="S96" s="142"/>
      <c r="T96" s="142"/>
      <c r="U96" s="142"/>
      <c r="V96" s="142"/>
      <c r="W96" s="142"/>
      <c r="X96" s="142"/>
      <c r="Y96" s="142"/>
      <c r="Z96" s="1"/>
    </row>
    <row r="97" spans="1:26" ht="14.25" customHeight="1" x14ac:dyDescent="0.25">
      <c r="A97" s="1"/>
      <c r="B97" s="142"/>
      <c r="C97" s="143"/>
      <c r="D97" s="143"/>
      <c r="E97" s="142"/>
      <c r="F97" s="142"/>
      <c r="G97" s="142"/>
      <c r="H97" s="142"/>
      <c r="I97" s="142"/>
      <c r="J97" s="142"/>
      <c r="K97" s="142"/>
      <c r="L97" s="142"/>
      <c r="M97" s="142"/>
      <c r="N97" s="142"/>
      <c r="O97" s="142"/>
      <c r="P97" s="142"/>
      <c r="Q97" s="142"/>
      <c r="R97" s="142"/>
      <c r="S97" s="142"/>
      <c r="T97" s="142"/>
      <c r="U97" s="142"/>
      <c r="V97" s="142"/>
      <c r="W97" s="142"/>
      <c r="X97" s="142"/>
      <c r="Y97" s="142"/>
      <c r="Z97" s="1"/>
    </row>
    <row r="98" spans="1:26" ht="14.25" customHeight="1" x14ac:dyDescent="0.25">
      <c r="A98" s="1"/>
      <c r="B98" s="142"/>
      <c r="C98" s="143"/>
      <c r="D98" s="143"/>
      <c r="E98" s="142"/>
      <c r="F98" s="142"/>
      <c r="G98" s="142"/>
      <c r="H98" s="142"/>
      <c r="I98" s="142"/>
      <c r="J98" s="142"/>
      <c r="K98" s="142"/>
      <c r="L98" s="142"/>
      <c r="M98" s="142"/>
      <c r="N98" s="142"/>
      <c r="O98" s="142"/>
      <c r="P98" s="142"/>
      <c r="Q98" s="142"/>
      <c r="R98" s="142"/>
      <c r="S98" s="142"/>
      <c r="T98" s="142"/>
      <c r="U98" s="142"/>
      <c r="V98" s="142"/>
      <c r="W98" s="142"/>
      <c r="X98" s="142"/>
      <c r="Y98" s="142"/>
      <c r="Z98" s="1"/>
    </row>
    <row r="99" spans="1:26" ht="14.25" customHeight="1" x14ac:dyDescent="0.25">
      <c r="A99" s="1"/>
      <c r="B99" s="142"/>
      <c r="C99" s="143"/>
      <c r="D99" s="143"/>
      <c r="E99" s="142"/>
      <c r="F99" s="142"/>
      <c r="G99" s="142"/>
      <c r="H99" s="142"/>
      <c r="I99" s="142"/>
      <c r="J99" s="142"/>
      <c r="K99" s="142"/>
      <c r="L99" s="142"/>
      <c r="M99" s="142"/>
      <c r="N99" s="142"/>
      <c r="O99" s="142"/>
      <c r="P99" s="142"/>
      <c r="Q99" s="142"/>
      <c r="R99" s="142"/>
      <c r="S99" s="142"/>
      <c r="T99" s="142"/>
      <c r="U99" s="142"/>
      <c r="V99" s="142"/>
      <c r="W99" s="142"/>
      <c r="X99" s="142"/>
      <c r="Y99" s="142"/>
      <c r="Z99" s="1"/>
    </row>
    <row r="100" spans="1:26" ht="14.25" customHeight="1" x14ac:dyDescent="0.25">
      <c r="A100" s="1"/>
      <c r="B100" s="142"/>
      <c r="C100" s="143"/>
      <c r="D100" s="143"/>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
    </row>
    <row r="101" spans="1:26" ht="14.25" customHeight="1" x14ac:dyDescent="0.25">
      <c r="A101" s="1"/>
      <c r="B101" s="142"/>
      <c r="C101" s="143"/>
      <c r="D101" s="143"/>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
    </row>
    <row r="102" spans="1:26" ht="14.25" customHeight="1" x14ac:dyDescent="0.25">
      <c r="A102" s="1"/>
      <c r="B102" s="142"/>
      <c r="C102" s="143"/>
      <c r="D102" s="143"/>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
    </row>
    <row r="103" spans="1:26" ht="14.25" customHeight="1" x14ac:dyDescent="0.25">
      <c r="A103" s="1"/>
      <c r="B103" s="142"/>
      <c r="C103" s="143"/>
      <c r="D103" s="143"/>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
    </row>
    <row r="104" spans="1:26" ht="14.25" customHeight="1" x14ac:dyDescent="0.25">
      <c r="A104" s="1"/>
      <c r="B104" s="142"/>
      <c r="C104" s="143"/>
      <c r="D104" s="143"/>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
    </row>
    <row r="105" spans="1:26" ht="14.25" customHeight="1" x14ac:dyDescent="0.25">
      <c r="A105" s="1"/>
      <c r="B105" s="142"/>
      <c r="C105" s="143"/>
      <c r="D105" s="143"/>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
    </row>
    <row r="106" spans="1:26" ht="14.25" customHeight="1" x14ac:dyDescent="0.25">
      <c r="A106" s="1"/>
      <c r="B106" s="142"/>
      <c r="C106" s="143"/>
      <c r="D106" s="143"/>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
    </row>
    <row r="107" spans="1:26" ht="14.25" customHeight="1" x14ac:dyDescent="0.25">
      <c r="A107" s="1"/>
      <c r="B107" s="142"/>
      <c r="C107" s="143"/>
      <c r="D107" s="143"/>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
    </row>
    <row r="108" spans="1:26" ht="14.25" customHeight="1" x14ac:dyDescent="0.25">
      <c r="A108" s="1"/>
      <c r="B108" s="142"/>
      <c r="C108" s="143"/>
      <c r="D108" s="143"/>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
    </row>
    <row r="109" spans="1:26" ht="14.25" customHeight="1" x14ac:dyDescent="0.25">
      <c r="A109" s="1"/>
      <c r="B109" s="142"/>
      <c r="C109" s="143"/>
      <c r="D109" s="143"/>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
    </row>
    <row r="110" spans="1:26" ht="14.25" customHeight="1" x14ac:dyDescent="0.25">
      <c r="A110" s="1"/>
      <c r="B110" s="142"/>
      <c r="C110" s="143"/>
      <c r="D110" s="143"/>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
    </row>
    <row r="111" spans="1:26" ht="14.25" customHeight="1" x14ac:dyDescent="0.25">
      <c r="A111" s="1"/>
      <c r="B111" s="142"/>
      <c r="C111" s="143"/>
      <c r="D111" s="143"/>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
    </row>
    <row r="112" spans="1:26" ht="14.25" customHeight="1" x14ac:dyDescent="0.25">
      <c r="A112" s="1"/>
      <c r="B112" s="142"/>
      <c r="C112" s="143"/>
      <c r="D112" s="143"/>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
    </row>
    <row r="113" spans="1:26" ht="14.25" customHeight="1" x14ac:dyDescent="0.25">
      <c r="A113" s="1"/>
      <c r="B113" s="142"/>
      <c r="C113" s="143"/>
      <c r="D113" s="143"/>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
    </row>
    <row r="114" spans="1:26" ht="14.25" customHeight="1" x14ac:dyDescent="0.25">
      <c r="A114" s="1"/>
      <c r="B114" s="142"/>
      <c r="C114" s="143"/>
      <c r="D114" s="143"/>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
    </row>
    <row r="115" spans="1:26" ht="14.25" customHeight="1" x14ac:dyDescent="0.25">
      <c r="A115" s="1"/>
      <c r="B115" s="142"/>
      <c r="C115" s="143"/>
      <c r="D115" s="143"/>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
    </row>
    <row r="116" spans="1:26" ht="14.25" customHeight="1" x14ac:dyDescent="0.25">
      <c r="A116" s="1"/>
      <c r="B116" s="142"/>
      <c r="C116" s="143"/>
      <c r="D116" s="143"/>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
    </row>
    <row r="117" spans="1:26" ht="14.25" customHeight="1" x14ac:dyDescent="0.25">
      <c r="A117" s="1"/>
      <c r="B117" s="142"/>
      <c r="C117" s="143"/>
      <c r="D117" s="143"/>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
    </row>
    <row r="118" spans="1:26" ht="14.25" customHeight="1" x14ac:dyDescent="0.25">
      <c r="A118" s="1"/>
      <c r="B118" s="142"/>
      <c r="C118" s="143"/>
      <c r="D118" s="143"/>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
    </row>
    <row r="119" spans="1:26" ht="14.25" customHeight="1" x14ac:dyDescent="0.25">
      <c r="A119" s="1"/>
      <c r="B119" s="142"/>
      <c r="C119" s="143"/>
      <c r="D119" s="143"/>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
    </row>
    <row r="120" spans="1:26" ht="14.25" customHeight="1" x14ac:dyDescent="0.25">
      <c r="A120" s="1"/>
      <c r="B120" s="142"/>
      <c r="C120" s="143"/>
      <c r="D120" s="143"/>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
    </row>
    <row r="121" spans="1:26" ht="14.25" customHeight="1" x14ac:dyDescent="0.25">
      <c r="A121" s="1"/>
      <c r="B121" s="142"/>
      <c r="C121" s="143"/>
      <c r="D121" s="143"/>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
    </row>
    <row r="122" spans="1:26" ht="14.25" customHeight="1" x14ac:dyDescent="0.25">
      <c r="A122" s="1"/>
      <c r="B122" s="142"/>
      <c r="C122" s="143"/>
      <c r="D122" s="143"/>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
    </row>
    <row r="123" spans="1:26" ht="14.25" customHeight="1" x14ac:dyDescent="0.25">
      <c r="A123" s="1"/>
      <c r="B123" s="142"/>
      <c r="C123" s="143"/>
      <c r="D123" s="143"/>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
    </row>
    <row r="124" spans="1:26" ht="14.25" customHeight="1" x14ac:dyDescent="0.25">
      <c r="A124" s="1"/>
      <c r="B124" s="142"/>
      <c r="C124" s="143"/>
      <c r="D124" s="143"/>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
    </row>
    <row r="125" spans="1:26" ht="14.25" customHeight="1" x14ac:dyDescent="0.25">
      <c r="A125" s="1"/>
      <c r="B125" s="142"/>
      <c r="C125" s="143"/>
      <c r="D125" s="143"/>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
    </row>
    <row r="126" spans="1:26" ht="14.25" customHeight="1" x14ac:dyDescent="0.25">
      <c r="A126" s="1"/>
      <c r="B126" s="142"/>
      <c r="C126" s="143"/>
      <c r="D126" s="143"/>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
    </row>
    <row r="127" spans="1:26" ht="14.25" customHeight="1" x14ac:dyDescent="0.25">
      <c r="A127" s="1"/>
      <c r="B127" s="142"/>
      <c r="C127" s="143"/>
      <c r="D127" s="143"/>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
    </row>
    <row r="128" spans="1:26" ht="14.25" customHeight="1" x14ac:dyDescent="0.25">
      <c r="A128" s="1"/>
      <c r="B128" s="142"/>
      <c r="C128" s="143"/>
      <c r="D128" s="143"/>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
    </row>
    <row r="129" spans="1:26" ht="14.25" customHeight="1" x14ac:dyDescent="0.25">
      <c r="A129" s="1"/>
      <c r="B129" s="142"/>
      <c r="C129" s="143"/>
      <c r="D129" s="143"/>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
    </row>
    <row r="130" spans="1:26" ht="14.25" customHeight="1" x14ac:dyDescent="0.25">
      <c r="A130" s="1"/>
      <c r="B130" s="142"/>
      <c r="C130" s="143"/>
      <c r="D130" s="143"/>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
    </row>
    <row r="131" spans="1:26" ht="14.25" customHeight="1" x14ac:dyDescent="0.25">
      <c r="A131" s="1"/>
      <c r="B131" s="142"/>
      <c r="C131" s="143"/>
      <c r="D131" s="143"/>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
    </row>
    <row r="132" spans="1:26" ht="14.25" customHeight="1" x14ac:dyDescent="0.25">
      <c r="A132" s="1"/>
      <c r="B132" s="142"/>
      <c r="C132" s="143"/>
      <c r="D132" s="143"/>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
    </row>
    <row r="133" spans="1:26" ht="14.25" customHeight="1" x14ac:dyDescent="0.25">
      <c r="A133" s="1"/>
      <c r="B133" s="142"/>
      <c r="C133" s="143"/>
      <c r="D133" s="143"/>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
    </row>
    <row r="134" spans="1:26" ht="14.25" customHeight="1" x14ac:dyDescent="0.25">
      <c r="A134" s="1"/>
      <c r="B134" s="142"/>
      <c r="C134" s="143"/>
      <c r="D134" s="143"/>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
    </row>
    <row r="135" spans="1:26" ht="14.25" customHeight="1" x14ac:dyDescent="0.25">
      <c r="A135" s="1"/>
      <c r="B135" s="142"/>
      <c r="C135" s="143"/>
      <c r="D135" s="143"/>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
    </row>
    <row r="136" spans="1:26" ht="14.25" customHeight="1" x14ac:dyDescent="0.25">
      <c r="A136" s="1"/>
      <c r="B136" s="142"/>
      <c r="C136" s="143"/>
      <c r="D136" s="143"/>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
    </row>
    <row r="137" spans="1:26" ht="14.25" customHeight="1" x14ac:dyDescent="0.25">
      <c r="A137" s="1"/>
      <c r="B137" s="142"/>
      <c r="C137" s="143"/>
      <c r="D137" s="143"/>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
    </row>
    <row r="138" spans="1:26" ht="14.25" customHeight="1" x14ac:dyDescent="0.25">
      <c r="A138" s="1"/>
      <c r="B138" s="142"/>
      <c r="C138" s="143"/>
      <c r="D138" s="143"/>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
    </row>
    <row r="139" spans="1:26" ht="14.25" customHeight="1" x14ac:dyDescent="0.25">
      <c r="A139" s="1"/>
      <c r="B139" s="142"/>
      <c r="C139" s="143"/>
      <c r="D139" s="143"/>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
    </row>
    <row r="140" spans="1:26" ht="14.25" customHeight="1" x14ac:dyDescent="0.25">
      <c r="A140" s="1"/>
      <c r="B140" s="142"/>
      <c r="C140" s="143"/>
      <c r="D140" s="143"/>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
    </row>
    <row r="141" spans="1:26" ht="14.25" customHeight="1" x14ac:dyDescent="0.25">
      <c r="A141" s="1"/>
      <c r="B141" s="142"/>
      <c r="C141" s="143"/>
      <c r="D141" s="143"/>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
    </row>
    <row r="142" spans="1:26" ht="14.25" customHeight="1" x14ac:dyDescent="0.25">
      <c r="A142" s="1"/>
      <c r="B142" s="142"/>
      <c r="C142" s="143"/>
      <c r="D142" s="143"/>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
    </row>
    <row r="143" spans="1:26" ht="14.25" customHeight="1" x14ac:dyDescent="0.25">
      <c r="A143" s="1"/>
      <c r="B143" s="142"/>
      <c r="C143" s="143"/>
      <c r="D143" s="143"/>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
    </row>
    <row r="144" spans="1:26" ht="14.25" customHeight="1" x14ac:dyDescent="0.25">
      <c r="A144" s="1"/>
      <c r="B144" s="142"/>
      <c r="C144" s="143"/>
      <c r="D144" s="143"/>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
    </row>
    <row r="145" spans="1:26" ht="14.25" customHeight="1" x14ac:dyDescent="0.25">
      <c r="A145" s="1"/>
      <c r="B145" s="142"/>
      <c r="C145" s="143"/>
      <c r="D145" s="143"/>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
    </row>
    <row r="146" spans="1:26" ht="14.25" customHeight="1" x14ac:dyDescent="0.25">
      <c r="A146" s="1"/>
      <c r="B146" s="142"/>
      <c r="C146" s="143"/>
      <c r="D146" s="143"/>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
    </row>
    <row r="147" spans="1:26" ht="14.25" customHeight="1" x14ac:dyDescent="0.25">
      <c r="A147" s="1"/>
      <c r="B147" s="142"/>
      <c r="C147" s="143"/>
      <c r="D147" s="143"/>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
    </row>
    <row r="148" spans="1:26" ht="14.25" customHeight="1" x14ac:dyDescent="0.25">
      <c r="A148" s="1"/>
      <c r="B148" s="142"/>
      <c r="C148" s="143"/>
      <c r="D148" s="143"/>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
    </row>
    <row r="149" spans="1:26" ht="14.25" customHeight="1" x14ac:dyDescent="0.25">
      <c r="A149" s="1"/>
      <c r="B149" s="142"/>
      <c r="C149" s="143"/>
      <c r="D149" s="143"/>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
    </row>
    <row r="150" spans="1:26" ht="14.25" customHeight="1" x14ac:dyDescent="0.25">
      <c r="A150" s="1"/>
      <c r="B150" s="142"/>
      <c r="C150" s="143"/>
      <c r="D150" s="143"/>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
    </row>
    <row r="151" spans="1:26" ht="14.25" customHeight="1" x14ac:dyDescent="0.25">
      <c r="A151" s="1"/>
      <c r="B151" s="142"/>
      <c r="C151" s="143"/>
      <c r="D151" s="143"/>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
    </row>
    <row r="152" spans="1:26" ht="14.25" customHeight="1" x14ac:dyDescent="0.25">
      <c r="A152" s="1"/>
      <c r="B152" s="142"/>
      <c r="C152" s="143"/>
      <c r="D152" s="143"/>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
    </row>
    <row r="153" spans="1:26" ht="14.25" customHeight="1" x14ac:dyDescent="0.25">
      <c r="A153" s="1"/>
      <c r="B153" s="142"/>
      <c r="C153" s="143"/>
      <c r="D153" s="143"/>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
    </row>
    <row r="154" spans="1:26" ht="14.25" customHeight="1" x14ac:dyDescent="0.25">
      <c r="A154" s="1"/>
      <c r="B154" s="142"/>
      <c r="C154" s="143"/>
      <c r="D154" s="143"/>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
    </row>
    <row r="155" spans="1:26" ht="14.25" customHeight="1" x14ac:dyDescent="0.25">
      <c r="A155" s="1"/>
      <c r="B155" s="142"/>
      <c r="C155" s="143"/>
      <c r="D155" s="143"/>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
    </row>
    <row r="156" spans="1:26" ht="14.25" customHeight="1" x14ac:dyDescent="0.25">
      <c r="A156" s="1"/>
      <c r="B156" s="142"/>
      <c r="C156" s="143"/>
      <c r="D156" s="143"/>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
    </row>
    <row r="157" spans="1:26" ht="14.25" customHeight="1" x14ac:dyDescent="0.25">
      <c r="A157" s="1"/>
      <c r="B157" s="142"/>
      <c r="C157" s="143"/>
      <c r="D157" s="143"/>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
    </row>
    <row r="158" spans="1:26" ht="14.25" customHeight="1" x14ac:dyDescent="0.25">
      <c r="A158" s="1"/>
      <c r="B158" s="142"/>
      <c r="C158" s="143"/>
      <c r="D158" s="143"/>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
    </row>
    <row r="159" spans="1:26" ht="14.25" customHeight="1" x14ac:dyDescent="0.25">
      <c r="A159" s="1"/>
      <c r="B159" s="142"/>
      <c r="C159" s="143"/>
      <c r="D159" s="143"/>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
    </row>
    <row r="160" spans="1:26" ht="14.25" customHeight="1" x14ac:dyDescent="0.25">
      <c r="A160" s="1"/>
      <c r="B160" s="142"/>
      <c r="C160" s="143"/>
      <c r="D160" s="143"/>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
    </row>
    <row r="161" spans="1:26" ht="14.25" customHeight="1" x14ac:dyDescent="0.25">
      <c r="A161" s="1"/>
      <c r="B161" s="142"/>
      <c r="C161" s="143"/>
      <c r="D161" s="143"/>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
    </row>
    <row r="162" spans="1:26" ht="14.25" customHeight="1" x14ac:dyDescent="0.25">
      <c r="A162" s="1"/>
      <c r="B162" s="142"/>
      <c r="C162" s="143"/>
      <c r="D162" s="143"/>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
    </row>
    <row r="163" spans="1:26" ht="14.25" customHeight="1" x14ac:dyDescent="0.25">
      <c r="A163" s="1"/>
      <c r="B163" s="142"/>
      <c r="C163" s="143"/>
      <c r="D163" s="143"/>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
    </row>
    <row r="164" spans="1:26" ht="14.25" customHeight="1" x14ac:dyDescent="0.25">
      <c r="A164" s="1"/>
      <c r="B164" s="142"/>
      <c r="C164" s="143"/>
      <c r="D164" s="143"/>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
    </row>
    <row r="165" spans="1:26" ht="14.25" customHeight="1" x14ac:dyDescent="0.25">
      <c r="A165" s="1"/>
      <c r="B165" s="142"/>
      <c r="C165" s="143"/>
      <c r="D165" s="143"/>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
    </row>
    <row r="166" spans="1:26" ht="14.25" customHeight="1" x14ac:dyDescent="0.25">
      <c r="A166" s="1"/>
      <c r="B166" s="142"/>
      <c r="C166" s="143"/>
      <c r="D166" s="143"/>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
    </row>
    <row r="167" spans="1:26" ht="14.25" customHeight="1" x14ac:dyDescent="0.25">
      <c r="A167" s="1"/>
      <c r="B167" s="142"/>
      <c r="C167" s="143"/>
      <c r="D167" s="143"/>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
    </row>
    <row r="168" spans="1:26" ht="14.25" customHeight="1" x14ac:dyDescent="0.25">
      <c r="A168" s="1"/>
      <c r="B168" s="142"/>
      <c r="C168" s="143"/>
      <c r="D168" s="143"/>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
    </row>
    <row r="169" spans="1:26" ht="14.25" customHeight="1" x14ac:dyDescent="0.25">
      <c r="A169" s="1"/>
      <c r="B169" s="142"/>
      <c r="C169" s="143"/>
      <c r="D169" s="143"/>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
    </row>
    <row r="170" spans="1:26" ht="14.25" customHeight="1" x14ac:dyDescent="0.25">
      <c r="A170" s="1"/>
      <c r="B170" s="142"/>
      <c r="C170" s="143"/>
      <c r="D170" s="143"/>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
    </row>
    <row r="171" spans="1:26" ht="14.25" customHeight="1" x14ac:dyDescent="0.25">
      <c r="A171" s="1"/>
      <c r="B171" s="142"/>
      <c r="C171" s="143"/>
      <c r="D171" s="143"/>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
    </row>
    <row r="172" spans="1:26" ht="14.25" customHeight="1" x14ac:dyDescent="0.25">
      <c r="A172" s="1"/>
      <c r="B172" s="142"/>
      <c r="C172" s="143"/>
      <c r="D172" s="143"/>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
    </row>
    <row r="173" spans="1:26" ht="14.25" customHeight="1" x14ac:dyDescent="0.25">
      <c r="A173" s="1"/>
      <c r="B173" s="142"/>
      <c r="C173" s="143"/>
      <c r="D173" s="143"/>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
    </row>
    <row r="174" spans="1:26" ht="14.25" customHeight="1" x14ac:dyDescent="0.25">
      <c r="A174" s="1"/>
      <c r="B174" s="142"/>
      <c r="C174" s="143"/>
      <c r="D174" s="143"/>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
    </row>
    <row r="175" spans="1:26" ht="14.25" customHeight="1" x14ac:dyDescent="0.25">
      <c r="A175" s="1"/>
      <c r="B175" s="142"/>
      <c r="C175" s="143"/>
      <c r="D175" s="143"/>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
    </row>
    <row r="176" spans="1:26" ht="14.25" customHeight="1" x14ac:dyDescent="0.25">
      <c r="A176" s="1"/>
      <c r="B176" s="142"/>
      <c r="C176" s="143"/>
      <c r="D176" s="143"/>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
    </row>
    <row r="177" spans="1:26" ht="14.25" customHeight="1" x14ac:dyDescent="0.25">
      <c r="A177" s="1"/>
      <c r="B177" s="142"/>
      <c r="C177" s="143"/>
      <c r="D177" s="143"/>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
    </row>
    <row r="178" spans="1:26" ht="14.25" customHeight="1" x14ac:dyDescent="0.25">
      <c r="A178" s="1"/>
      <c r="B178" s="142"/>
      <c r="C178" s="143"/>
      <c r="D178" s="143"/>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
    </row>
    <row r="179" spans="1:26" ht="14.25" customHeight="1" x14ac:dyDescent="0.25">
      <c r="A179" s="1"/>
      <c r="B179" s="142"/>
      <c r="C179" s="143"/>
      <c r="D179" s="143"/>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
    </row>
    <row r="180" spans="1:26" ht="14.25" customHeight="1" x14ac:dyDescent="0.25">
      <c r="A180" s="1"/>
      <c r="B180" s="142"/>
      <c r="C180" s="143"/>
      <c r="D180" s="143"/>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
    </row>
    <row r="181" spans="1:26" ht="14.25" customHeight="1" x14ac:dyDescent="0.25">
      <c r="A181" s="1"/>
      <c r="B181" s="142"/>
      <c r="C181" s="143"/>
      <c r="D181" s="143"/>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
    </row>
    <row r="182" spans="1:26" ht="14.25" customHeight="1" x14ac:dyDescent="0.25">
      <c r="A182" s="1"/>
      <c r="B182" s="142"/>
      <c r="C182" s="143"/>
      <c r="D182" s="143"/>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
    </row>
    <row r="183" spans="1:26" ht="14.25" customHeight="1" x14ac:dyDescent="0.25">
      <c r="A183" s="1"/>
      <c r="B183" s="142"/>
      <c r="C183" s="143"/>
      <c r="D183" s="143"/>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
    </row>
    <row r="184" spans="1:26" ht="14.25" customHeight="1" x14ac:dyDescent="0.25">
      <c r="A184" s="1"/>
      <c r="B184" s="142"/>
      <c r="C184" s="143"/>
      <c r="D184" s="143"/>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
    </row>
    <row r="185" spans="1:26" ht="14.25" customHeight="1" x14ac:dyDescent="0.25">
      <c r="A185" s="1"/>
      <c r="B185" s="142"/>
      <c r="C185" s="143"/>
      <c r="D185" s="143"/>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
    </row>
    <row r="186" spans="1:26" ht="14.25" customHeight="1" x14ac:dyDescent="0.25">
      <c r="A186" s="1"/>
      <c r="B186" s="142"/>
      <c r="C186" s="143"/>
      <c r="D186" s="143"/>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
    </row>
    <row r="187" spans="1:26" ht="14.25" customHeight="1" x14ac:dyDescent="0.25">
      <c r="A187" s="1"/>
      <c r="B187" s="142"/>
      <c r="C187" s="143"/>
      <c r="D187" s="143"/>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
    </row>
    <row r="188" spans="1:26" ht="14.25" customHeight="1" x14ac:dyDescent="0.25">
      <c r="A188" s="1"/>
      <c r="B188" s="142"/>
      <c r="C188" s="143"/>
      <c r="D188" s="143"/>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
    </row>
    <row r="189" spans="1:26" ht="14.25" customHeight="1" x14ac:dyDescent="0.25">
      <c r="A189" s="1"/>
      <c r="B189" s="142"/>
      <c r="C189" s="143"/>
      <c r="D189" s="143"/>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
    </row>
    <row r="190" spans="1:26" ht="14.25" customHeight="1" x14ac:dyDescent="0.25">
      <c r="A190" s="1"/>
      <c r="B190" s="142"/>
      <c r="C190" s="143"/>
      <c r="D190" s="143"/>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
    </row>
    <row r="191" spans="1:26" ht="14.25" customHeight="1" x14ac:dyDescent="0.25">
      <c r="A191" s="1"/>
      <c r="B191" s="142"/>
      <c r="C191" s="143"/>
      <c r="D191" s="143"/>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
    </row>
    <row r="192" spans="1:26" ht="14.25" customHeight="1" x14ac:dyDescent="0.25">
      <c r="A192" s="1"/>
      <c r="B192" s="142"/>
      <c r="C192" s="143"/>
      <c r="D192" s="143"/>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
    </row>
    <row r="193" spans="1:26" ht="14.25" customHeight="1" x14ac:dyDescent="0.25">
      <c r="A193" s="1"/>
      <c r="B193" s="142"/>
      <c r="C193" s="143"/>
      <c r="D193" s="143"/>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
    </row>
    <row r="194" spans="1:26" ht="14.25" customHeight="1" x14ac:dyDescent="0.25">
      <c r="A194" s="1"/>
      <c r="B194" s="142"/>
      <c r="C194" s="143"/>
      <c r="D194" s="143"/>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
    </row>
    <row r="195" spans="1:26" ht="14.25" customHeight="1" x14ac:dyDescent="0.25">
      <c r="A195" s="1"/>
      <c r="B195" s="142"/>
      <c r="C195" s="143"/>
      <c r="D195" s="143"/>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
    </row>
    <row r="196" spans="1:26" ht="14.25" customHeight="1" x14ac:dyDescent="0.25">
      <c r="A196" s="1"/>
      <c r="B196" s="142"/>
      <c r="C196" s="143"/>
      <c r="D196" s="143"/>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
    </row>
    <row r="197" spans="1:26" ht="14.25" customHeight="1" x14ac:dyDescent="0.25">
      <c r="A197" s="1"/>
      <c r="B197" s="142"/>
      <c r="C197" s="143"/>
      <c r="D197" s="143"/>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
    </row>
    <row r="198" spans="1:26" ht="14.25" customHeight="1" x14ac:dyDescent="0.25">
      <c r="A198" s="1"/>
      <c r="B198" s="142"/>
      <c r="C198" s="143"/>
      <c r="D198" s="143"/>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
    </row>
    <row r="199" spans="1:26" ht="14.25" customHeight="1" x14ac:dyDescent="0.25">
      <c r="A199" s="1"/>
      <c r="B199" s="142"/>
      <c r="C199" s="143"/>
      <c r="D199" s="143"/>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
    </row>
    <row r="200" spans="1:26" ht="14.25" customHeight="1" x14ac:dyDescent="0.25">
      <c r="A200" s="1"/>
      <c r="B200" s="142"/>
      <c r="C200" s="143"/>
      <c r="D200" s="143"/>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
    </row>
    <row r="201" spans="1:26" ht="14.25" customHeight="1" x14ac:dyDescent="0.25">
      <c r="A201" s="1"/>
      <c r="B201" s="142"/>
      <c r="C201" s="143"/>
      <c r="D201" s="143"/>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
    </row>
    <row r="202" spans="1:26" ht="14.25" customHeight="1" x14ac:dyDescent="0.25">
      <c r="A202" s="1"/>
      <c r="B202" s="142"/>
      <c r="C202" s="143"/>
      <c r="D202" s="143"/>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
    </row>
    <row r="203" spans="1:26" ht="14.25" customHeight="1" x14ac:dyDescent="0.25">
      <c r="A203" s="1"/>
      <c r="B203" s="142"/>
      <c r="C203" s="143"/>
      <c r="D203" s="143"/>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
    </row>
    <row r="204" spans="1:26" ht="14.25" customHeight="1" x14ac:dyDescent="0.25">
      <c r="A204" s="1"/>
      <c r="B204" s="142"/>
      <c r="C204" s="143"/>
      <c r="D204" s="143"/>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
    </row>
    <row r="205" spans="1:26" ht="14.25" customHeight="1" x14ac:dyDescent="0.25">
      <c r="A205" s="1"/>
      <c r="B205" s="142"/>
      <c r="C205" s="143"/>
      <c r="D205" s="143"/>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
    </row>
    <row r="206" spans="1:26" ht="14.25" customHeight="1" x14ac:dyDescent="0.25">
      <c r="A206" s="1"/>
      <c r="B206" s="142"/>
      <c r="C206" s="143"/>
      <c r="D206" s="143"/>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
    </row>
    <row r="207" spans="1:26" ht="14.25" customHeight="1" x14ac:dyDescent="0.25">
      <c r="A207" s="1"/>
      <c r="B207" s="142"/>
      <c r="C207" s="143"/>
      <c r="D207" s="143"/>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
    </row>
    <row r="208" spans="1:26" ht="14.25" customHeight="1" x14ac:dyDescent="0.25">
      <c r="A208" s="1"/>
      <c r="B208" s="142"/>
      <c r="C208" s="143"/>
      <c r="D208" s="143"/>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
    </row>
    <row r="209" spans="1:26" ht="14.25" customHeight="1" x14ac:dyDescent="0.25">
      <c r="A209" s="1"/>
      <c r="B209" s="142"/>
      <c r="C209" s="143"/>
      <c r="D209" s="143"/>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
    </row>
    <row r="210" spans="1:26" ht="14.25" customHeight="1" x14ac:dyDescent="0.25">
      <c r="A210" s="1"/>
      <c r="B210" s="142"/>
      <c r="C210" s="143"/>
      <c r="D210" s="143"/>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
    </row>
    <row r="211" spans="1:26" ht="14.25" customHeight="1" x14ac:dyDescent="0.25">
      <c r="A211" s="1"/>
      <c r="B211" s="142"/>
      <c r="C211" s="143"/>
      <c r="D211" s="143"/>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
    </row>
    <row r="212" spans="1:26" ht="14.25" customHeight="1" x14ac:dyDescent="0.25">
      <c r="A212" s="1"/>
      <c r="B212" s="142"/>
      <c r="C212" s="143"/>
      <c r="D212" s="143"/>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
    </row>
    <row r="213" spans="1:26" ht="14.25" customHeight="1" x14ac:dyDescent="0.25">
      <c r="A213" s="1"/>
      <c r="B213" s="142"/>
      <c r="C213" s="143"/>
      <c r="D213" s="143"/>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
    </row>
    <row r="214" spans="1:26" ht="14.25" customHeight="1" x14ac:dyDescent="0.25">
      <c r="A214" s="1"/>
      <c r="B214" s="142"/>
      <c r="C214" s="143"/>
      <c r="D214" s="143"/>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
    </row>
    <row r="215" spans="1:26" ht="14.25" customHeight="1" x14ac:dyDescent="0.25">
      <c r="A215" s="1"/>
      <c r="B215" s="142"/>
      <c r="C215" s="143"/>
      <c r="D215" s="143"/>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
    </row>
    <row r="216" spans="1:26" ht="14.25" customHeight="1" x14ac:dyDescent="0.25">
      <c r="A216" s="1"/>
      <c r="B216" s="142"/>
      <c r="C216" s="143"/>
      <c r="D216" s="143"/>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
    </row>
    <row r="217" spans="1:26" ht="14.25" customHeight="1" x14ac:dyDescent="0.25">
      <c r="A217" s="1"/>
      <c r="B217" s="142"/>
      <c r="C217" s="143"/>
      <c r="D217" s="143"/>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
    </row>
    <row r="218" spans="1:26" ht="14.25" customHeight="1" x14ac:dyDescent="0.25">
      <c r="A218" s="1"/>
      <c r="B218" s="142"/>
      <c r="C218" s="143"/>
      <c r="D218" s="143"/>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
    </row>
    <row r="219" spans="1:26" ht="14.25" customHeight="1" x14ac:dyDescent="0.25">
      <c r="A219" s="1"/>
      <c r="B219" s="142"/>
      <c r="C219" s="143"/>
      <c r="D219" s="143"/>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
    </row>
    <row r="220" spans="1:26" ht="14.25" customHeight="1" x14ac:dyDescent="0.25">
      <c r="A220" s="1"/>
      <c r="B220" s="142"/>
      <c r="C220" s="143"/>
      <c r="D220" s="143"/>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
    </row>
    <row r="221" spans="1:26" ht="14.25" customHeight="1" x14ac:dyDescent="0.25">
      <c r="A221" s="1"/>
      <c r="B221" s="142"/>
      <c r="C221" s="143"/>
      <c r="D221" s="143"/>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
    </row>
    <row r="222" spans="1:26" ht="14.25" customHeight="1" x14ac:dyDescent="0.25">
      <c r="A222" s="1"/>
      <c r="B222" s="142"/>
      <c r="C222" s="143"/>
      <c r="D222" s="143"/>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
    </row>
    <row r="223" spans="1:26" ht="14.25" customHeight="1" x14ac:dyDescent="0.25">
      <c r="A223" s="1"/>
      <c r="B223" s="142"/>
      <c r="C223" s="143"/>
      <c r="D223" s="143"/>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
    </row>
    <row r="224" spans="1:26" ht="14.25" customHeight="1" x14ac:dyDescent="0.25">
      <c r="A224" s="1"/>
      <c r="B224" s="142"/>
      <c r="C224" s="143"/>
      <c r="D224" s="143"/>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
    </row>
    <row r="225" spans="1:26" ht="14.25" customHeight="1" x14ac:dyDescent="0.25">
      <c r="A225" s="1"/>
      <c r="B225" s="142"/>
      <c r="C225" s="143"/>
      <c r="D225" s="143"/>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
    </row>
    <row r="226" spans="1:26" ht="14.25" customHeight="1" x14ac:dyDescent="0.25">
      <c r="A226" s="1"/>
      <c r="B226" s="142"/>
      <c r="C226" s="143"/>
      <c r="D226" s="143"/>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
    </row>
    <row r="227" spans="1:26" ht="14.25" customHeight="1" x14ac:dyDescent="0.25">
      <c r="A227" s="1"/>
      <c r="B227" s="142"/>
      <c r="C227" s="143"/>
      <c r="D227" s="143"/>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
    </row>
    <row r="228" spans="1:26" ht="14.25" customHeight="1" x14ac:dyDescent="0.25">
      <c r="A228" s="1"/>
      <c r="B228" s="142"/>
      <c r="C228" s="143"/>
      <c r="D228" s="143"/>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
    </row>
    <row r="229" spans="1:26" ht="14.25" customHeight="1" x14ac:dyDescent="0.25">
      <c r="A229" s="1"/>
      <c r="B229" s="142"/>
      <c r="C229" s="143"/>
      <c r="D229" s="143"/>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
    </row>
    <row r="230" spans="1:26" ht="14.25" customHeight="1" x14ac:dyDescent="0.25">
      <c r="A230" s="1"/>
      <c r="B230" s="142"/>
      <c r="C230" s="143"/>
      <c r="D230" s="143"/>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
    </row>
    <row r="231" spans="1:26" ht="14.25" customHeight="1" x14ac:dyDescent="0.25">
      <c r="A231" s="1"/>
      <c r="B231" s="142"/>
      <c r="C231" s="143"/>
      <c r="D231" s="143"/>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
    </row>
    <row r="232" spans="1:26" ht="14.25" customHeight="1" x14ac:dyDescent="0.25">
      <c r="A232" s="1"/>
      <c r="B232" s="142"/>
      <c r="C232" s="143"/>
      <c r="D232" s="143"/>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
    </row>
    <row r="233" spans="1:26" ht="14.25" customHeight="1" x14ac:dyDescent="0.25">
      <c r="A233" s="1"/>
      <c r="B233" s="142"/>
      <c r="C233" s="143"/>
      <c r="D233" s="143"/>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
    </row>
    <row r="234" spans="1:26" ht="14.25" customHeight="1" x14ac:dyDescent="0.25">
      <c r="A234" s="1"/>
      <c r="B234" s="142"/>
      <c r="C234" s="143"/>
      <c r="D234" s="143"/>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
    </row>
    <row r="235" spans="1:26" ht="14.25" customHeight="1" x14ac:dyDescent="0.25">
      <c r="A235" s="1"/>
      <c r="B235" s="142"/>
      <c r="C235" s="143"/>
      <c r="D235" s="143"/>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
    </row>
    <row r="236" spans="1:26" ht="14.25" customHeight="1" x14ac:dyDescent="0.25">
      <c r="A236" s="1"/>
      <c r="B236" s="142"/>
      <c r="C236" s="143"/>
      <c r="D236" s="143"/>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
    </row>
    <row r="237" spans="1:26" ht="14.25" customHeight="1" x14ac:dyDescent="0.25">
      <c r="A237" s="1"/>
      <c r="B237" s="142"/>
      <c r="C237" s="143"/>
      <c r="D237" s="143"/>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
    </row>
    <row r="238" spans="1:26" ht="14.25" customHeight="1" x14ac:dyDescent="0.25">
      <c r="A238" s="1"/>
      <c r="B238" s="142"/>
      <c r="C238" s="143"/>
      <c r="D238" s="143"/>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
    </row>
    <row r="239" spans="1:26" ht="14.25" customHeight="1" x14ac:dyDescent="0.25">
      <c r="A239" s="1"/>
      <c r="B239" s="142"/>
      <c r="C239" s="143"/>
      <c r="D239" s="143"/>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5">
    <mergeCell ref="C3:E3"/>
    <mergeCell ref="C51:C53"/>
    <mergeCell ref="D51:D53"/>
    <mergeCell ref="C55:C56"/>
    <mergeCell ref="D55:D56"/>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Hoja2</vt:lpstr>
      <vt:lpstr>Inactivos</vt:lpstr>
      <vt:lpstr>Datos</vt:lpstr>
      <vt:lpstr>Formato indicadores</vt:lpstr>
      <vt:lpstr>Procesos</vt:lpstr>
      <vt:lpstr>Hoja5</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Huertas Tobon</dc:creator>
  <cp:lastModifiedBy>Ana Lucia Florez Galvis</cp:lastModifiedBy>
  <dcterms:created xsi:type="dcterms:W3CDTF">2022-05-04T16:10:48Z</dcterms:created>
  <dcterms:modified xsi:type="dcterms:W3CDTF">2025-02-21T20:37:03Z</dcterms:modified>
</cp:coreProperties>
</file>