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40" yWindow="15" windowWidth="11580" windowHeight="6540"/>
  </bookViews>
  <sheets>
    <sheet name="Avance Plan de Mejoramiento" sheetId="4" r:id="rId1"/>
  </sheets>
  <calcPr calcId="145621" concurrentCalc="0"/>
</workbook>
</file>

<file path=xl/calcChain.xml><?xml version="1.0" encoding="utf-8"?>
<calcChain xmlns="http://schemas.openxmlformats.org/spreadsheetml/2006/main">
  <c r="M14" i="4" l="1"/>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T59" i="4"/>
  <c r="R45" i="4"/>
  <c r="O45" i="4"/>
  <c r="P45" i="4"/>
  <c r="Q45" i="4"/>
  <c r="O49" i="4"/>
  <c r="R49" i="4"/>
  <c r="O48" i="4"/>
  <c r="R48" i="4"/>
  <c r="O50" i="4"/>
  <c r="R50" i="4"/>
  <c r="O44" i="4"/>
  <c r="R44" i="4"/>
  <c r="O34" i="4"/>
  <c r="P34" i="4"/>
  <c r="R34" i="4"/>
  <c r="O30" i="4"/>
  <c r="R30" i="4"/>
  <c r="O29" i="4"/>
  <c r="R29" i="4"/>
  <c r="R28" i="4"/>
  <c r="Q28" i="4"/>
  <c r="O28" i="4"/>
  <c r="P28" i="4"/>
  <c r="O27" i="4"/>
  <c r="R27" i="4"/>
  <c r="R26" i="4"/>
  <c r="O26" i="4"/>
  <c r="P26" i="4"/>
  <c r="Q26" i="4"/>
  <c r="O25" i="4"/>
  <c r="R25" i="4"/>
  <c r="O47" i="4"/>
  <c r="R47" i="4"/>
  <c r="O46" i="4"/>
  <c r="R46" i="4"/>
  <c r="O43" i="4"/>
  <c r="P43" i="4"/>
  <c r="R43" i="4"/>
  <c r="O42" i="4"/>
  <c r="R42" i="4"/>
  <c r="O41" i="4"/>
  <c r="R41" i="4"/>
  <c r="O40" i="4"/>
  <c r="R40" i="4"/>
  <c r="O39" i="4"/>
  <c r="R39" i="4"/>
  <c r="O38" i="4"/>
  <c r="O37" i="4"/>
  <c r="R37" i="4"/>
  <c r="O36" i="4"/>
  <c r="R36" i="4"/>
  <c r="O35" i="4"/>
  <c r="R35" i="4"/>
  <c r="O33" i="4"/>
  <c r="R33" i="4"/>
  <c r="O32" i="4"/>
  <c r="O31" i="4"/>
  <c r="R31" i="4"/>
  <c r="O24" i="4"/>
  <c r="R24" i="4"/>
  <c r="O23" i="4"/>
  <c r="R23" i="4"/>
  <c r="R14" i="4"/>
  <c r="O14" i="4"/>
  <c r="R15" i="4"/>
  <c r="O15" i="4"/>
  <c r="R16" i="4"/>
  <c r="O16" i="4"/>
  <c r="R17" i="4"/>
  <c r="O17" i="4"/>
  <c r="R18" i="4"/>
  <c r="O18" i="4"/>
  <c r="O19" i="4"/>
  <c r="R20" i="4"/>
  <c r="O20" i="4"/>
  <c r="O21" i="4"/>
  <c r="O22" i="4"/>
  <c r="R19" i="4"/>
  <c r="P49" i="4"/>
  <c r="Q49" i="4"/>
  <c r="P48" i="4"/>
  <c r="Q48" i="4"/>
  <c r="P44" i="4"/>
  <c r="Q44" i="4"/>
  <c r="P50" i="4"/>
  <c r="Q50" i="4"/>
  <c r="Q34" i="4"/>
  <c r="P27" i="4"/>
  <c r="Q27" i="4"/>
  <c r="P25" i="4"/>
  <c r="Q25" i="4"/>
  <c r="P29" i="4"/>
  <c r="Q29" i="4"/>
  <c r="P30" i="4"/>
  <c r="Q30" i="4"/>
  <c r="P46" i="4"/>
  <c r="Q46" i="4"/>
  <c r="P47" i="4"/>
  <c r="Q47" i="4"/>
  <c r="P23" i="4"/>
  <c r="Q23" i="4"/>
  <c r="P38" i="4"/>
  <c r="Q38" i="4"/>
  <c r="P39" i="4"/>
  <c r="Q39" i="4"/>
  <c r="P40" i="4"/>
  <c r="Q40" i="4"/>
  <c r="P41" i="4"/>
  <c r="Q41" i="4"/>
  <c r="P16" i="4"/>
  <c r="Q16" i="4"/>
  <c r="P32" i="4"/>
  <c r="Q32" i="4"/>
  <c r="Q42" i="4"/>
  <c r="P14" i="4"/>
  <c r="Q14" i="4"/>
  <c r="P15" i="4"/>
  <c r="Q15" i="4"/>
  <c r="P17" i="4"/>
  <c r="Q17" i="4"/>
  <c r="P18" i="4"/>
  <c r="Q18" i="4"/>
  <c r="P19" i="4"/>
  <c r="Q19" i="4"/>
  <c r="P20" i="4"/>
  <c r="Q20" i="4"/>
  <c r="P21" i="4"/>
  <c r="Q21" i="4"/>
  <c r="P22" i="4"/>
  <c r="Q22" i="4"/>
  <c r="P24" i="4"/>
  <c r="Q24" i="4"/>
  <c r="P31" i="4"/>
  <c r="Q31" i="4"/>
  <c r="P33" i="4"/>
  <c r="Q33" i="4"/>
  <c r="P35" i="4"/>
  <c r="Q35" i="4"/>
  <c r="P36" i="4"/>
  <c r="Q36" i="4"/>
  <c r="P37" i="4"/>
  <c r="Q37" i="4"/>
  <c r="Q43" i="4"/>
  <c r="Q51" i="4"/>
  <c r="P42" i="4"/>
  <c r="R32" i="4"/>
  <c r="R38" i="4"/>
  <c r="R21" i="4"/>
  <c r="R22" i="4"/>
  <c r="R51" i="4"/>
  <c r="T58" i="4"/>
  <c r="T60" i="4"/>
  <c r="P51" i="4"/>
  <c r="T61" i="4"/>
</calcChain>
</file>

<file path=xl/comments1.xml><?xml version="1.0" encoding="utf-8"?>
<comments xmlns="http://schemas.openxmlformats.org/spreadsheetml/2006/main">
  <authors>
    <author>jmzambrano</author>
    <author>laquijano</author>
  </authors>
  <commentList>
    <comment ref="S10" authorId="0">
      <text>
        <r>
          <rPr>
            <b/>
            <sz val="8"/>
            <color indexed="81"/>
            <rFont val="Tahoma"/>
            <family val="2"/>
          </rPr>
          <t>Fecha (día-mes-año) de subscripción del plan de Mejoramiento.</t>
        </r>
      </text>
    </comment>
    <comment ref="S11" authorId="0">
      <text>
        <r>
          <rPr>
            <b/>
            <sz val="8"/>
            <color indexed="81"/>
            <rFont val="Tahoma"/>
            <family val="2"/>
          </rPr>
          <t>Fecha (día-mes-año) de evaluación 
del plan de mejoramiento.</t>
        </r>
      </text>
    </comment>
    <comment ref="A12" authorId="1">
      <text>
        <r>
          <rPr>
            <b/>
            <sz val="8"/>
            <color indexed="81"/>
            <rFont val="Tahoma"/>
            <family val="2"/>
          </rPr>
          <t>Numero de orden del hallazgo en el informe ( cuando una acción correctiva agrupa varios hallazgos pueden relacionarse en las celdas los números correspondientes )  relacionarse)</t>
        </r>
        <r>
          <rPr>
            <sz val="8"/>
            <color indexed="81"/>
            <rFont val="Tahoma"/>
            <family val="2"/>
          </rPr>
          <t xml:space="preserve">
</t>
        </r>
      </text>
    </comment>
    <comment ref="B12" authorId="1">
      <text>
        <r>
          <rPr>
            <b/>
            <sz val="8"/>
            <color indexed="81"/>
            <rFont val="Tahoma"/>
            <family val="2"/>
          </rPr>
          <t xml:space="preserve">Corresponde a la clasificación establecida por la CGR según la naturaleza del hallazgo y su origen en las diferentes áreas de la administración </t>
        </r>
        <r>
          <rPr>
            <sz val="8"/>
            <color indexed="81"/>
            <rFont val="Tahoma"/>
            <family val="2"/>
          </rPr>
          <t xml:space="preserve">
</t>
        </r>
      </text>
    </comment>
    <comment ref="F12" authorId="1">
      <text>
        <r>
          <rPr>
            <b/>
            <sz val="8"/>
            <color indexed="81"/>
            <rFont val="Tahoma"/>
            <family val="2"/>
          </rPr>
          <t>Es la acción (correctiva y/o preventiva) que adopta la entidad para subsanar o corregir la causa que genera el  hallazgo</t>
        </r>
        <r>
          <rPr>
            <sz val="8"/>
            <color indexed="81"/>
            <rFont val="Tahoma"/>
            <family val="2"/>
          </rPr>
          <t xml:space="preserve">
</t>
        </r>
      </text>
    </comment>
    <comment ref="G12" authorId="1">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2" authorId="1">
      <text>
        <r>
          <rPr>
            <b/>
            <sz val="8"/>
            <color indexed="81"/>
            <rFont val="Tahoma"/>
            <family val="2"/>
          </rPr>
          <t>Pasos cuantificables que permitan medir el avance y cumplimiento de la acción de mejoramiento.
Sepueden incluir tantas filas como metas sean necesarios.</t>
        </r>
      </text>
    </comment>
    <comment ref="I12" authorId="1">
      <text>
        <r>
          <rPr>
            <b/>
            <sz val="8"/>
            <color indexed="81"/>
            <rFont val="Tahoma"/>
            <family val="2"/>
          </rPr>
          <t xml:space="preserve">Nombre de la unidad de medida que se  utiliza para medir el grado de avance de la meta (unidades o porcentaje) y definición
 de la actividad a realizar   
</t>
        </r>
      </text>
    </comment>
    <comment ref="J12" authorId="1">
      <text>
        <r>
          <rPr>
            <b/>
            <sz val="8"/>
            <color indexed="81"/>
            <rFont val="Tahoma"/>
            <family val="2"/>
          </rPr>
          <t xml:space="preserve">Volumen o tamaño de la meta, establecido en unidades o porcentajes. 
</t>
        </r>
      </text>
    </comment>
    <comment ref="K12" authorId="1">
      <text>
        <r>
          <rPr>
            <b/>
            <sz val="8"/>
            <color indexed="81"/>
            <rFont val="Tahoma"/>
            <family val="2"/>
          </rPr>
          <t xml:space="preserve">Fecha programada para la iniciación de cada meta </t>
        </r>
        <r>
          <rPr>
            <sz val="8"/>
            <color indexed="81"/>
            <rFont val="Tahoma"/>
            <family val="2"/>
          </rPr>
          <t xml:space="preserve">
</t>
        </r>
      </text>
    </comment>
    <comment ref="L12" authorId="1">
      <text>
        <r>
          <rPr>
            <b/>
            <sz val="8"/>
            <color indexed="81"/>
            <rFont val="Tahoma"/>
            <family val="2"/>
          </rPr>
          <t xml:space="preserve">Fecha programada para la terminación de cada meta </t>
        </r>
      </text>
    </comment>
    <comment ref="M12" authorId="1">
      <text>
        <r>
          <rPr>
            <b/>
            <sz val="8"/>
            <color indexed="81"/>
            <rFont val="Tahoma"/>
            <family val="2"/>
          </rPr>
          <t xml:space="preserve">La hoja calcula automáticamente el plazo de duración de la acción de mejoramiento teniendo en cuenta las fechas de inicio y terminación de la meta.
</t>
        </r>
      </text>
    </comment>
    <comment ref="N12" authorId="1">
      <text>
        <r>
          <rPr>
            <b/>
            <sz val="8"/>
            <color indexed="81"/>
            <rFont val="Tahoma"/>
            <family val="2"/>
          </rPr>
          <t xml:space="preserve">Se consigna el numero de unidades ejecutadas por cada una de las metas 
</t>
        </r>
      </text>
    </comment>
    <comment ref="O12" authorId="1">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sharedStrings.xml><?xml version="1.0" encoding="utf-8"?>
<sst xmlns="http://schemas.openxmlformats.org/spreadsheetml/2006/main" count="248" uniqueCount="207">
  <si>
    <t>Código hallazgo</t>
  </si>
  <si>
    <t>Objetivo</t>
  </si>
  <si>
    <t>Fecha iniciación Metas</t>
  </si>
  <si>
    <t>Fecha terminación Metas</t>
  </si>
  <si>
    <t xml:space="preserve">Informe presentado a la Contraloría General de la República </t>
  </si>
  <si>
    <r>
      <t>Descripción hallazgo (</t>
    </r>
    <r>
      <rPr>
        <sz val="8"/>
        <rFont val="Arial"/>
        <family val="2"/>
      </rPr>
      <t>No mas de 50 palabras</t>
    </r>
    <r>
      <rPr>
        <b/>
        <sz val="10"/>
        <rFont val="Arial"/>
        <family val="2"/>
      </rPr>
      <t xml:space="preserve">) </t>
    </r>
  </si>
  <si>
    <t xml:space="preserve"> INFORMACIÓN SOBRE LOS PLANES DE MEJORAMIENTO </t>
  </si>
  <si>
    <t>Descripción de las Metas</t>
  </si>
  <si>
    <t xml:space="preserve">Avance físico de ejecución de las metas  </t>
  </si>
  <si>
    <t xml:space="preserve">Plazo en semanas de las Meta </t>
  </si>
  <si>
    <t>Puntaje  Logrado  por las metas metas  (Poi)</t>
  </si>
  <si>
    <t xml:space="preserve">Puntaje Logrado por las metas  Vencidas (POMVi)  </t>
  </si>
  <si>
    <t>Puntaje atribuido metas vencidas</t>
  </si>
  <si>
    <t xml:space="preserve">Numero consecutivo del hallazgo </t>
  </si>
  <si>
    <t xml:space="preserve">Columnas de calculo automático </t>
  </si>
  <si>
    <t xml:space="preserve">Celda con formato fecha: Día Mes Año </t>
  </si>
  <si>
    <t xml:space="preserve">Convenciones: </t>
  </si>
  <si>
    <t>Causa del hallazgo</t>
  </si>
  <si>
    <t>Efecto del hallazgo</t>
  </si>
  <si>
    <t>Acción de mejoramiento</t>
  </si>
  <si>
    <t>Para cualquier duda o aclaración puede dirigirse al siguiente correo: joyaga@contraloriagen.gov.co</t>
  </si>
  <si>
    <t>TOTALES</t>
  </si>
  <si>
    <t xml:space="preserve">SI </t>
  </si>
  <si>
    <t>NO</t>
  </si>
  <si>
    <t>Fila de Totales</t>
  </si>
  <si>
    <t>Evaluación del Plan de Mejoramiento</t>
  </si>
  <si>
    <t>Puntajes base de Evaluación:</t>
  </si>
  <si>
    <t>Puntaje base de evaluación de avance</t>
  </si>
  <si>
    <t>Cumplimiento del Plan de Mejoramiento</t>
  </si>
  <si>
    <t>Avance del plan de Mejoramiento</t>
  </si>
  <si>
    <t>PBEC</t>
  </si>
  <si>
    <t>PBEA</t>
  </si>
  <si>
    <t>AP =  POMi / PBEA</t>
  </si>
  <si>
    <t>CPM = POMMVi / PBEC</t>
  </si>
  <si>
    <t>Unidad de Medida de la Meta</t>
  </si>
  <si>
    <t>Denominación de la Unidad de medida de la Meta</t>
  </si>
  <si>
    <t>Efectividad de la acción</t>
  </si>
  <si>
    <t>11 02 001</t>
  </si>
  <si>
    <t>"Matriz de riesgos. Se evidenció que la entidad no cuenta con una Matriz de riesgos actualizada en la que se identifiquen, analicen y valoren el tratamiento de los riesgos acordes con su realidad operativa actual..."</t>
  </si>
  <si>
    <t>La entidad no cuenta con una Matriz de riesgos actualizada en la que se identifiquen, analicen, valoren y se dé tratamiento a los riesgos inherentes, acorde con la realidad operativa.</t>
  </si>
  <si>
    <t>Actualizar la Matriz de riesgos de la entidad en el Documento MATRIZ DE RIESGOS.</t>
  </si>
  <si>
    <t>1) Elaborar la matriz de riesgos por proceso de la entidad.</t>
  </si>
  <si>
    <t>2) Divulgar/publicar la matriz de riesgos a los funcionarios de la entidad.</t>
  </si>
  <si>
    <t xml:space="preserve">1) Matriz de riesgos actualizada </t>
  </si>
  <si>
    <t>1) Publicación de la Matriz de riesgos de la entidad en Isolución</t>
  </si>
  <si>
    <t>La entidad puede incurrir en situaciones que afecten el desarrollo normal de las funciones y el logro de sus objetivos.</t>
  </si>
  <si>
    <t>Entidad: Superintendencia de la Economía Solidaria</t>
  </si>
  <si>
    <t>Representante Legal:  Olga Lucia Londoño Herrera</t>
  </si>
  <si>
    <t>NIT: 830,053,043-5</t>
  </si>
  <si>
    <t>Modalidad de Auditoría: Integral</t>
  </si>
  <si>
    <t>Fecha de Suscripción: 02 de Agosto de 2013</t>
  </si>
  <si>
    <t>11 01 002</t>
  </si>
  <si>
    <t>"Plan Operativo Anual Vigencia 2012. Analizado el plan operativo anual a 31-dic-12, se estableció que de las 71 actividades programadas para ejecutar en la vigencia, la entidad incumplió con 25 actividades lo que equivale al 35% de incumplimiento viéndose en la necesidad de reprogramar estas actividades para la vigencia 2013..."</t>
  </si>
  <si>
    <t>La entidad incumplió con 25 actividades del POA lo que equivale al 35% de incumplimiento viéndose en la necesidad de reprogramar estas actividades para la vigencia 2013.</t>
  </si>
  <si>
    <t>Se pone en riesgo el cumplimiento de los objetivos trazados en el Plan Estratégico de la entidad 2011-2014 y lo señalado con el Plan Nacional de Desarrollo 2011-2014 "PROPERIDAD PARA TODOS" Ley 1450 de 2011</t>
  </si>
  <si>
    <t>1) Elaborar e implementar el formato de seguimiento trimestral sobre actividades del POA.</t>
  </si>
  <si>
    <t xml:space="preserve">2) Realizar seguimiento trimestral al POA por parte del Comité de Dirección </t>
  </si>
  <si>
    <t>Realizar mesas de trabajo con las dependencias de la entidad para adelantar los procesos de planificación del 2014.</t>
  </si>
  <si>
    <t>Realizar mesas de trabajo para la formulación del POA, como parte del acompañamiento de la Oficina Asesora de Planeación y Sistemas en los procesos de Planificación Institucional.</t>
  </si>
  <si>
    <t xml:space="preserve">Verificar y socializar  el cumplimiento del Manual del Sistema de Calidad y la documentación de los Procesos por parte de los Funcionarios de la Delegatura Asociativa. </t>
  </si>
  <si>
    <t>1) Formato trimestral seguimiento actividades</t>
  </si>
  <si>
    <t>1) Actas de seguimiento - Comité de Dirección</t>
  </si>
  <si>
    <t>Lista de asistencia, actas de mesas de trabajo de planificación y/o planes formalizados.</t>
  </si>
  <si>
    <t>1) Socializar instrucción de uso obligatorio del Manual de Sistema de Calidad y la documentación de los Procesos a los funcionarios de la Delegatura Asociativa</t>
  </si>
  <si>
    <t xml:space="preserve">2)  Desmontar el Manual de Supervisión publicado en la Intranet </t>
  </si>
  <si>
    <t xml:space="preserve">1) Acta </t>
  </si>
  <si>
    <t>2) Memorando Interno</t>
  </si>
  <si>
    <t xml:space="preserve">1) Programar la realización de los Análisis Financiero que realizaría la Delegatura Asociativa a las organizaciones solidarias de nivel 1 y 2 de Supervisión </t>
  </si>
  <si>
    <t>2) Ajustar el POA para el año 2013, lo cual permitirá medir la gestión real adelantada por la Delegatura Asociativa, se cambiará el verbo rector culminar investigaciones por el de expedir actos administrativos</t>
  </si>
  <si>
    <t>1) Documento programación</t>
  </si>
  <si>
    <t>2) Actos administrativos</t>
  </si>
  <si>
    <t>Cobertura de supervisión. Para la vigencia 2011 de 369 supervisiones extra situ y 97 visitas in situ lo que se puede afirmar que la Superintendencia ejerció supervisión a tan solo el 4% de las entidades vigiladas. Para la vigencia 2012 de 622 supervisiones extra situ y 52 in situ lo que se puede afirmar que la Superintendencia ejerció supervisión al 7% de las entidades vigiladas...</t>
  </si>
  <si>
    <t>Baja cobertura en la supervisión, control y vigilancia ejercida por la Superintendencia de la Economía Solidaria</t>
  </si>
  <si>
    <t>Se pone en riesgo los intereses de los asociados de las organizaciones de Economía Solidaria, de los terceros y de la comunidad en general.</t>
  </si>
  <si>
    <t xml:space="preserve">Establecimiento de metas para el 2013 de acuerdo con las actividades comprendidas dentro de la labor de supervisión (vigilancia, inspección y control) definidas en la Ley 454 de 1998. </t>
  </si>
  <si>
    <t>1) Realizar seguimiento y verificación en el envío del cumplimiento de reporte de información financiera, jurídica y de cierre del ejercicio.</t>
  </si>
  <si>
    <t xml:space="preserve">2) Realizar seguimiento y verificación del cumplimiento de controles de legalidad a organizaciones de tercer nivel de supervisión. </t>
  </si>
  <si>
    <t xml:space="preserve">3) Realizar seguimiento y verificación del cumplimiento de controles de legalidad a organizaciones de nivel 1 y 2 de supervisión. </t>
  </si>
  <si>
    <t xml:space="preserve">4) Realizar evaluaciones financieras a organizaciones de nivel 1 y 2 de supervisión. </t>
  </si>
  <si>
    <t>5) Realizar encuentros de supervisión con organizaciones de 3 nivel de manera individual en jornadas descentralizadas</t>
  </si>
  <si>
    <t xml:space="preserve">6) Realizar seguimiento a agentes especiales de intervenciones forzosas. </t>
  </si>
  <si>
    <t xml:space="preserve">7) Realizar seguimiento y verificación a los programas de recuperación a las organizaciones que se encuentran con instituto de salvamento </t>
  </si>
  <si>
    <t>8) Realizar seguimiento y verificación a los procesos de liquidación voluntaria y actualización de las bases de datos.</t>
  </si>
  <si>
    <t>9) Realizar visitas de inspección a organizaciones con instituto de salvamento</t>
  </si>
  <si>
    <t>10) Realizar visitas de inspección a organizaciones de nivel 1 y 2 de supervisión</t>
  </si>
  <si>
    <t>1) Constancias de vigilancia</t>
  </si>
  <si>
    <t>2) Requerimiento de control de legalidad o acuse de recibo</t>
  </si>
  <si>
    <t>3) Requerimiento de control de legalidad o acuse de recibo</t>
  </si>
  <si>
    <t>4) Requerimientos por evaluación financiera</t>
  </si>
  <si>
    <t>5) Actas</t>
  </si>
  <si>
    <t xml:space="preserve">6) Formato de seguimiento, requerimiento si hay lugar a acuse de recibo. </t>
  </si>
  <si>
    <t xml:space="preserve">7) Formato de seguimiento, requerimiento si hay lugar a acuse de recibo. </t>
  </si>
  <si>
    <t xml:space="preserve">8) Listado de seguimiento </t>
  </si>
  <si>
    <t>9) Informes de visita</t>
  </si>
  <si>
    <t>10) Informes de visita</t>
  </si>
  <si>
    <t>12 01 003</t>
  </si>
  <si>
    <t>Cooperativas de trabajo asociado. Según informe de gestión de la Superintendencia de Agosto 2011 —Agosto 2012, de 12.334 cooperativas inscritas en las cámaras de comercio del país a la fecha han obtenido reconocimiento y autorización de funcionamiento 3.439 cooperativas y Precooperativas, el saldo restante han entrado en causal de liquidación.....</t>
  </si>
  <si>
    <t>Saldo restante han entrado en causal de liquidación por el no cumplimiento de la normatividad sin que se observe un seguimiento por parte de la Supersolidaria en estos procesos de liquidación.</t>
  </si>
  <si>
    <t>Realizar la depuración de la base de datos de Cooperativas y Precooperativas de trabajo asociado que iniciaron el proceso de liquidación voluntaria  y envío de requerimientos a las mismas.</t>
  </si>
  <si>
    <t xml:space="preserve">Realizar la depuración y envío de requerimientos a Cooperativas y Precooperativas de trabajo asociado que iniciaron el proceso de liquidación voluntaria </t>
  </si>
  <si>
    <t>Requerimientos</t>
  </si>
  <si>
    <t xml:space="preserve">Administradoras Públicas Cooperativas. De una muestra de 16 Administradoras Públicas Cooperativas se estableció que las entidades públicas han aportado a estas cooperativas la suma de $5.786 millones como aportes sociales y que a la fecha no se evidencia que la Superintendencia haya ejercido supervisión sobre estas entidades para las vigencias auditadas... </t>
  </si>
  <si>
    <t xml:space="preserve">Las entidades públicas han aportado a estas cooperativas la suma de $5.786 millones corno aportes sociales y que a la fecha no se evidencia que la Superintendencia haya ejercido supervisión sobre estas entidades para las vigencias auditadas
</t>
  </si>
  <si>
    <t>Entidades Vigiladas. Efectuado el cruce de la base de datos suministrada por la Cámara de Comercio de Bogotá con la base de datos de la Superintendencia a 31 de diciembre de 2012 sobre el número entidades del sector solidario (cooperativas, fondos de empleados, asociaciones mutuales) en Bogotá, se estableció que existen 1938 sobre las cuales la Superintendencia no tiene conocimiento...</t>
  </si>
  <si>
    <t>Se estableció que existen 1.938 entidades registradas en la Cámara de Comercio, de las cuales la Superintendencia no tiene conocimiento de su existencia por lo tanto no las supervisa, vigila ni controla</t>
  </si>
  <si>
    <t xml:space="preserve">Se estableció que la Entidad no hace seguimiento en forma oportuna a las actuaciones de los agentes interventores y liquidadores de las entidades intervenidas, algunas desde el año 1998
</t>
  </si>
  <si>
    <t>Revisar y depurar  los reportes de información solicitados a las Cámaras de Comercio.</t>
  </si>
  <si>
    <t>Realizar evaluaciones financieras a Administradoras públicas cooperativas</t>
  </si>
  <si>
    <t>Solicitar reportes de información a  las diferentes Cámaras de Comercio del País.</t>
  </si>
  <si>
    <t>Realizar seguimiento a los institutos de salvamento y tomas de posesión de las organizaciones que se encuentran bajo nuestra supervisión</t>
  </si>
  <si>
    <t>Oficio de requerimiento por evaluación financiera</t>
  </si>
  <si>
    <t xml:space="preserve">Requerimientos de información a la Cámaras de Comercio del País. </t>
  </si>
  <si>
    <t>Formato de seguimiento, requerimiento si hay lugar o acuse de recibo</t>
  </si>
  <si>
    <t>Se pone en riesgo los aportes efectuados por las entidades del estado en estas organizaciones, considerando que se trata de recursos públicos.</t>
  </si>
  <si>
    <t>Se pone en riesgo los intereses de los asociados de las entidades intervenidas, de terceros y la comunidad en general.</t>
  </si>
  <si>
    <t>Seguimiento a Agentes Interventores y Liquidadores. Analizada una muestra de 14 entidades (47%) de un total de 30 entidades intervenidas por la Superintendencia de la Economía Solidaria a 31 de diciembre de 2012 se estableció que la Entidad no hace seguimiento en forma oportuna a las actuaciones de los agentes interventores y liquidadores de las entidades intervenidas...</t>
  </si>
  <si>
    <t>Plan de recuperación ante desastres y plan de continuidad del negocio. Se observó que la entidad no cuenta con un Plan de Recuperación ante Desastres (ORP), ni con un Plan de Continuidad del negocio (BCP) debidamente articulados, detallados y promulgados mediante acto administrativo. Está situación constituye un riesgo de seguridad física, lo cual denota falta de planeación y gestión...</t>
  </si>
  <si>
    <t>22 02 002</t>
  </si>
  <si>
    <t>Falta de planeación y gestión tecnológica,</t>
  </si>
  <si>
    <t>Alojar en un servidor externo la copia de las bases de datos de los aplicativos misionales,  el código fuente de los aplicativos y canales wan para sincronización.</t>
  </si>
  <si>
    <t>No se tiene certeza de la recuperación de los servicios informáticos de la entidad frente a una calamidad, imprevistos o una denegación del servicio.</t>
  </si>
  <si>
    <t xml:space="preserve">1) Adquirir un Oracle Data Base Apliance para tener la replica de las bases de datos fuera de la entidad. </t>
  </si>
  <si>
    <t xml:space="preserve">2) Adquirir canales wan para comunicación con servidor externo.. </t>
  </si>
  <si>
    <t>3) Adquirir un servicio de colocation para alojar el servidor ODA (Oracle Data Base Apliance) fuera de la entidad.</t>
  </si>
  <si>
    <t>Contrato</t>
  </si>
  <si>
    <t>Convenio interadministrativo</t>
  </si>
  <si>
    <t xml:space="preserve">Convenio interadministrativo </t>
  </si>
  <si>
    <t>1) Crear un BCP (Bussines Continuity  Plan), basado en recomendaciones de consultorías anteriores y acciones tomadas en el interior de la entidad.</t>
  </si>
  <si>
    <t>Documento BCP (Bussines Continuity  Plan)</t>
  </si>
  <si>
    <t>Backup Bases de Datos Se observó que la entidad no almacena los backup de las bases de datos off-site o por medio de replicación en línea, es decir fuera de la entidad, se inobserva el Artículo 2 de la ley 87 de 1993 literal a) y literal e)…</t>
  </si>
  <si>
    <t>Debilidades en la planeación estratégica de las tecnologías de la información.</t>
  </si>
  <si>
    <t>Poner en marcha el DRP (Disaster Recovery Plan), replicando en línea la copia de la información de las bases de datos de la entidad.</t>
  </si>
  <si>
    <t xml:space="preserve">Contrato </t>
  </si>
  <si>
    <t>1) Adquirir licencias Oracle para el servidor ODA, con el fin de posibilitar la replicación de las bases de datos fuera de la entidad en tiempo real.</t>
  </si>
  <si>
    <t>22 02 001</t>
  </si>
  <si>
    <t>Capturador de Información Financiera. La Superintendencia y CONFECOOP, prorrogaron por 9 meses, el convenio de cooperación  para la recepción, cargue, procesamiento y almacenamiento de los estados financieros e información estadística de las Organizaciones de Economía Solidaria. La Supersolidaria no recopila la información financiera de las entidades vigiladas directamente...</t>
  </si>
  <si>
    <t>Se evidencia que la Supersolidaria no recopila la información financiera de las entidades vigiladas directamente, sino que lo hace por medio de un tercero que además pertenece al grupo de sus vigilados como lo es la Confederación de Cooperativas de Colombia- CONFECOOP, por lo tanto carece de un sistema propio que le permita recibir dicha información.</t>
  </si>
  <si>
    <t>Puesta en marcha del capturador de información financiera Supersolidaria - Fogacoop.</t>
  </si>
  <si>
    <t>Implantar el Capturador de información financiera para la entidad - Convenio interadministrativo de intercambio de información, desarrollo de tecnología y participación en proyectos</t>
  </si>
  <si>
    <t>1) Capturador de información financiera</t>
  </si>
  <si>
    <t>2) Socialización mensual al sector Solidario del nuevo capturador</t>
  </si>
  <si>
    <t>19 02 001</t>
  </si>
  <si>
    <t>Control Interno Contable. 13.1) El art. 37 ‘Tasa de Contribución’ de la Ley 454 de 1998.establece monto de contribución de las entidades vigiladas, art. 38 establece el costo de contribución hasta del 2 por mil sobre sus activos totales. La Superintendencia liquida la tasa con base en los activos revelados en la transmisión de estados financieros antes de aprobación de Asamblea...</t>
  </si>
  <si>
    <t>Deficiencias en el control interno y en la gestión de liquidación de tasas de contribución.</t>
  </si>
  <si>
    <t>Realizar la verificación de la liquidación y cancelación del valor de contribución cuando haya retrasmisiones por parte de los vigilados.</t>
  </si>
  <si>
    <t>Ajustar y socializar la matriz de riesgos del área contable y presupuestal en el segundo semestre del 2013.</t>
  </si>
  <si>
    <t>Comunicación Interna</t>
  </si>
  <si>
    <t>Matriz de Riesgos</t>
  </si>
  <si>
    <t>Riesgo de incumplimiento de la normatividad vigente aplicable.
Riesgo de subestimación o sobreestimación del cálculo de la contribución de los entes vigilados.
Riesgo de ejecución de procesos y procedimientos en contradicción con los formalmente identificados para ser estandarizados.
Riesgo de incumplimiento del Sistema de Gestión de Calidad.</t>
  </si>
  <si>
    <t>Notas a los Estados Contables. 14.1) Se evidenció que la Entidad no preparó ni presentó en forma comparativa con los del periodo inmediatamente anterior, las Notas a los Estados Contables a diciembre 31 de 2011 y 2012, incumpliendo las Normas Técnicas vigentes relativas a los estados, informes y repartes contables del Plan General de Contabilidad Pública...</t>
  </si>
  <si>
    <t>18 01 001</t>
  </si>
  <si>
    <t>Deficiencias en el control interno contable.</t>
  </si>
  <si>
    <t>Riesgo de incumplimiento de la normatividad vigente aplicable.
Riesgo de sanción disciplinaria.</t>
  </si>
  <si>
    <t>Ajustar las notas a los estados financieros.</t>
  </si>
  <si>
    <t>Ajustar los textos de las notas a los Estados Financieros al cierre de la vigencia 2013.</t>
  </si>
  <si>
    <t>Actualización del procedimiento</t>
  </si>
  <si>
    <t>Notas a los Estados Financieros</t>
  </si>
  <si>
    <t>Procedimiento</t>
  </si>
  <si>
    <t>18 01 100</t>
  </si>
  <si>
    <t>18 01 004</t>
  </si>
  <si>
    <t>Software paralelo al SIIF Nación II. El Articulo 35 ‘Restricciones a la Adquisición y Utilización de Software Financiero’ del Decreto 2789 de 2004, establece que: ‘Las entidades usuarias en línea con el SIIF Nación, no podrán adquirir ningún software financiero que contemple la funcionalidad incorporada en tal aplicativo y que implique la duplicidad del registro de información...</t>
  </si>
  <si>
    <t>Provisión para Contingencias. El Monto de la Provisión para Contingencias (Cuenta 2710) por $133 millones, revelada en los estados contables a diciembre31 de 2012. no corresponde con el de la Provisión para Contingencias por $771 millones, reportada a la Contraloría General de la República en el formato de rendición de la Cuenta Anual por la vigencia 2012...</t>
  </si>
  <si>
    <t>Deficiencias en el control interno.</t>
  </si>
  <si>
    <t>Manejar  el aplicativo SIIF Nación II.</t>
  </si>
  <si>
    <t>Realizar la conciliación de las provisiones contables vs jurídica</t>
  </si>
  <si>
    <t>Informes del Sistema</t>
  </si>
  <si>
    <t xml:space="preserve">Conciliación </t>
  </si>
  <si>
    <t xml:space="preserve">Riesgo de incumplimiento de la normatividad vigente aplicable.
Riesgo de provocar apertura de proceso administrativo sancionatorio. </t>
  </si>
  <si>
    <t xml:space="preserve">Identificar las actividades (procesos y productos) más importantes de la entidad, el tipo y nivel de riesgos inherentes a las mismas y los controles que ayuden a mitigar el riesgo de los mismos. </t>
  </si>
  <si>
    <t>Contar con una estrategia que permita cumplir actividades del POA y por consiguiente con el cumplimiento de lo establecido en el Plan Estratégico Institucional y lo señalado en el Plan Nacional de Desarrollo.</t>
  </si>
  <si>
    <t>Establecer un grado de cobertura de supervisión, control y vigilancia real y adecuado, que permita a la Delegatura para la Supervisión del Ahorro y la Forma Asociativa cumplir con sus objetivos y finalidades misionales.</t>
  </si>
  <si>
    <t>Establecer una depuración de las Cooperativas y Precoperativas de trabajo asociado, realizando seguimiento a los procesos de aquellas que iniciaron un proceso de liquidación voluntaria.</t>
  </si>
  <si>
    <t xml:space="preserve">Realizar supervisión a las administradoras públicas cooperativas que manejan recursos públicos mediante la evaluación de la información financiera reportada. </t>
  </si>
  <si>
    <t>Realizar seguimiento a las actuaciones de los agentes interventores y liquidadores, en busca de establecer actuaciones efectivas que permitan dar por terminados los procesos existentes sobre las entidades intervenidas.</t>
  </si>
  <si>
    <t>Cumplir con las Normas Técnicas vigentes relativas a los estados, informes y reportes contables del Plan General de Contabilidad Pública.</t>
  </si>
  <si>
    <t xml:space="preserve">Registrar la totalidad de operaciones y transacciones en SIIF, de forma tal que se los saldos y movimientos reportados no presenten duplicidad de registro en otros software diferentes. </t>
  </si>
  <si>
    <t xml:space="preserve">Obtener información única y real que permita tener confiabilidad en las cifras reportadas.
</t>
  </si>
  <si>
    <t>Puntaje base de evaluación de cumplimiento</t>
  </si>
  <si>
    <t xml:space="preserve">Información suministrada en el informe de la CGR </t>
  </si>
  <si>
    <t>Períodos fiscales que cubre: 2011 - 2012</t>
  </si>
  <si>
    <t xml:space="preserve">Porcentaje de Avance físico de ejecución de las metas  </t>
  </si>
  <si>
    <t>Realizar una revisión y depuración de la información reportada por las Cámara de Comercio, estableciendo las entidades que están bajo la Supervisión de la Superintendencia y no están reportando información.</t>
  </si>
  <si>
    <t>Lo que puede ocasionar pérdida de información sensible para los aplicativos de la entidad como la Fábrica de Reportes, Orfeo, visitas descentralizadas, entre otros.</t>
  </si>
  <si>
    <t>Esta situación pone en riesgo la veracidad de  información financiera recibida de los vigilados por parte de la Supersolidaria, adicional al costo que para estas entidades tiene el hecho de que haya un intermediario ya que tienen que adquirir el software así como sus actualizaciones, e impide a la Superintendencia controlar la información básica para el cumplimiento de su función misional de inspección, vigilancia y control al sector solidario.</t>
  </si>
  <si>
    <t>Informar a los responsables sobre el estado de las actividades programadas para la toma de decisiones.</t>
  </si>
  <si>
    <t>Implementar un plan de recuperación de desastres, previamente aprobado por la alta dirección y considerando la etapas de desarrollo.</t>
  </si>
  <si>
    <t>Minimizar el riesgo de pérdida de información crítica de la entidad..</t>
  </si>
  <si>
    <t>Garantizar la recepción de la información financiera de forma directa por parte de las entidades vigiladas, con el fin de fortalecer las funciones de inspección, control y vigilancia que realiza la Superintendencia.</t>
  </si>
  <si>
    <t>Formular el Plan Operativo Anual Institucional del 2014, que este acorde con los recursos de la entidad y alineado a lo establecido en el Plan Estratégico y el Plan Nacional de Desarrollo.</t>
  </si>
  <si>
    <t>En caso de existir cambios en los Estados Financieros aprobados por la asmable general de la entidad, realizar de acuerdo con la retrasmision   la liquidacion del cobro de la tasa de contribución.</t>
  </si>
  <si>
    <t xml:space="preserve">Establecer a través del Manual de Políticas Contables como única información financiera la que reporta el área contable. </t>
  </si>
  <si>
    <t xml:space="preserve">Realizar seguimiento trimestral sobre cumplimiento del POA. </t>
  </si>
  <si>
    <t>Aplicación del Manual del Sistema de Calidad en todas las actividades de supervisión de las organizaciones vigiladas por la Delegatura Asociativa.</t>
  </si>
  <si>
    <t>Realizar evaluación a la información financiera reportada y compulsar copia en caso de ser necesario al órgano de control competente para la vigilancia de los recursos públicos.</t>
  </si>
  <si>
    <t>Realizar seguimiento a los agentes interventores.</t>
  </si>
  <si>
    <t>Articular en un plan de continuidad del negocio o BCP, las acciones que ha realizado la superintendencia, y formalizarlo mediante acto administrativo.</t>
  </si>
  <si>
    <t>Verificar el cobro cuando se retrasmita.</t>
  </si>
  <si>
    <t>Ajustar y socializar  matriz de riesgo del área contable y presupuestal.</t>
  </si>
  <si>
    <t>Actualizar  el Manual de Políticas Contables.</t>
  </si>
  <si>
    <t>Manejar el aplicativo SIIF.</t>
  </si>
  <si>
    <t>Implementar la conciliación contable.</t>
  </si>
  <si>
    <t>X</t>
  </si>
  <si>
    <t xml:space="preserve">Actualizar proceso de recursos financieros </t>
  </si>
  <si>
    <t>Actualizar los procesos y procedimientos del área de contabilidad y presupuesto en el segundo semestre del 2013.</t>
  </si>
  <si>
    <t>Proceso</t>
  </si>
  <si>
    <t>Fecha de Evaluación: 30 de Junio de 2014</t>
  </si>
  <si>
    <t>FORMATO No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</si>
</sst>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2" x14ac:knownFonts="1">
    <font>
      <sz val="10"/>
      <name val="Arial"/>
    </font>
    <font>
      <sz val="10"/>
      <name val="Arial"/>
      <family val="2"/>
    </font>
    <font>
      <b/>
      <sz val="10"/>
      <name val="Arial"/>
      <family val="2"/>
    </font>
    <font>
      <sz val="11"/>
      <name val="Arial"/>
      <family val="2"/>
    </font>
    <font>
      <b/>
      <sz val="11"/>
      <name val="Arial"/>
      <family val="2"/>
    </font>
    <font>
      <b/>
      <sz val="11"/>
      <name val="Arial"/>
      <family val="2"/>
    </font>
    <font>
      <sz val="8"/>
      <name val="Arial"/>
      <family val="2"/>
    </font>
    <font>
      <sz val="8"/>
      <color indexed="81"/>
      <name val="Tahoma"/>
      <family val="2"/>
    </font>
    <font>
      <b/>
      <sz val="8"/>
      <color indexed="81"/>
      <name val="Tahoma"/>
      <family val="2"/>
    </font>
    <font>
      <sz val="10"/>
      <name val="Arial"/>
      <family val="2"/>
    </font>
    <font>
      <b/>
      <sz val="11"/>
      <color indexed="10"/>
      <name val="Arial"/>
      <family val="2"/>
    </font>
    <font>
      <b/>
      <sz val="9"/>
      <name val="Arial"/>
      <family val="2"/>
    </font>
  </fonts>
  <fills count="8">
    <fill>
      <patternFill patternType="none"/>
    </fill>
    <fill>
      <patternFill patternType="gray125"/>
    </fill>
    <fill>
      <patternFill patternType="solid">
        <fgColor indexed="50"/>
        <bgColor indexed="64"/>
      </patternFill>
    </fill>
    <fill>
      <patternFill patternType="solid">
        <fgColor indexed="49"/>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93">
    <xf numFmtId="0" fontId="0" fillId="0" borderId="0" xfId="0"/>
    <xf numFmtId="0" fontId="0" fillId="0" borderId="1" xfId="0" applyBorder="1"/>
    <xf numFmtId="0" fontId="0" fillId="0" borderId="3" xfId="0" applyBorder="1" applyAlignment="1">
      <alignment wrapText="1"/>
    </xf>
    <xf numFmtId="15" fontId="0" fillId="0" borderId="3" xfId="0" applyNumberFormat="1" applyBorder="1"/>
    <xf numFmtId="15" fontId="0" fillId="0" borderId="1" xfId="0" applyNumberFormat="1" applyBorder="1"/>
    <xf numFmtId="0" fontId="0" fillId="0" borderId="0" xfId="0" applyBorder="1"/>
    <xf numFmtId="0" fontId="0" fillId="0" borderId="1" xfId="0" applyFill="1" applyBorder="1"/>
    <xf numFmtId="15" fontId="0" fillId="0" borderId="1" xfId="0" applyNumberFormat="1" applyFill="1" applyBorder="1"/>
    <xf numFmtId="1" fontId="9" fillId="2" borderId="3" xfId="0" applyNumberFormat="1" applyFont="1" applyFill="1" applyBorder="1"/>
    <xf numFmtId="15" fontId="0" fillId="0" borderId="6" xfId="0" applyNumberFormat="1" applyFill="1" applyBorder="1"/>
    <xf numFmtId="0" fontId="0" fillId="0" borderId="1" xfId="0" applyBorder="1" applyAlignment="1">
      <alignment wrapText="1"/>
    </xf>
    <xf numFmtId="1" fontId="9" fillId="2" borderId="1" xfId="0" applyNumberFormat="1" applyFont="1" applyFill="1" applyBorder="1"/>
    <xf numFmtId="0" fontId="0" fillId="0" borderId="6" xfId="0" applyBorder="1"/>
    <xf numFmtId="0" fontId="2" fillId="0" borderId="0" xfId="0" applyFont="1" applyBorder="1"/>
    <xf numFmtId="1" fontId="0" fillId="0" borderId="15" xfId="0" applyNumberFormat="1" applyBorder="1"/>
    <xf numFmtId="164" fontId="0" fillId="0" borderId="16" xfId="0" applyNumberFormat="1" applyBorder="1"/>
    <xf numFmtId="10" fontId="0" fillId="0" borderId="12" xfId="0" applyNumberFormat="1" applyBorder="1"/>
    <xf numFmtId="10" fontId="0" fillId="0" borderId="13" xfId="0" applyNumberFormat="1" applyBorder="1"/>
    <xf numFmtId="164" fontId="0" fillId="2" borderId="1" xfId="0" applyNumberFormat="1" applyFill="1" applyBorder="1"/>
    <xf numFmtId="0" fontId="0" fillId="0" borderId="11" xfId="0" applyBorder="1" applyAlignment="1">
      <alignment horizontal="center" vertical="center" wrapText="1"/>
    </xf>
    <xf numFmtId="0" fontId="0" fillId="0" borderId="9" xfId="0" applyBorder="1" applyAlignment="1">
      <alignment horizontal="center" vertical="center" wrapText="1"/>
    </xf>
    <xf numFmtId="9" fontId="9" fillId="2" borderId="1" xfId="0" applyNumberFormat="1" applyFont="1" applyFill="1" applyBorder="1"/>
    <xf numFmtId="2" fontId="0" fillId="4" borderId="17" xfId="0" applyNumberFormat="1" applyFill="1" applyBorder="1"/>
    <xf numFmtId="1" fontId="0" fillId="4" borderId="17" xfId="0" applyNumberFormat="1" applyFill="1" applyBorder="1"/>
    <xf numFmtId="0" fontId="0" fillId="0" borderId="17" xfId="0" applyBorder="1"/>
    <xf numFmtId="0" fontId="0" fillId="0" borderId="18" xfId="0" applyBorder="1"/>
    <xf numFmtId="9" fontId="9" fillId="2" borderId="3" xfId="0" applyNumberFormat="1" applyFont="1" applyFill="1" applyBorder="1"/>
    <xf numFmtId="0" fontId="0" fillId="0" borderId="6" xfId="0" applyBorder="1" applyAlignment="1">
      <alignment wrapText="1"/>
    </xf>
    <xf numFmtId="164" fontId="0" fillId="2" borderId="6" xfId="0" applyNumberFormat="1" applyFill="1" applyBorder="1"/>
    <xf numFmtId="9" fontId="9" fillId="2" borderId="6" xfId="0" applyNumberFormat="1" applyFont="1" applyFill="1" applyBorder="1"/>
    <xf numFmtId="1" fontId="9" fillId="2" borderId="6" xfId="0" applyNumberFormat="1" applyFont="1" applyFill="1" applyBorder="1"/>
    <xf numFmtId="164" fontId="1" fillId="2" borderId="3" xfId="0" applyNumberFormat="1" applyFont="1" applyFill="1" applyBorder="1"/>
    <xf numFmtId="0" fontId="3" fillId="5" borderId="0" xfId="0" applyFont="1" applyFill="1" applyBorder="1"/>
    <xf numFmtId="0" fontId="0" fillId="5" borderId="0" xfId="0" applyFill="1" applyBorder="1"/>
    <xf numFmtId="0" fontId="0" fillId="5" borderId="9" xfId="0" applyFill="1" applyBorder="1"/>
    <xf numFmtId="0" fontId="0" fillId="5" borderId="0" xfId="0" applyFill="1"/>
    <xf numFmtId="0" fontId="0" fillId="3" borderId="23" xfId="0" applyFill="1" applyBorder="1" applyAlignment="1">
      <alignment horizontal="justify" vertical="center" wrapText="1"/>
    </xf>
    <xf numFmtId="0" fontId="0" fillId="0" borderId="24" xfId="0" applyBorder="1" applyAlignment="1">
      <alignment horizontal="center"/>
    </xf>
    <xf numFmtId="0" fontId="0" fillId="0" borderId="25" xfId="0" applyBorder="1" applyAlignment="1">
      <alignment horizontal="center"/>
    </xf>
    <xf numFmtId="0" fontId="0" fillId="0" borderId="23" xfId="0" applyBorder="1" applyAlignment="1">
      <alignment horizontal="center"/>
    </xf>
    <xf numFmtId="0" fontId="0" fillId="0" borderId="8"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0" borderId="2" xfId="0" applyBorder="1" applyAlignment="1">
      <alignment horizontal="center"/>
    </xf>
    <xf numFmtId="0" fontId="0" fillId="0" borderId="26" xfId="0" applyBorder="1" applyAlignment="1">
      <alignment horizontal="center"/>
    </xf>
    <xf numFmtId="0" fontId="0" fillId="0" borderId="2" xfId="0" applyBorder="1" applyAlignment="1">
      <alignment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 xfId="0" applyBorder="1" applyAlignment="1">
      <alignment vertical="center" wrapText="1"/>
    </xf>
    <xf numFmtId="15" fontId="0" fillId="0" borderId="2" xfId="0" applyNumberFormat="1" applyBorder="1"/>
    <xf numFmtId="164" fontId="0" fillId="2" borderId="2" xfId="0" applyNumberFormat="1" applyFill="1" applyBorder="1"/>
    <xf numFmtId="0" fontId="0" fillId="0" borderId="2" xfId="0" applyFill="1" applyBorder="1"/>
    <xf numFmtId="9" fontId="9" fillId="2" borderId="2" xfId="0" applyNumberFormat="1" applyFont="1" applyFill="1" applyBorder="1"/>
    <xf numFmtId="1" fontId="9" fillId="2" borderId="2" xfId="0" applyNumberFormat="1" applyFont="1" applyFill="1" applyBorder="1"/>
    <xf numFmtId="0" fontId="9" fillId="3" borderId="1" xfId="0" applyFont="1" applyFill="1" applyBorder="1" applyAlignment="1">
      <alignment horizontal="justify" vertical="center" wrapText="1"/>
    </xf>
    <xf numFmtId="0" fontId="9" fillId="3" borderId="23" xfId="0" applyFont="1" applyFill="1" applyBorder="1" applyAlignment="1">
      <alignment horizontal="justify" vertical="center" wrapText="1"/>
    </xf>
    <xf numFmtId="0" fontId="9" fillId="3" borderId="2" xfId="0" applyFont="1" applyFill="1" applyBorder="1" applyAlignment="1">
      <alignment horizontal="justify" vertical="center" wrapText="1"/>
    </xf>
    <xf numFmtId="0" fontId="9" fillId="3" borderId="6" xfId="0" applyFont="1" applyFill="1" applyBorder="1" applyAlignment="1">
      <alignment horizontal="justify" vertical="center" wrapText="1"/>
    </xf>
    <xf numFmtId="0" fontId="0" fillId="0" borderId="1" xfId="0" applyBorder="1" applyAlignment="1">
      <alignment horizontal="center"/>
    </xf>
    <xf numFmtId="0" fontId="0" fillId="0" borderId="29" xfId="0" applyBorder="1" applyAlignment="1">
      <alignment horizontal="center"/>
    </xf>
    <xf numFmtId="0" fontId="9" fillId="0" borderId="1" xfId="0" applyFont="1" applyBorder="1" applyAlignment="1">
      <alignment wrapText="1"/>
    </xf>
    <xf numFmtId="0" fontId="0" fillId="0" borderId="23" xfId="0" applyBorder="1" applyAlignment="1">
      <alignment wrapText="1"/>
    </xf>
    <xf numFmtId="0" fontId="9" fillId="0" borderId="2" xfId="0" applyFont="1" applyBorder="1" applyAlignment="1">
      <alignment wrapText="1"/>
    </xf>
    <xf numFmtId="0" fontId="9" fillId="0" borderId="23" xfId="0" applyFont="1" applyBorder="1" applyAlignment="1">
      <alignment horizontal="justify" vertical="center" wrapText="1"/>
    </xf>
    <xf numFmtId="0" fontId="9" fillId="0" borderId="1" xfId="0" applyFont="1" applyBorder="1" applyAlignment="1">
      <alignment vertical="center" wrapText="1"/>
    </xf>
    <xf numFmtId="0" fontId="0" fillId="0" borderId="1" xfId="0" applyBorder="1" applyAlignment="1">
      <alignment horizontal="justify" vertical="center" wrapText="1"/>
    </xf>
    <xf numFmtId="0" fontId="0" fillId="0" borderId="3" xfId="0" applyBorder="1" applyAlignment="1">
      <alignment horizontal="justify" vertical="center" wrapText="1"/>
    </xf>
    <xf numFmtId="15" fontId="0" fillId="0" borderId="23" xfId="0" applyNumberFormat="1" applyFill="1" applyBorder="1"/>
    <xf numFmtId="0" fontId="0" fillId="0" borderId="30" xfId="0" applyBorder="1" applyAlignment="1">
      <alignment horizontal="center" vertical="center" wrapText="1"/>
    </xf>
    <xf numFmtId="0" fontId="0" fillId="0" borderId="23" xfId="0" applyBorder="1" applyAlignment="1">
      <alignment horizontal="justify" vertical="center" wrapText="1"/>
    </xf>
    <xf numFmtId="0" fontId="0" fillId="7" borderId="1" xfId="0" applyFill="1" applyBorder="1" applyAlignment="1">
      <alignment wrapText="1"/>
    </xf>
    <xf numFmtId="0" fontId="0" fillId="7" borderId="1" xfId="0" applyFill="1" applyBorder="1"/>
    <xf numFmtId="0" fontId="0" fillId="0" borderId="1" xfId="0" applyBorder="1" applyAlignment="1">
      <alignment horizontal="justify" vertical="center" wrapText="1"/>
    </xf>
    <xf numFmtId="0" fontId="1" fillId="0" borderId="1" xfId="0" applyFont="1" applyBorder="1" applyAlignment="1">
      <alignment vertical="center" wrapText="1"/>
    </xf>
    <xf numFmtId="0" fontId="0" fillId="0" borderId="0" xfId="0" applyAlignment="1"/>
    <xf numFmtId="0" fontId="9" fillId="0" borderId="23" xfId="0" applyFont="1" applyBorder="1" applyAlignment="1">
      <alignment vertical="center" wrapText="1"/>
    </xf>
    <xf numFmtId="0" fontId="0" fillId="0" borderId="2" xfId="0" applyBorder="1" applyAlignment="1">
      <alignment vertical="center" wrapText="1"/>
    </xf>
    <xf numFmtId="0" fontId="9" fillId="0" borderId="23" xfId="0" applyFont="1" applyBorder="1" applyAlignment="1">
      <alignment horizontal="justify" vertical="center"/>
    </xf>
    <xf numFmtId="0" fontId="9" fillId="0" borderId="8" xfId="0" applyFont="1" applyBorder="1" applyAlignment="1">
      <alignment horizontal="justify" vertical="center"/>
    </xf>
    <xf numFmtId="0" fontId="9" fillId="0" borderId="2" xfId="0" applyFont="1" applyBorder="1" applyAlignment="1">
      <alignment horizontal="justify" vertical="center"/>
    </xf>
    <xf numFmtId="0" fontId="4" fillId="5" borderId="7" xfId="0" applyFont="1" applyFill="1" applyBorder="1" applyAlignment="1">
      <alignment horizontal="left"/>
    </xf>
    <xf numFmtId="0" fontId="4" fillId="5" borderId="0" xfId="0" applyFont="1" applyFill="1" applyBorder="1" applyAlignment="1">
      <alignment horizontal="left"/>
    </xf>
    <xf numFmtId="14" fontId="10" fillId="5" borderId="35" xfId="0" applyNumberFormat="1" applyFont="1" applyFill="1" applyBorder="1" applyAlignment="1">
      <alignment horizontal="center"/>
    </xf>
    <xf numFmtId="0" fontId="10" fillId="5" borderId="21" xfId="0" applyFont="1" applyFill="1" applyBorder="1" applyAlignment="1">
      <alignment horizont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3" borderId="3" xfId="0" applyFill="1" applyBorder="1" applyAlignment="1">
      <alignment horizontal="justify" vertical="center" wrapText="1"/>
    </xf>
    <xf numFmtId="0" fontId="0" fillId="3" borderId="1" xfId="0" applyFill="1" applyBorder="1" applyAlignment="1">
      <alignment horizontal="justify" vertical="center" wrapText="1"/>
    </xf>
    <xf numFmtId="0" fontId="0" fillId="3" borderId="23" xfId="0" applyFill="1" applyBorder="1" applyAlignment="1">
      <alignment horizontal="center" vertical="center" wrapText="1"/>
    </xf>
    <xf numFmtId="0" fontId="0" fillId="3" borderId="8" xfId="0" applyFill="1" applyBorder="1" applyAlignment="1">
      <alignment horizontal="center" vertical="center" wrapText="1"/>
    </xf>
    <xf numFmtId="0" fontId="0" fillId="3" borderId="2" xfId="0" applyFill="1" applyBorder="1" applyAlignment="1">
      <alignment horizontal="center" vertical="center" wrapText="1"/>
    </xf>
    <xf numFmtId="0" fontId="0" fillId="0" borderId="27" xfId="0" applyBorder="1" applyAlignment="1">
      <alignment horizontal="left" vertical="center"/>
    </xf>
    <xf numFmtId="0" fontId="0" fillId="0" borderId="23" xfId="0" applyBorder="1" applyAlignment="1">
      <alignment horizontal="left" vertical="center"/>
    </xf>
    <xf numFmtId="0" fontId="0" fillId="0" borderId="5" xfId="0" applyBorder="1" applyAlignment="1">
      <alignment horizontal="left" vertical="center"/>
    </xf>
    <xf numFmtId="0" fontId="0" fillId="3" borderId="23" xfId="0" applyFill="1" applyBorder="1" applyAlignment="1">
      <alignment horizontal="justify" vertical="center" wrapText="1"/>
    </xf>
    <xf numFmtId="0" fontId="0" fillId="3" borderId="8" xfId="0" applyFill="1" applyBorder="1" applyAlignment="1">
      <alignment horizontal="justify" vertical="center" wrapText="1"/>
    </xf>
    <xf numFmtId="0" fontId="0" fillId="3" borderId="2" xfId="0" applyFill="1" applyBorder="1" applyAlignment="1">
      <alignment horizontal="justify" vertical="center" wrapText="1"/>
    </xf>
    <xf numFmtId="0" fontId="0" fillId="0" borderId="0" xfId="0" applyAlignment="1">
      <alignment horizontal="center"/>
    </xf>
    <xf numFmtId="0" fontId="0" fillId="2" borderId="35" xfId="0" applyFill="1" applyBorder="1" applyAlignment="1">
      <alignment horizontal="center"/>
    </xf>
    <xf numFmtId="0" fontId="0" fillId="2" borderId="21" xfId="0" applyFill="1" applyBorder="1" applyAlignment="1">
      <alignment horizont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40" xfId="0" applyBorder="1" applyAlignment="1">
      <alignment horizontal="center" vertical="center" wrapText="1"/>
    </xf>
    <xf numFmtId="0" fontId="0" fillId="4" borderId="35" xfId="0" applyFill="1" applyBorder="1" applyAlignment="1">
      <alignment horizontal="center"/>
    </xf>
    <xf numFmtId="0" fontId="0" fillId="4" borderId="21" xfId="0" applyFill="1" applyBorder="1" applyAlignment="1">
      <alignment horizont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34"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4" fillId="5" borderId="19" xfId="0" applyFont="1" applyFill="1" applyBorder="1" applyAlignment="1">
      <alignment horizontal="center" wrapText="1"/>
    </xf>
    <xf numFmtId="0" fontId="4" fillId="5" borderId="20" xfId="0" applyFont="1" applyFill="1" applyBorder="1" applyAlignment="1">
      <alignment horizontal="center" wrapText="1"/>
    </xf>
    <xf numFmtId="0" fontId="4" fillId="5" borderId="34" xfId="0" applyFont="1" applyFill="1" applyBorder="1" applyAlignment="1">
      <alignment horizontal="center" wrapText="1"/>
    </xf>
    <xf numFmtId="0" fontId="5" fillId="5" borderId="7" xfId="0" applyFont="1" applyFill="1" applyBorder="1" applyAlignment="1">
      <alignment horizontal="center" wrapText="1"/>
    </xf>
    <xf numFmtId="0" fontId="5" fillId="5" borderId="0" xfId="0" applyFont="1" applyFill="1" applyBorder="1" applyAlignment="1">
      <alignment horizontal="center" wrapText="1"/>
    </xf>
    <xf numFmtId="0" fontId="5" fillId="5" borderId="9" xfId="0" applyFont="1" applyFill="1" applyBorder="1" applyAlignment="1">
      <alignment horizont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23" xfId="0" applyFont="1" applyBorder="1" applyAlignment="1">
      <alignment horizontal="center" vertical="center"/>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3" borderId="39"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3" borderId="3" xfId="0" applyFill="1" applyBorder="1" applyAlignment="1">
      <alignment horizontal="justify" vertical="top" wrapText="1"/>
    </xf>
    <xf numFmtId="0" fontId="0" fillId="3" borderId="1" xfId="0" applyFill="1" applyBorder="1" applyAlignment="1">
      <alignment horizontal="justify" vertical="top" wrapText="1"/>
    </xf>
    <xf numFmtId="0" fontId="4" fillId="5" borderId="9" xfId="0" applyFont="1" applyFill="1" applyBorder="1" applyAlignment="1">
      <alignment horizontal="left"/>
    </xf>
    <xf numFmtId="15" fontId="4" fillId="5" borderId="35" xfId="0" applyNumberFormat="1" applyFont="1" applyFill="1" applyBorder="1" applyAlignment="1">
      <alignment horizontal="center"/>
    </xf>
    <xf numFmtId="0" fontId="4" fillId="5" borderId="21" xfId="0" applyFont="1" applyFill="1" applyBorder="1" applyAlignment="1">
      <alignment horizontal="center"/>
    </xf>
    <xf numFmtId="0" fontId="4" fillId="5" borderId="31" xfId="0" applyFont="1" applyFill="1" applyBorder="1" applyAlignment="1">
      <alignment horizontal="left"/>
    </xf>
    <xf numFmtId="0" fontId="4" fillId="5" borderId="32" xfId="0" applyFont="1" applyFill="1" applyBorder="1" applyAlignment="1">
      <alignment horizontal="left"/>
    </xf>
    <xf numFmtId="0" fontId="4" fillId="5" borderId="33" xfId="0" applyFont="1" applyFill="1" applyBorder="1" applyAlignment="1">
      <alignment horizontal="left"/>
    </xf>
    <xf numFmtId="0" fontId="2" fillId="2" borderId="3"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23" xfId="0" applyFont="1" applyFill="1" applyBorder="1" applyAlignment="1">
      <alignment horizontal="justify" vertical="center" wrapText="1"/>
    </xf>
    <xf numFmtId="0" fontId="9" fillId="3" borderId="8" xfId="0" applyFont="1" applyFill="1" applyBorder="1" applyAlignment="1">
      <alignment horizontal="justify" vertical="center" wrapText="1"/>
    </xf>
    <xf numFmtId="0" fontId="9" fillId="3" borderId="2" xfId="0" applyFont="1" applyFill="1" applyBorder="1" applyAlignment="1">
      <alignment horizontal="justify" vertical="center" wrapText="1"/>
    </xf>
    <xf numFmtId="0" fontId="9" fillId="0" borderId="23" xfId="0" applyFont="1" applyBorder="1" applyAlignment="1">
      <alignment horizontal="justify" vertical="center" wrapText="1"/>
    </xf>
    <xf numFmtId="0" fontId="9" fillId="0" borderId="2" xfId="0" applyFont="1" applyBorder="1" applyAlignment="1">
      <alignment horizontal="justify" vertical="center" wrapText="1"/>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15" xfId="0" applyBorder="1" applyAlignment="1">
      <alignment horizontal="left" vertic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8" xfId="0" applyBorder="1" applyAlignment="1">
      <alignment vertical="center" wrapText="1"/>
    </xf>
    <xf numFmtId="0" fontId="11" fillId="0" borderId="27" xfId="0" applyFont="1" applyBorder="1" applyAlignment="1">
      <alignment horizontal="center"/>
    </xf>
    <xf numFmtId="0" fontId="11" fillId="0" borderId="24" xfId="0" applyFont="1" applyBorder="1" applyAlignment="1">
      <alignment horizontal="center"/>
    </xf>
    <xf numFmtId="0" fontId="9" fillId="0" borderId="1" xfId="0" applyFont="1" applyBorder="1" applyAlignment="1">
      <alignment horizontal="justify" vertical="center" wrapText="1"/>
    </xf>
    <xf numFmtId="0" fontId="0" fillId="0" borderId="1" xfId="0" applyBorder="1" applyAlignment="1">
      <alignment horizontal="justify" vertical="center" wrapText="1"/>
    </xf>
    <xf numFmtId="0" fontId="2" fillId="0" borderId="35" xfId="0" applyFont="1" applyBorder="1" applyAlignment="1">
      <alignment horizontal="center"/>
    </xf>
    <xf numFmtId="0" fontId="2" fillId="0" borderId="36" xfId="0" applyFont="1" applyBorder="1" applyAlignment="1">
      <alignment horizontal="center"/>
    </xf>
    <xf numFmtId="0" fontId="2" fillId="0" borderId="21" xfId="0" applyFont="1" applyBorder="1" applyAlignment="1">
      <alignment horizontal="center"/>
    </xf>
    <xf numFmtId="0" fontId="2" fillId="0" borderId="19" xfId="0" applyFont="1" applyBorder="1" applyAlignment="1">
      <alignment horizontal="left"/>
    </xf>
    <xf numFmtId="0" fontId="2" fillId="0" borderId="20" xfId="0" applyFont="1" applyBorder="1" applyAlignment="1">
      <alignment horizontal="left"/>
    </xf>
    <xf numFmtId="0" fontId="2" fillId="0" borderId="34" xfId="0" applyFont="1" applyBorder="1" applyAlignment="1">
      <alignment horizontal="left"/>
    </xf>
    <xf numFmtId="0" fontId="11" fillId="0" borderId="39" xfId="0" applyFont="1" applyBorder="1" applyAlignment="1">
      <alignment horizontal="center"/>
    </xf>
    <xf numFmtId="0" fontId="11" fillId="0" borderId="41" xfId="0" applyFont="1" applyBorder="1" applyAlignment="1">
      <alignment horizontal="center"/>
    </xf>
    <xf numFmtId="0" fontId="2" fillId="4" borderId="22"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0" fillId="0" borderId="35" xfId="0" applyBorder="1" applyAlignment="1">
      <alignment horizontal="left"/>
    </xf>
    <xf numFmtId="0" fontId="0" fillId="0" borderId="36" xfId="0" applyBorder="1" applyAlignment="1">
      <alignment horizontal="left"/>
    </xf>
    <xf numFmtId="0" fontId="0" fillId="0" borderId="21" xfId="0" applyBorder="1" applyAlignment="1">
      <alignment horizontal="left"/>
    </xf>
    <xf numFmtId="0" fontId="0" fillId="3" borderId="35" xfId="0" applyFill="1" applyBorder="1" applyAlignment="1">
      <alignment horizontal="center"/>
    </xf>
    <xf numFmtId="0" fontId="0" fillId="3" borderId="21" xfId="0" applyFill="1" applyBorder="1" applyAlignment="1">
      <alignment horizontal="center"/>
    </xf>
    <xf numFmtId="0" fontId="9" fillId="0" borderId="39"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11" fillId="0" borderId="30" xfId="0" applyFont="1" applyBorder="1" applyAlignment="1">
      <alignment horizontal="center"/>
    </xf>
    <xf numFmtId="0" fontId="11" fillId="0" borderId="10" xfId="0" applyFont="1" applyBorder="1" applyAlignment="1">
      <alignment horizontal="center"/>
    </xf>
    <xf numFmtId="0" fontId="11" fillId="0" borderId="4" xfId="0" applyFont="1" applyBorder="1" applyAlignment="1">
      <alignment horizontal="center"/>
    </xf>
    <xf numFmtId="0" fontId="9" fillId="0" borderId="35" xfId="0" applyFont="1" applyBorder="1" applyAlignment="1">
      <alignment horizontal="center" vertical="center" wrapText="1"/>
    </xf>
    <xf numFmtId="0" fontId="0" fillId="6" borderId="35" xfId="0" applyFill="1" applyBorder="1" applyAlignment="1">
      <alignment horizontal="center"/>
    </xf>
    <xf numFmtId="0" fontId="0" fillId="6" borderId="21" xfId="0" applyFill="1" applyBorder="1" applyAlignment="1">
      <alignment horizontal="center"/>
    </xf>
    <xf numFmtId="0" fontId="9" fillId="3" borderId="1" xfId="0" applyFont="1" applyFill="1" applyBorder="1" applyAlignment="1">
      <alignment horizontal="justify" vertical="center" wrapText="1"/>
    </xf>
    <xf numFmtId="0" fontId="0" fillId="0" borderId="8" xfId="0" applyBorder="1" applyAlignment="1">
      <alignment horizontal="justify" vertical="center" wrapText="1"/>
    </xf>
    <xf numFmtId="0" fontId="0" fillId="0" borderId="2" xfId="0" applyBorder="1"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2800350</xdr:colOff>
      <xdr:row>0</xdr:row>
      <xdr:rowOff>66675</xdr:rowOff>
    </xdr:from>
    <xdr:to>
      <xdr:col>4</xdr:col>
      <xdr:colOff>1428750</xdr:colOff>
      <xdr:row>5</xdr:row>
      <xdr:rowOff>123825</xdr:rowOff>
    </xdr:to>
    <xdr:pic>
      <xdr:nvPicPr>
        <xdr:cNvPr id="4156"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9575" y="66675"/>
          <a:ext cx="45910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857250</xdr:colOff>
      <xdr:row>0</xdr:row>
      <xdr:rowOff>47625</xdr:rowOff>
    </xdr:from>
    <xdr:to>
      <xdr:col>12</xdr:col>
      <xdr:colOff>85725</xdr:colOff>
      <xdr:row>5</xdr:row>
      <xdr:rowOff>171450</xdr:rowOff>
    </xdr:to>
    <xdr:pic>
      <xdr:nvPicPr>
        <xdr:cNvPr id="4157" name="3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16600" y="47625"/>
          <a:ext cx="37528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28575</xdr:colOff>
      <xdr:row>1</xdr:row>
      <xdr:rowOff>28575</xdr:rowOff>
    </xdr:from>
    <xdr:to>
      <xdr:col>18</xdr:col>
      <xdr:colOff>609600</xdr:colOff>
      <xdr:row>5</xdr:row>
      <xdr:rowOff>76200</xdr:rowOff>
    </xdr:to>
    <xdr:pic>
      <xdr:nvPicPr>
        <xdr:cNvPr id="4158" name="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679275" y="219075"/>
          <a:ext cx="29718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5"/>
  <sheetViews>
    <sheetView tabSelected="1" workbookViewId="0">
      <selection sqref="A1:T1"/>
    </sheetView>
  </sheetViews>
  <sheetFormatPr baseColWidth="10" defaultRowHeight="12.75" x14ac:dyDescent="0.2"/>
  <cols>
    <col min="1" max="1" width="12.42578125" customWidth="1"/>
    <col min="2" max="2" width="8.85546875" customWidth="1"/>
    <col min="3" max="3" width="49.140625" customWidth="1"/>
    <col min="4" max="4" width="40.28515625" customWidth="1"/>
    <col min="5" max="5" width="32.7109375" customWidth="1"/>
    <col min="6" max="6" width="36.28515625" customWidth="1"/>
    <col min="7" max="7" width="44.7109375" customWidth="1"/>
    <col min="8" max="8" width="40.42578125" customWidth="1"/>
    <col min="9" max="9" width="32.7109375" customWidth="1"/>
    <col min="10" max="10" width="12.7109375" customWidth="1"/>
    <col min="11" max="11" width="10.28515625" customWidth="1"/>
    <col min="12" max="12" width="12.140625" customWidth="1"/>
    <col min="13" max="13" width="11.7109375" customWidth="1"/>
    <col min="14" max="14" width="12.42578125" customWidth="1"/>
    <col min="15" max="15" width="12.85546875" customWidth="1"/>
    <col min="16" max="16" width="11.28515625" customWidth="1"/>
    <col min="17" max="17" width="14.42578125" customWidth="1"/>
    <col min="18" max="18" width="10.140625" customWidth="1"/>
    <col min="19" max="19" width="10.5703125" customWidth="1"/>
    <col min="20" max="20" width="9.85546875" customWidth="1"/>
  </cols>
  <sheetData>
    <row r="1" spans="1:23" ht="15" customHeight="1" x14ac:dyDescent="0.25">
      <c r="A1" s="113" t="s">
        <v>206</v>
      </c>
      <c r="B1" s="114"/>
      <c r="C1" s="114"/>
      <c r="D1" s="114"/>
      <c r="E1" s="114"/>
      <c r="F1" s="114"/>
      <c r="G1" s="114"/>
      <c r="H1" s="114"/>
      <c r="I1" s="114"/>
      <c r="J1" s="114"/>
      <c r="K1" s="114"/>
      <c r="L1" s="114"/>
      <c r="M1" s="114"/>
      <c r="N1" s="114"/>
      <c r="O1" s="114"/>
      <c r="P1" s="114"/>
      <c r="Q1" s="114"/>
      <c r="R1" s="114"/>
      <c r="S1" s="114"/>
      <c r="T1" s="115"/>
      <c r="U1" s="5"/>
      <c r="V1" s="5"/>
      <c r="W1" s="5"/>
    </row>
    <row r="2" spans="1:23" ht="15" customHeight="1" x14ac:dyDescent="0.25">
      <c r="A2" s="116" t="s">
        <v>6</v>
      </c>
      <c r="B2" s="117"/>
      <c r="C2" s="117"/>
      <c r="D2" s="117"/>
      <c r="E2" s="117"/>
      <c r="F2" s="117"/>
      <c r="G2" s="117"/>
      <c r="H2" s="117"/>
      <c r="I2" s="117"/>
      <c r="J2" s="117"/>
      <c r="K2" s="117"/>
      <c r="L2" s="117"/>
      <c r="M2" s="117"/>
      <c r="N2" s="117"/>
      <c r="O2" s="117"/>
      <c r="P2" s="117"/>
      <c r="Q2" s="117"/>
      <c r="R2" s="117"/>
      <c r="S2" s="117"/>
      <c r="T2" s="118"/>
      <c r="U2" s="5"/>
      <c r="V2" s="5"/>
      <c r="W2" s="5"/>
    </row>
    <row r="3" spans="1:23" ht="15" customHeight="1" x14ac:dyDescent="0.25">
      <c r="A3" s="116" t="s">
        <v>4</v>
      </c>
      <c r="B3" s="117"/>
      <c r="C3" s="117"/>
      <c r="D3" s="117"/>
      <c r="E3" s="117"/>
      <c r="F3" s="117"/>
      <c r="G3" s="117"/>
      <c r="H3" s="117"/>
      <c r="I3" s="117"/>
      <c r="J3" s="117"/>
      <c r="K3" s="117"/>
      <c r="L3" s="117"/>
      <c r="M3" s="117"/>
      <c r="N3" s="117"/>
      <c r="O3" s="117"/>
      <c r="P3" s="117"/>
      <c r="Q3" s="117"/>
      <c r="R3" s="117"/>
      <c r="S3" s="117"/>
      <c r="T3" s="118"/>
      <c r="U3" s="5"/>
      <c r="V3" s="5"/>
      <c r="W3" s="5"/>
    </row>
    <row r="4" spans="1:23" ht="15" x14ac:dyDescent="0.25">
      <c r="A4" s="116"/>
      <c r="B4" s="117"/>
      <c r="C4" s="117"/>
      <c r="D4" s="117"/>
      <c r="E4" s="117"/>
      <c r="F4" s="117"/>
      <c r="G4" s="117"/>
      <c r="H4" s="117"/>
      <c r="I4" s="117"/>
      <c r="J4" s="117"/>
      <c r="K4" s="117"/>
      <c r="L4" s="117"/>
      <c r="M4" s="117"/>
      <c r="N4" s="117"/>
      <c r="O4" s="117"/>
      <c r="P4" s="117"/>
      <c r="Q4" s="117"/>
      <c r="R4" s="117"/>
      <c r="S4" s="117"/>
      <c r="T4" s="118"/>
      <c r="U4" s="5"/>
      <c r="V4" s="5"/>
      <c r="W4" s="5"/>
    </row>
    <row r="5" spans="1:23" ht="15" x14ac:dyDescent="0.25">
      <c r="A5" s="80" t="s">
        <v>46</v>
      </c>
      <c r="B5" s="81"/>
      <c r="C5" s="81"/>
      <c r="D5" s="81"/>
      <c r="E5" s="81"/>
      <c r="F5" s="81"/>
      <c r="G5" s="81"/>
      <c r="H5" s="81"/>
      <c r="I5" s="81"/>
      <c r="J5" s="81"/>
      <c r="K5" s="81"/>
      <c r="L5" s="81"/>
      <c r="M5" s="81"/>
      <c r="N5" s="32"/>
      <c r="O5" s="33"/>
      <c r="P5" s="33"/>
      <c r="Q5" s="33"/>
      <c r="R5" s="33"/>
      <c r="S5" s="33"/>
      <c r="T5" s="34"/>
      <c r="U5" s="5"/>
      <c r="V5" s="5"/>
      <c r="W5" s="5"/>
    </row>
    <row r="6" spans="1:23" ht="15" x14ac:dyDescent="0.25">
      <c r="A6" s="80" t="s">
        <v>47</v>
      </c>
      <c r="B6" s="81"/>
      <c r="C6" s="81"/>
      <c r="D6" s="81"/>
      <c r="E6" s="81"/>
      <c r="F6" s="81"/>
      <c r="G6" s="81"/>
      <c r="H6" s="81"/>
      <c r="I6" s="81"/>
      <c r="J6" s="81"/>
      <c r="K6" s="81"/>
      <c r="L6" s="81"/>
      <c r="M6" s="81"/>
      <c r="N6" s="32"/>
      <c r="O6" s="33"/>
      <c r="P6" s="33"/>
      <c r="Q6" s="33"/>
      <c r="R6" s="33"/>
      <c r="S6" s="33"/>
      <c r="T6" s="34"/>
      <c r="U6" s="5"/>
      <c r="V6" s="5"/>
      <c r="W6" s="5"/>
    </row>
    <row r="7" spans="1:23" ht="15" x14ac:dyDescent="0.25">
      <c r="A7" s="80" t="s">
        <v>48</v>
      </c>
      <c r="B7" s="81"/>
      <c r="C7" s="81"/>
      <c r="D7" s="81"/>
      <c r="E7" s="81"/>
      <c r="F7" s="81"/>
      <c r="G7" s="81"/>
      <c r="H7" s="81"/>
      <c r="I7" s="81"/>
      <c r="J7" s="81"/>
      <c r="K7" s="81"/>
      <c r="L7" s="81"/>
      <c r="M7" s="81"/>
      <c r="N7" s="32"/>
      <c r="O7" s="33"/>
      <c r="P7" s="33"/>
      <c r="Q7" s="33"/>
      <c r="R7" s="33"/>
      <c r="S7" s="33"/>
      <c r="T7" s="34"/>
      <c r="U7" s="5"/>
      <c r="V7" s="5"/>
      <c r="W7" s="5"/>
    </row>
    <row r="8" spans="1:23" ht="15" x14ac:dyDescent="0.25">
      <c r="A8" s="80" t="s">
        <v>179</v>
      </c>
      <c r="B8" s="81"/>
      <c r="C8" s="81"/>
      <c r="D8" s="81"/>
      <c r="E8" s="81"/>
      <c r="F8" s="81"/>
      <c r="G8" s="81"/>
      <c r="H8" s="81"/>
      <c r="I8" s="81"/>
      <c r="J8" s="81"/>
      <c r="K8" s="81"/>
      <c r="L8" s="81"/>
      <c r="M8" s="81"/>
      <c r="N8" s="32"/>
      <c r="O8" s="33"/>
      <c r="P8" s="33"/>
      <c r="Q8" s="33"/>
      <c r="R8" s="33"/>
      <c r="S8" s="33"/>
      <c r="T8" s="34"/>
      <c r="U8" s="5"/>
      <c r="V8" s="5"/>
      <c r="W8" s="5"/>
    </row>
    <row r="9" spans="1:23" ht="15.75" thickBot="1" x14ac:dyDescent="0.3">
      <c r="A9" s="80" t="s">
        <v>49</v>
      </c>
      <c r="B9" s="81"/>
      <c r="C9" s="81"/>
      <c r="D9" s="81"/>
      <c r="E9" s="81"/>
      <c r="F9" s="81"/>
      <c r="G9" s="81"/>
      <c r="H9" s="81"/>
      <c r="I9" s="81"/>
      <c r="J9" s="81"/>
      <c r="K9" s="81"/>
      <c r="L9" s="81"/>
      <c r="M9" s="81"/>
      <c r="N9" s="32"/>
      <c r="O9" s="33"/>
      <c r="P9" s="33"/>
      <c r="Q9" s="33"/>
      <c r="R9" s="33"/>
      <c r="S9" s="33"/>
      <c r="T9" s="34"/>
      <c r="U9" s="5"/>
      <c r="V9" s="5"/>
      <c r="W9" s="5"/>
    </row>
    <row r="10" spans="1:23" ht="15.75" thickBot="1" x14ac:dyDescent="0.3">
      <c r="A10" s="80" t="s">
        <v>50</v>
      </c>
      <c r="B10" s="81"/>
      <c r="C10" s="81"/>
      <c r="D10" s="81"/>
      <c r="E10" s="81"/>
      <c r="F10" s="81"/>
      <c r="G10" s="81"/>
      <c r="H10" s="81"/>
      <c r="I10" s="81"/>
      <c r="J10" s="81"/>
      <c r="K10" s="81"/>
      <c r="L10" s="81"/>
      <c r="M10" s="81"/>
      <c r="N10" s="81"/>
      <c r="O10" s="81"/>
      <c r="P10" s="81"/>
      <c r="Q10" s="81"/>
      <c r="R10" s="133"/>
      <c r="S10" s="82">
        <v>41488</v>
      </c>
      <c r="T10" s="83"/>
      <c r="U10" s="5"/>
      <c r="V10" s="5"/>
      <c r="W10" s="5"/>
    </row>
    <row r="11" spans="1:23" ht="15.75" thickBot="1" x14ac:dyDescent="0.3">
      <c r="A11" s="136" t="s">
        <v>205</v>
      </c>
      <c r="B11" s="137"/>
      <c r="C11" s="137"/>
      <c r="D11" s="137"/>
      <c r="E11" s="137"/>
      <c r="F11" s="137"/>
      <c r="G11" s="137"/>
      <c r="H11" s="137"/>
      <c r="I11" s="137"/>
      <c r="J11" s="137"/>
      <c r="K11" s="137"/>
      <c r="L11" s="137"/>
      <c r="M11" s="137"/>
      <c r="N11" s="137"/>
      <c r="O11" s="137"/>
      <c r="P11" s="137"/>
      <c r="Q11" s="137"/>
      <c r="R11" s="138"/>
      <c r="S11" s="134">
        <v>41820</v>
      </c>
      <c r="T11" s="135"/>
      <c r="U11" s="5"/>
      <c r="V11" s="5"/>
      <c r="W11" s="5"/>
    </row>
    <row r="12" spans="1:23" ht="65.25" customHeight="1" thickBot="1" x14ac:dyDescent="0.25">
      <c r="A12" s="119" t="s">
        <v>13</v>
      </c>
      <c r="B12" s="129" t="s">
        <v>0</v>
      </c>
      <c r="C12" s="129" t="s">
        <v>5</v>
      </c>
      <c r="D12" s="127" t="s">
        <v>17</v>
      </c>
      <c r="E12" s="121" t="s">
        <v>18</v>
      </c>
      <c r="F12" s="125" t="s">
        <v>19</v>
      </c>
      <c r="G12" s="123" t="s">
        <v>1</v>
      </c>
      <c r="H12" s="125" t="s">
        <v>7</v>
      </c>
      <c r="I12" s="125" t="s">
        <v>35</v>
      </c>
      <c r="J12" s="125" t="s">
        <v>34</v>
      </c>
      <c r="K12" s="157" t="s">
        <v>2</v>
      </c>
      <c r="L12" s="159" t="s">
        <v>3</v>
      </c>
      <c r="M12" s="139" t="s">
        <v>9</v>
      </c>
      <c r="N12" s="125" t="s">
        <v>8</v>
      </c>
      <c r="O12" s="139" t="s">
        <v>180</v>
      </c>
      <c r="P12" s="139" t="s">
        <v>10</v>
      </c>
      <c r="Q12" s="139" t="s">
        <v>11</v>
      </c>
      <c r="R12" s="139" t="s">
        <v>12</v>
      </c>
      <c r="S12" s="155" t="s">
        <v>36</v>
      </c>
      <c r="T12" s="156"/>
      <c r="U12" s="5"/>
      <c r="V12" s="5"/>
      <c r="W12" s="5"/>
    </row>
    <row r="13" spans="1:23" ht="26.25" customHeight="1" thickBot="1" x14ac:dyDescent="0.25">
      <c r="A13" s="120"/>
      <c r="B13" s="130"/>
      <c r="C13" s="130"/>
      <c r="D13" s="128"/>
      <c r="E13" s="122"/>
      <c r="F13" s="126"/>
      <c r="G13" s="124"/>
      <c r="H13" s="126"/>
      <c r="I13" s="126"/>
      <c r="J13" s="126"/>
      <c r="K13" s="158"/>
      <c r="L13" s="160"/>
      <c r="M13" s="140"/>
      <c r="N13" s="126"/>
      <c r="O13" s="140"/>
      <c r="P13" s="140"/>
      <c r="Q13" s="140"/>
      <c r="R13" s="140"/>
      <c r="S13" s="19" t="s">
        <v>22</v>
      </c>
      <c r="T13" s="20" t="s">
        <v>23</v>
      </c>
      <c r="U13" s="5"/>
      <c r="V13" s="5"/>
      <c r="W13" s="5"/>
    </row>
    <row r="14" spans="1:23" ht="25.5" customHeight="1" x14ac:dyDescent="0.2">
      <c r="A14" s="84">
        <v>1</v>
      </c>
      <c r="B14" s="86" t="s">
        <v>37</v>
      </c>
      <c r="C14" s="131" t="s">
        <v>38</v>
      </c>
      <c r="D14" s="131" t="s">
        <v>39</v>
      </c>
      <c r="E14" s="131" t="s">
        <v>45</v>
      </c>
      <c r="F14" s="75" t="s">
        <v>40</v>
      </c>
      <c r="G14" s="75" t="s">
        <v>168</v>
      </c>
      <c r="H14" s="2" t="s">
        <v>41</v>
      </c>
      <c r="I14" s="66" t="s">
        <v>43</v>
      </c>
      <c r="J14" s="2">
        <v>1</v>
      </c>
      <c r="K14" s="3">
        <v>41548</v>
      </c>
      <c r="L14" s="3">
        <v>41639</v>
      </c>
      <c r="M14" s="31">
        <f>(+L14-K14)/7</f>
        <v>13</v>
      </c>
      <c r="N14" s="2">
        <v>1</v>
      </c>
      <c r="O14" s="26">
        <f>IF(N14/J14&gt;1,1,+N14/J14)</f>
        <v>1</v>
      </c>
      <c r="P14" s="8">
        <f>+M14*O14</f>
        <v>13</v>
      </c>
      <c r="Q14" s="8">
        <f>IF(L14&lt;=$S$11,P14,0)</f>
        <v>13</v>
      </c>
      <c r="R14" s="8">
        <f>IF($S$11&gt;=L14,M14,0)</f>
        <v>13</v>
      </c>
      <c r="S14" s="58" t="s">
        <v>201</v>
      </c>
      <c r="T14" s="59"/>
      <c r="U14" s="5"/>
      <c r="V14" s="5"/>
      <c r="W14" s="5"/>
    </row>
    <row r="15" spans="1:23" ht="25.5" x14ac:dyDescent="0.2">
      <c r="A15" s="85"/>
      <c r="B15" s="87"/>
      <c r="C15" s="132"/>
      <c r="D15" s="132"/>
      <c r="E15" s="132"/>
      <c r="F15" s="76"/>
      <c r="G15" s="76"/>
      <c r="H15" s="45" t="s">
        <v>42</v>
      </c>
      <c r="I15" s="65" t="s">
        <v>44</v>
      </c>
      <c r="J15" s="10">
        <v>1</v>
      </c>
      <c r="K15" s="4">
        <v>41579</v>
      </c>
      <c r="L15" s="4">
        <v>41639</v>
      </c>
      <c r="M15" s="18">
        <f t="shared" ref="M15:M22" si="0">(+L15-K15)/7</f>
        <v>8.5714285714285712</v>
      </c>
      <c r="N15" s="1">
        <v>1</v>
      </c>
      <c r="O15" s="21">
        <f t="shared" ref="O15:O22" si="1">IF(N15/J15&gt;1,1,+N15/J15)</f>
        <v>1</v>
      </c>
      <c r="P15" s="11">
        <f t="shared" ref="P15:P22" si="2">+M15*O15</f>
        <v>8.5714285714285712</v>
      </c>
      <c r="Q15" s="11">
        <f t="shared" ref="Q15:Q22" si="3">IF(L15&lt;=$S$11,P15,0)</f>
        <v>8.5714285714285712</v>
      </c>
      <c r="R15" s="11">
        <f t="shared" ref="R15:R22" si="4">IF($S$11&gt;=L15,M15,0)</f>
        <v>8.5714285714285712</v>
      </c>
      <c r="S15" s="58" t="s">
        <v>201</v>
      </c>
      <c r="T15" s="59"/>
      <c r="U15" s="5"/>
      <c r="V15" s="5"/>
      <c r="W15" s="5"/>
    </row>
    <row r="16" spans="1:23" ht="38.25" customHeight="1" x14ac:dyDescent="0.2">
      <c r="A16" s="103">
        <v>2</v>
      </c>
      <c r="B16" s="88" t="s">
        <v>51</v>
      </c>
      <c r="C16" s="94" t="s">
        <v>52</v>
      </c>
      <c r="D16" s="94" t="s">
        <v>53</v>
      </c>
      <c r="E16" s="94" t="s">
        <v>54</v>
      </c>
      <c r="F16" s="75" t="s">
        <v>191</v>
      </c>
      <c r="G16" s="75" t="s">
        <v>184</v>
      </c>
      <c r="H16" s="10" t="s">
        <v>55</v>
      </c>
      <c r="I16" s="65" t="s">
        <v>60</v>
      </c>
      <c r="J16" s="10">
        <v>1</v>
      </c>
      <c r="K16" s="4">
        <v>41609</v>
      </c>
      <c r="L16" s="4">
        <v>41670</v>
      </c>
      <c r="M16" s="18">
        <f>(+L16-K16)/7</f>
        <v>8.7142857142857135</v>
      </c>
      <c r="N16" s="10">
        <v>1</v>
      </c>
      <c r="O16" s="21">
        <f t="shared" si="1"/>
        <v>1</v>
      </c>
      <c r="P16" s="11">
        <f t="shared" si="2"/>
        <v>8.7142857142857135</v>
      </c>
      <c r="Q16" s="11">
        <f t="shared" si="3"/>
        <v>8.7142857142857135</v>
      </c>
      <c r="R16" s="11">
        <f t="shared" si="4"/>
        <v>8.7142857142857135</v>
      </c>
      <c r="S16" s="58" t="s">
        <v>201</v>
      </c>
      <c r="T16" s="59"/>
    </row>
    <row r="17" spans="1:20" ht="25.5" x14ac:dyDescent="0.2">
      <c r="A17" s="104"/>
      <c r="B17" s="89"/>
      <c r="C17" s="95"/>
      <c r="D17" s="95"/>
      <c r="E17" s="95"/>
      <c r="F17" s="76"/>
      <c r="G17" s="76"/>
      <c r="H17" s="10" t="s">
        <v>56</v>
      </c>
      <c r="I17" s="65" t="s">
        <v>61</v>
      </c>
      <c r="J17" s="10">
        <v>4</v>
      </c>
      <c r="K17" s="4">
        <v>41334</v>
      </c>
      <c r="L17" s="4">
        <v>41698</v>
      </c>
      <c r="M17" s="18">
        <f t="shared" si="0"/>
        <v>52</v>
      </c>
      <c r="N17" s="1">
        <v>4</v>
      </c>
      <c r="O17" s="21">
        <f t="shared" si="1"/>
        <v>1</v>
      </c>
      <c r="P17" s="11">
        <f t="shared" si="2"/>
        <v>52</v>
      </c>
      <c r="Q17" s="11">
        <f t="shared" si="3"/>
        <v>52</v>
      </c>
      <c r="R17" s="11">
        <f t="shared" si="4"/>
        <v>52</v>
      </c>
      <c r="S17" s="58" t="s">
        <v>201</v>
      </c>
      <c r="T17" s="59"/>
    </row>
    <row r="18" spans="1:20" ht="51" x14ac:dyDescent="0.2">
      <c r="A18" s="104"/>
      <c r="B18" s="89"/>
      <c r="C18" s="95"/>
      <c r="D18" s="95"/>
      <c r="E18" s="95"/>
      <c r="F18" s="48" t="s">
        <v>57</v>
      </c>
      <c r="G18" s="48" t="s">
        <v>188</v>
      </c>
      <c r="H18" s="10" t="s">
        <v>58</v>
      </c>
      <c r="I18" s="65" t="s">
        <v>62</v>
      </c>
      <c r="J18" s="70">
        <v>5</v>
      </c>
      <c r="K18" s="4">
        <v>41609</v>
      </c>
      <c r="L18" s="4">
        <v>41670</v>
      </c>
      <c r="M18" s="18">
        <f>(+L18-K18)/7</f>
        <v>8.7142857142857135</v>
      </c>
      <c r="N18" s="10">
        <v>5</v>
      </c>
      <c r="O18" s="21">
        <f t="shared" si="1"/>
        <v>1</v>
      </c>
      <c r="P18" s="11">
        <f t="shared" si="2"/>
        <v>8.7142857142857135</v>
      </c>
      <c r="Q18" s="11">
        <f t="shared" si="3"/>
        <v>8.7142857142857135</v>
      </c>
      <c r="R18" s="11">
        <f t="shared" si="4"/>
        <v>8.7142857142857135</v>
      </c>
      <c r="S18" s="39" t="s">
        <v>201</v>
      </c>
      <c r="T18" s="37"/>
    </row>
    <row r="19" spans="1:20" ht="51" customHeight="1" x14ac:dyDescent="0.2">
      <c r="A19" s="104"/>
      <c r="B19" s="89"/>
      <c r="C19" s="95"/>
      <c r="D19" s="95"/>
      <c r="E19" s="95"/>
      <c r="F19" s="75" t="s">
        <v>59</v>
      </c>
      <c r="G19" s="77" t="s">
        <v>169</v>
      </c>
      <c r="H19" s="10" t="s">
        <v>63</v>
      </c>
      <c r="I19" s="65" t="s">
        <v>65</v>
      </c>
      <c r="J19" s="10">
        <v>1</v>
      </c>
      <c r="K19" s="4">
        <v>41640</v>
      </c>
      <c r="L19" s="4">
        <v>41759</v>
      </c>
      <c r="M19" s="18">
        <f>(+L19-K19)/7</f>
        <v>17</v>
      </c>
      <c r="N19" s="10">
        <v>1</v>
      </c>
      <c r="O19" s="21">
        <f t="shared" si="1"/>
        <v>1</v>
      </c>
      <c r="P19" s="11">
        <f t="shared" si="2"/>
        <v>17</v>
      </c>
      <c r="Q19" s="11">
        <f t="shared" si="3"/>
        <v>17</v>
      </c>
      <c r="R19" s="11">
        <f t="shared" si="4"/>
        <v>17</v>
      </c>
      <c r="S19" s="58" t="s">
        <v>201</v>
      </c>
      <c r="T19" s="59"/>
    </row>
    <row r="20" spans="1:20" ht="25.5" x14ac:dyDescent="0.2">
      <c r="A20" s="104"/>
      <c r="B20" s="89"/>
      <c r="C20" s="95"/>
      <c r="D20" s="95"/>
      <c r="E20" s="95"/>
      <c r="F20" s="76"/>
      <c r="G20" s="78"/>
      <c r="H20" s="10" t="s">
        <v>64</v>
      </c>
      <c r="I20" s="65" t="s">
        <v>66</v>
      </c>
      <c r="J20" s="10">
        <v>1</v>
      </c>
      <c r="K20" s="4">
        <v>41640</v>
      </c>
      <c r="L20" s="4">
        <v>41759</v>
      </c>
      <c r="M20" s="18">
        <f t="shared" si="0"/>
        <v>17</v>
      </c>
      <c r="N20" s="1">
        <v>1</v>
      </c>
      <c r="O20" s="21">
        <f t="shared" si="1"/>
        <v>1</v>
      </c>
      <c r="P20" s="11">
        <f t="shared" si="2"/>
        <v>17</v>
      </c>
      <c r="Q20" s="11">
        <f t="shared" si="3"/>
        <v>17</v>
      </c>
      <c r="R20" s="11">
        <f t="shared" si="4"/>
        <v>17</v>
      </c>
      <c r="S20" s="58" t="s">
        <v>201</v>
      </c>
      <c r="T20" s="59"/>
    </row>
    <row r="21" spans="1:20" ht="51" x14ac:dyDescent="0.2">
      <c r="A21" s="104"/>
      <c r="B21" s="89"/>
      <c r="C21" s="95"/>
      <c r="D21" s="95"/>
      <c r="E21" s="95"/>
      <c r="F21" s="75" t="s">
        <v>192</v>
      </c>
      <c r="G21" s="78"/>
      <c r="H21" s="10" t="s">
        <v>67</v>
      </c>
      <c r="I21" s="65" t="s">
        <v>69</v>
      </c>
      <c r="J21" s="10">
        <v>1</v>
      </c>
      <c r="K21" s="4">
        <v>41487</v>
      </c>
      <c r="L21" s="4">
        <v>41639</v>
      </c>
      <c r="M21" s="18">
        <f>(+L21-K21)/7</f>
        <v>21.714285714285715</v>
      </c>
      <c r="N21" s="6">
        <v>1</v>
      </c>
      <c r="O21" s="21">
        <f t="shared" si="1"/>
        <v>1</v>
      </c>
      <c r="P21" s="11">
        <f>+M21*O21</f>
        <v>21.714285714285715</v>
      </c>
      <c r="Q21" s="11">
        <f t="shared" si="3"/>
        <v>21.714285714285715</v>
      </c>
      <c r="R21" s="11">
        <f t="shared" si="4"/>
        <v>21.714285714285715</v>
      </c>
      <c r="S21" s="58" t="s">
        <v>201</v>
      </c>
      <c r="T21" s="59"/>
    </row>
    <row r="22" spans="1:20" ht="63.75" x14ac:dyDescent="0.2">
      <c r="A22" s="85"/>
      <c r="B22" s="90"/>
      <c r="C22" s="96"/>
      <c r="D22" s="96"/>
      <c r="E22" s="96"/>
      <c r="F22" s="76"/>
      <c r="G22" s="79"/>
      <c r="H22" s="10" t="s">
        <v>68</v>
      </c>
      <c r="I22" s="65" t="s">
        <v>70</v>
      </c>
      <c r="J22" s="10">
        <v>90</v>
      </c>
      <c r="K22" s="4">
        <v>41487</v>
      </c>
      <c r="L22" s="4">
        <v>41639</v>
      </c>
      <c r="M22" s="18">
        <f t="shared" si="0"/>
        <v>21.714285714285715</v>
      </c>
      <c r="N22" s="10">
        <v>90</v>
      </c>
      <c r="O22" s="21">
        <f t="shared" si="1"/>
        <v>1</v>
      </c>
      <c r="P22" s="11">
        <f t="shared" si="2"/>
        <v>21.714285714285715</v>
      </c>
      <c r="Q22" s="11">
        <f t="shared" si="3"/>
        <v>21.714285714285715</v>
      </c>
      <c r="R22" s="11">
        <f t="shared" si="4"/>
        <v>21.714285714285715</v>
      </c>
      <c r="S22" s="58" t="s">
        <v>201</v>
      </c>
      <c r="T22" s="59"/>
    </row>
    <row r="23" spans="1:20" ht="51" customHeight="1" x14ac:dyDescent="0.2">
      <c r="A23" s="103">
        <v>3</v>
      </c>
      <c r="B23" s="190" t="s">
        <v>95</v>
      </c>
      <c r="C23" s="144" t="s">
        <v>71</v>
      </c>
      <c r="D23" s="144" t="s">
        <v>72</v>
      </c>
      <c r="E23" s="144" t="s">
        <v>73</v>
      </c>
      <c r="F23" s="75" t="s">
        <v>74</v>
      </c>
      <c r="G23" s="75" t="s">
        <v>170</v>
      </c>
      <c r="H23" s="10" t="s">
        <v>75</v>
      </c>
      <c r="I23" s="65" t="s">
        <v>85</v>
      </c>
      <c r="J23" s="10">
        <v>800</v>
      </c>
      <c r="K23" s="4">
        <v>41275</v>
      </c>
      <c r="L23" s="4">
        <v>41639</v>
      </c>
      <c r="M23" s="18">
        <f>(+L23-K23)/7</f>
        <v>52</v>
      </c>
      <c r="N23" s="6">
        <v>800</v>
      </c>
      <c r="O23" s="21">
        <f t="shared" ref="O23:O47" si="5">IF(N23/J23&gt;1,1,+N23/J23)</f>
        <v>1</v>
      </c>
      <c r="P23" s="11">
        <f>+M23*O23</f>
        <v>52</v>
      </c>
      <c r="Q23" s="11">
        <f t="shared" ref="Q23:Q47" si="6">IF(L23&lt;=$S$11,P23,0)</f>
        <v>52</v>
      </c>
      <c r="R23" s="11">
        <f t="shared" ref="R23:R47" si="7">IF($S$11&gt;=L23,M23,0)</f>
        <v>52</v>
      </c>
      <c r="S23" s="40" t="s">
        <v>201</v>
      </c>
      <c r="T23" s="38"/>
    </row>
    <row r="24" spans="1:20" ht="38.25" x14ac:dyDescent="0.2">
      <c r="A24" s="104"/>
      <c r="B24" s="87"/>
      <c r="C24" s="145"/>
      <c r="D24" s="145"/>
      <c r="E24" s="145"/>
      <c r="F24" s="161"/>
      <c r="G24" s="161"/>
      <c r="H24" s="10" t="s">
        <v>76</v>
      </c>
      <c r="I24" s="65" t="s">
        <v>86</v>
      </c>
      <c r="J24" s="10">
        <v>500</v>
      </c>
      <c r="K24" s="4">
        <v>41275</v>
      </c>
      <c r="L24" s="4">
        <v>41639</v>
      </c>
      <c r="M24" s="18">
        <f>(+L24-K24)/7</f>
        <v>52</v>
      </c>
      <c r="N24" s="10">
        <v>500</v>
      </c>
      <c r="O24" s="21">
        <f t="shared" si="5"/>
        <v>1</v>
      </c>
      <c r="P24" s="11">
        <f>+M24*O24</f>
        <v>52</v>
      </c>
      <c r="Q24" s="11">
        <f t="shared" si="6"/>
        <v>52</v>
      </c>
      <c r="R24" s="11">
        <f t="shared" si="7"/>
        <v>52</v>
      </c>
      <c r="S24" s="58" t="s">
        <v>201</v>
      </c>
      <c r="T24" s="59"/>
    </row>
    <row r="25" spans="1:20" ht="38.25" x14ac:dyDescent="0.2">
      <c r="A25" s="104"/>
      <c r="B25" s="87"/>
      <c r="C25" s="145"/>
      <c r="D25" s="145"/>
      <c r="E25" s="145"/>
      <c r="F25" s="161"/>
      <c r="G25" s="161"/>
      <c r="H25" s="10" t="s">
        <v>77</v>
      </c>
      <c r="I25" s="65" t="s">
        <v>87</v>
      </c>
      <c r="J25" s="10">
        <v>100</v>
      </c>
      <c r="K25" s="4">
        <v>41487</v>
      </c>
      <c r="L25" s="4">
        <v>41639</v>
      </c>
      <c r="M25" s="18">
        <f t="shared" ref="M25:M30" si="8">(+L25-K25)/7</f>
        <v>21.714285714285715</v>
      </c>
      <c r="N25" s="10">
        <v>100</v>
      </c>
      <c r="O25" s="21">
        <f t="shared" ref="O25:O30" si="9">IF(N25/J25&gt;1,1,+N25/J25)</f>
        <v>1</v>
      </c>
      <c r="P25" s="11">
        <f t="shared" ref="P25:P30" si="10">+M25*O25</f>
        <v>21.714285714285715</v>
      </c>
      <c r="Q25" s="11">
        <f t="shared" ref="Q25:Q30" si="11">IF(L25&lt;=$S$11,P25,0)</f>
        <v>21.714285714285715</v>
      </c>
      <c r="R25" s="11">
        <f t="shared" ref="R25:R30" si="12">IF($S$11&gt;=L25,M25,0)</f>
        <v>21.714285714285715</v>
      </c>
      <c r="S25" s="40" t="s">
        <v>201</v>
      </c>
      <c r="T25" s="38"/>
    </row>
    <row r="26" spans="1:20" ht="25.5" x14ac:dyDescent="0.2">
      <c r="A26" s="104"/>
      <c r="B26" s="87"/>
      <c r="C26" s="145"/>
      <c r="D26" s="145"/>
      <c r="E26" s="145"/>
      <c r="F26" s="161"/>
      <c r="G26" s="161"/>
      <c r="H26" s="10" t="s">
        <v>78</v>
      </c>
      <c r="I26" s="65" t="s">
        <v>88</v>
      </c>
      <c r="J26" s="10">
        <v>100</v>
      </c>
      <c r="K26" s="4">
        <v>41487</v>
      </c>
      <c r="L26" s="4">
        <v>42004</v>
      </c>
      <c r="M26" s="18">
        <f t="shared" si="8"/>
        <v>73.857142857142861</v>
      </c>
      <c r="N26" s="10">
        <v>60</v>
      </c>
      <c r="O26" s="21">
        <f t="shared" si="9"/>
        <v>0.6</v>
      </c>
      <c r="P26" s="11">
        <f t="shared" si="10"/>
        <v>44.314285714285717</v>
      </c>
      <c r="Q26" s="11">
        <f t="shared" si="11"/>
        <v>0</v>
      </c>
      <c r="R26" s="11">
        <f t="shared" si="12"/>
        <v>0</v>
      </c>
      <c r="S26" s="58"/>
      <c r="T26" s="59"/>
    </row>
    <row r="27" spans="1:20" ht="38.25" x14ac:dyDescent="0.2">
      <c r="A27" s="104"/>
      <c r="B27" s="87"/>
      <c r="C27" s="145"/>
      <c r="D27" s="145"/>
      <c r="E27" s="145"/>
      <c r="F27" s="161"/>
      <c r="G27" s="161"/>
      <c r="H27" s="10" t="s">
        <v>79</v>
      </c>
      <c r="I27" s="65" t="s">
        <v>89</v>
      </c>
      <c r="J27" s="10">
        <v>144</v>
      </c>
      <c r="K27" s="4">
        <v>41487</v>
      </c>
      <c r="L27" s="4">
        <v>41639</v>
      </c>
      <c r="M27" s="18">
        <f t="shared" si="8"/>
        <v>21.714285714285715</v>
      </c>
      <c r="N27" s="10">
        <v>144</v>
      </c>
      <c r="O27" s="21">
        <f t="shared" si="9"/>
        <v>1</v>
      </c>
      <c r="P27" s="11">
        <f t="shared" si="10"/>
        <v>21.714285714285715</v>
      </c>
      <c r="Q27" s="11">
        <f t="shared" si="11"/>
        <v>21.714285714285715</v>
      </c>
      <c r="R27" s="11">
        <f t="shared" si="12"/>
        <v>21.714285714285715</v>
      </c>
      <c r="S27" s="40" t="s">
        <v>201</v>
      </c>
      <c r="T27" s="38"/>
    </row>
    <row r="28" spans="1:20" ht="38.25" x14ac:dyDescent="0.2">
      <c r="A28" s="104"/>
      <c r="B28" s="87"/>
      <c r="C28" s="145"/>
      <c r="D28" s="145"/>
      <c r="E28" s="145"/>
      <c r="F28" s="161"/>
      <c r="G28" s="161"/>
      <c r="H28" s="10" t="s">
        <v>80</v>
      </c>
      <c r="I28" s="65" t="s">
        <v>90</v>
      </c>
      <c r="J28" s="10">
        <v>20</v>
      </c>
      <c r="K28" s="4">
        <v>41487</v>
      </c>
      <c r="L28" s="4">
        <v>41851</v>
      </c>
      <c r="M28" s="18">
        <f t="shared" si="8"/>
        <v>52</v>
      </c>
      <c r="N28" s="10">
        <v>20</v>
      </c>
      <c r="O28" s="21">
        <f t="shared" si="9"/>
        <v>1</v>
      </c>
      <c r="P28" s="11">
        <f t="shared" si="10"/>
        <v>52</v>
      </c>
      <c r="Q28" s="11">
        <f t="shared" si="11"/>
        <v>0</v>
      </c>
      <c r="R28" s="11">
        <f t="shared" si="12"/>
        <v>0</v>
      </c>
      <c r="S28" s="39" t="s">
        <v>201</v>
      </c>
      <c r="T28" s="37"/>
    </row>
    <row r="29" spans="1:20" ht="51" x14ac:dyDescent="0.2">
      <c r="A29" s="104"/>
      <c r="B29" s="87"/>
      <c r="C29" s="145"/>
      <c r="D29" s="145"/>
      <c r="E29" s="145"/>
      <c r="F29" s="161"/>
      <c r="G29" s="161"/>
      <c r="H29" s="10" t="s">
        <v>81</v>
      </c>
      <c r="I29" s="65" t="s">
        <v>91</v>
      </c>
      <c r="J29" s="10">
        <v>7</v>
      </c>
      <c r="K29" s="4">
        <v>41487</v>
      </c>
      <c r="L29" s="4">
        <v>41639</v>
      </c>
      <c r="M29" s="18">
        <f t="shared" si="8"/>
        <v>21.714285714285715</v>
      </c>
      <c r="N29" s="10">
        <v>7</v>
      </c>
      <c r="O29" s="21">
        <f t="shared" si="9"/>
        <v>1</v>
      </c>
      <c r="P29" s="11">
        <f t="shared" si="10"/>
        <v>21.714285714285715</v>
      </c>
      <c r="Q29" s="11">
        <f t="shared" si="11"/>
        <v>21.714285714285715</v>
      </c>
      <c r="R29" s="11">
        <f t="shared" si="12"/>
        <v>21.714285714285715</v>
      </c>
      <c r="S29" s="39" t="s">
        <v>201</v>
      </c>
      <c r="T29" s="37"/>
    </row>
    <row r="30" spans="1:20" ht="38.25" x14ac:dyDescent="0.2">
      <c r="A30" s="104"/>
      <c r="B30" s="87"/>
      <c r="C30" s="145"/>
      <c r="D30" s="145"/>
      <c r="E30" s="145"/>
      <c r="F30" s="161"/>
      <c r="G30" s="161"/>
      <c r="H30" s="10" t="s">
        <v>82</v>
      </c>
      <c r="I30" s="65" t="s">
        <v>92</v>
      </c>
      <c r="J30" s="10">
        <v>1</v>
      </c>
      <c r="K30" s="4">
        <v>41487</v>
      </c>
      <c r="L30" s="4">
        <v>41639</v>
      </c>
      <c r="M30" s="18">
        <f t="shared" si="8"/>
        <v>21.714285714285715</v>
      </c>
      <c r="N30" s="10">
        <v>1</v>
      </c>
      <c r="O30" s="21">
        <f t="shared" si="9"/>
        <v>1</v>
      </c>
      <c r="P30" s="11">
        <f t="shared" si="10"/>
        <v>21.714285714285715</v>
      </c>
      <c r="Q30" s="11">
        <f t="shared" si="11"/>
        <v>21.714285714285715</v>
      </c>
      <c r="R30" s="11">
        <f t="shared" si="12"/>
        <v>21.714285714285715</v>
      </c>
      <c r="S30" s="58" t="s">
        <v>201</v>
      </c>
      <c r="T30" s="59"/>
    </row>
    <row r="31" spans="1:20" ht="25.5" x14ac:dyDescent="0.2">
      <c r="A31" s="104"/>
      <c r="B31" s="87"/>
      <c r="C31" s="145"/>
      <c r="D31" s="145"/>
      <c r="E31" s="145"/>
      <c r="F31" s="161"/>
      <c r="G31" s="161"/>
      <c r="H31" s="10" t="s">
        <v>83</v>
      </c>
      <c r="I31" s="65" t="s">
        <v>93</v>
      </c>
      <c r="J31" s="10">
        <v>7</v>
      </c>
      <c r="K31" s="4">
        <v>41487</v>
      </c>
      <c r="L31" s="4">
        <v>41639</v>
      </c>
      <c r="M31" s="18">
        <f t="shared" ref="M31:M50" si="13">(+L31-K31)/7</f>
        <v>21.714285714285715</v>
      </c>
      <c r="N31" s="1">
        <v>7</v>
      </c>
      <c r="O31" s="21">
        <f t="shared" si="5"/>
        <v>1</v>
      </c>
      <c r="P31" s="11">
        <f t="shared" ref="P31:P50" si="14">+M31*O31</f>
        <v>21.714285714285715</v>
      </c>
      <c r="Q31" s="11">
        <f t="shared" si="6"/>
        <v>21.714285714285715</v>
      </c>
      <c r="R31" s="11">
        <f t="shared" si="7"/>
        <v>21.714285714285715</v>
      </c>
      <c r="S31" s="58" t="s">
        <v>201</v>
      </c>
      <c r="T31" s="59"/>
    </row>
    <row r="32" spans="1:20" ht="25.5" x14ac:dyDescent="0.2">
      <c r="A32" s="85"/>
      <c r="B32" s="87"/>
      <c r="C32" s="146"/>
      <c r="D32" s="146"/>
      <c r="E32" s="146"/>
      <c r="F32" s="76"/>
      <c r="G32" s="76"/>
      <c r="H32" s="10" t="s">
        <v>84</v>
      </c>
      <c r="I32" s="65" t="s">
        <v>94</v>
      </c>
      <c r="J32" s="10">
        <v>10</v>
      </c>
      <c r="K32" s="7">
        <v>41487</v>
      </c>
      <c r="L32" s="7">
        <v>41639</v>
      </c>
      <c r="M32" s="18">
        <f t="shared" si="13"/>
        <v>21.714285714285715</v>
      </c>
      <c r="N32" s="71">
        <v>10</v>
      </c>
      <c r="O32" s="21">
        <f t="shared" si="5"/>
        <v>1</v>
      </c>
      <c r="P32" s="11">
        <f t="shared" si="14"/>
        <v>21.714285714285715</v>
      </c>
      <c r="Q32" s="11">
        <f t="shared" si="6"/>
        <v>21.714285714285715</v>
      </c>
      <c r="R32" s="11">
        <f t="shared" si="7"/>
        <v>21.714285714285715</v>
      </c>
      <c r="S32" s="58" t="s">
        <v>201</v>
      </c>
      <c r="T32" s="59"/>
    </row>
    <row r="33" spans="1:20" ht="89.25" x14ac:dyDescent="0.2">
      <c r="A33" s="47">
        <v>4</v>
      </c>
      <c r="B33" s="54" t="s">
        <v>95</v>
      </c>
      <c r="C33" s="54" t="s">
        <v>96</v>
      </c>
      <c r="D33" s="54" t="s">
        <v>97</v>
      </c>
      <c r="E33" s="54" t="s">
        <v>73</v>
      </c>
      <c r="F33" s="48" t="s">
        <v>98</v>
      </c>
      <c r="G33" s="48" t="s">
        <v>171</v>
      </c>
      <c r="H33" s="48" t="s">
        <v>99</v>
      </c>
      <c r="I33" s="65" t="s">
        <v>100</v>
      </c>
      <c r="J33" s="10">
        <v>60</v>
      </c>
      <c r="K33" s="7">
        <v>41487</v>
      </c>
      <c r="L33" s="7">
        <v>41639</v>
      </c>
      <c r="M33" s="18">
        <f t="shared" si="13"/>
        <v>21.714285714285715</v>
      </c>
      <c r="N33" s="1">
        <v>60</v>
      </c>
      <c r="O33" s="21">
        <f t="shared" si="5"/>
        <v>1</v>
      </c>
      <c r="P33" s="11">
        <f t="shared" si="14"/>
        <v>21.714285714285715</v>
      </c>
      <c r="Q33" s="11">
        <f t="shared" si="6"/>
        <v>21.714285714285715</v>
      </c>
      <c r="R33" s="11">
        <f t="shared" si="7"/>
        <v>21.714285714285715</v>
      </c>
      <c r="S33" s="43" t="s">
        <v>201</v>
      </c>
      <c r="T33" s="44"/>
    </row>
    <row r="34" spans="1:20" ht="89.25" x14ac:dyDescent="0.2">
      <c r="A34" s="47">
        <v>5</v>
      </c>
      <c r="B34" s="54" t="s">
        <v>95</v>
      </c>
      <c r="C34" s="54" t="s">
        <v>101</v>
      </c>
      <c r="D34" s="54" t="s">
        <v>102</v>
      </c>
      <c r="E34" s="54" t="s">
        <v>113</v>
      </c>
      <c r="F34" s="48" t="s">
        <v>193</v>
      </c>
      <c r="G34" s="48" t="s">
        <v>172</v>
      </c>
      <c r="H34" s="48" t="s">
        <v>107</v>
      </c>
      <c r="I34" s="65" t="s">
        <v>110</v>
      </c>
      <c r="J34" s="10">
        <v>16</v>
      </c>
      <c r="K34" s="4">
        <v>41487</v>
      </c>
      <c r="L34" s="4">
        <v>42004</v>
      </c>
      <c r="M34" s="18">
        <f t="shared" si="13"/>
        <v>73.857142857142861</v>
      </c>
      <c r="N34" s="6">
        <v>14</v>
      </c>
      <c r="O34" s="21">
        <f t="shared" si="5"/>
        <v>0.875</v>
      </c>
      <c r="P34" s="11">
        <f t="shared" si="14"/>
        <v>64.625</v>
      </c>
      <c r="Q34" s="11">
        <f t="shared" si="6"/>
        <v>0</v>
      </c>
      <c r="R34" s="11">
        <f t="shared" si="7"/>
        <v>0</v>
      </c>
      <c r="S34" s="58"/>
      <c r="T34" s="59"/>
    </row>
    <row r="35" spans="1:20" ht="102" x14ac:dyDescent="0.2">
      <c r="A35" s="47">
        <v>6</v>
      </c>
      <c r="B35" s="54" t="s">
        <v>95</v>
      </c>
      <c r="C35" s="56" t="s">
        <v>103</v>
      </c>
      <c r="D35" s="54" t="s">
        <v>104</v>
      </c>
      <c r="E35" s="54" t="s">
        <v>73</v>
      </c>
      <c r="F35" s="48" t="s">
        <v>106</v>
      </c>
      <c r="G35" s="64" t="s">
        <v>181</v>
      </c>
      <c r="H35" s="48" t="s">
        <v>108</v>
      </c>
      <c r="I35" s="65" t="s">
        <v>111</v>
      </c>
      <c r="J35" s="10">
        <v>56</v>
      </c>
      <c r="K35" s="7">
        <v>41275</v>
      </c>
      <c r="L35" s="7">
        <v>41639</v>
      </c>
      <c r="M35" s="18">
        <f t="shared" si="13"/>
        <v>52</v>
      </c>
      <c r="N35" s="1">
        <v>56</v>
      </c>
      <c r="O35" s="21">
        <f t="shared" si="5"/>
        <v>1</v>
      </c>
      <c r="P35" s="11">
        <f t="shared" si="14"/>
        <v>52</v>
      </c>
      <c r="Q35" s="11">
        <f t="shared" si="6"/>
        <v>52</v>
      </c>
      <c r="R35" s="11">
        <f t="shared" si="7"/>
        <v>52</v>
      </c>
      <c r="S35" s="58" t="s">
        <v>201</v>
      </c>
      <c r="T35" s="59"/>
    </row>
    <row r="36" spans="1:20" ht="102" x14ac:dyDescent="0.2">
      <c r="A36" s="47">
        <v>7</v>
      </c>
      <c r="B36" s="54" t="s">
        <v>95</v>
      </c>
      <c r="C36" s="54" t="s">
        <v>115</v>
      </c>
      <c r="D36" s="54" t="s">
        <v>105</v>
      </c>
      <c r="E36" s="54" t="s">
        <v>114</v>
      </c>
      <c r="F36" s="48" t="s">
        <v>194</v>
      </c>
      <c r="G36" s="48" t="s">
        <v>173</v>
      </c>
      <c r="H36" s="48" t="s">
        <v>109</v>
      </c>
      <c r="I36" s="65" t="s">
        <v>112</v>
      </c>
      <c r="J36" s="10">
        <v>18</v>
      </c>
      <c r="K36" s="7">
        <v>41487</v>
      </c>
      <c r="L36" s="7">
        <v>41639</v>
      </c>
      <c r="M36" s="18">
        <f t="shared" si="13"/>
        <v>21.714285714285715</v>
      </c>
      <c r="N36" s="1">
        <v>18</v>
      </c>
      <c r="O36" s="21">
        <f t="shared" si="5"/>
        <v>1</v>
      </c>
      <c r="P36" s="11">
        <f t="shared" si="14"/>
        <v>21.714285714285715</v>
      </c>
      <c r="Q36" s="11">
        <f t="shared" si="6"/>
        <v>21.714285714285715</v>
      </c>
      <c r="R36" s="11">
        <f t="shared" si="7"/>
        <v>21.714285714285715</v>
      </c>
      <c r="S36" s="58" t="s">
        <v>201</v>
      </c>
      <c r="T36" s="59"/>
    </row>
    <row r="37" spans="1:20" ht="38.25" customHeight="1" x14ac:dyDescent="0.2">
      <c r="A37" s="103">
        <v>8</v>
      </c>
      <c r="B37" s="141" t="s">
        <v>117</v>
      </c>
      <c r="C37" s="144" t="s">
        <v>116</v>
      </c>
      <c r="D37" s="144" t="s">
        <v>118</v>
      </c>
      <c r="E37" s="144" t="s">
        <v>120</v>
      </c>
      <c r="F37" s="147" t="s">
        <v>119</v>
      </c>
      <c r="G37" s="77" t="s">
        <v>185</v>
      </c>
      <c r="H37" s="60" t="s">
        <v>121</v>
      </c>
      <c r="I37" s="65" t="s">
        <v>124</v>
      </c>
      <c r="J37" s="10">
        <v>1</v>
      </c>
      <c r="K37" s="4">
        <v>41518</v>
      </c>
      <c r="L37" s="4">
        <v>41639</v>
      </c>
      <c r="M37" s="18">
        <f t="shared" si="13"/>
        <v>17.285714285714285</v>
      </c>
      <c r="N37" s="6">
        <v>1</v>
      </c>
      <c r="O37" s="21">
        <f t="shared" si="5"/>
        <v>1</v>
      </c>
      <c r="P37" s="11">
        <f t="shared" si="14"/>
        <v>17.285714285714285</v>
      </c>
      <c r="Q37" s="11">
        <f t="shared" si="6"/>
        <v>17.285714285714285</v>
      </c>
      <c r="R37" s="11">
        <f t="shared" si="7"/>
        <v>17.285714285714285</v>
      </c>
      <c r="S37" s="58" t="s">
        <v>201</v>
      </c>
      <c r="T37" s="59"/>
    </row>
    <row r="38" spans="1:20" ht="25.5" x14ac:dyDescent="0.2">
      <c r="A38" s="104"/>
      <c r="B38" s="142"/>
      <c r="C38" s="145"/>
      <c r="D38" s="145"/>
      <c r="E38" s="145"/>
      <c r="F38" s="191"/>
      <c r="G38" s="78"/>
      <c r="H38" s="62" t="s">
        <v>122</v>
      </c>
      <c r="I38" s="65" t="s">
        <v>125</v>
      </c>
      <c r="J38" s="10">
        <v>1</v>
      </c>
      <c r="K38" s="4">
        <v>41518</v>
      </c>
      <c r="L38" s="4">
        <v>41639</v>
      </c>
      <c r="M38" s="18">
        <f t="shared" si="13"/>
        <v>17.285714285714285</v>
      </c>
      <c r="N38" s="1">
        <v>1</v>
      </c>
      <c r="O38" s="21">
        <f t="shared" si="5"/>
        <v>1</v>
      </c>
      <c r="P38" s="11">
        <f t="shared" si="14"/>
        <v>17.285714285714285</v>
      </c>
      <c r="Q38" s="11">
        <f t="shared" si="6"/>
        <v>17.285714285714285</v>
      </c>
      <c r="R38" s="11">
        <f t="shared" si="7"/>
        <v>17.285714285714285</v>
      </c>
      <c r="S38" s="58" t="s">
        <v>201</v>
      </c>
      <c r="T38" s="59"/>
    </row>
    <row r="39" spans="1:20" ht="38.25" x14ac:dyDescent="0.2">
      <c r="A39" s="104"/>
      <c r="B39" s="142"/>
      <c r="C39" s="145"/>
      <c r="D39" s="145"/>
      <c r="E39" s="145"/>
      <c r="F39" s="192"/>
      <c r="G39" s="78"/>
      <c r="H39" s="62" t="s">
        <v>123</v>
      </c>
      <c r="I39" s="65" t="s">
        <v>126</v>
      </c>
      <c r="J39" s="10">
        <v>1</v>
      </c>
      <c r="K39" s="7">
        <v>41518</v>
      </c>
      <c r="L39" s="7">
        <v>41639</v>
      </c>
      <c r="M39" s="18">
        <f t="shared" si="13"/>
        <v>17.285714285714285</v>
      </c>
      <c r="N39" s="1">
        <v>1</v>
      </c>
      <c r="O39" s="21">
        <f t="shared" si="5"/>
        <v>1</v>
      </c>
      <c r="P39" s="11">
        <f t="shared" si="14"/>
        <v>17.285714285714285</v>
      </c>
      <c r="Q39" s="11">
        <f t="shared" si="6"/>
        <v>17.285714285714285</v>
      </c>
      <c r="R39" s="11">
        <f t="shared" si="7"/>
        <v>17.285714285714285</v>
      </c>
      <c r="S39" s="58" t="s">
        <v>201</v>
      </c>
      <c r="T39" s="59"/>
    </row>
    <row r="40" spans="1:20" ht="51" x14ac:dyDescent="0.2">
      <c r="A40" s="85"/>
      <c r="B40" s="143"/>
      <c r="C40" s="146"/>
      <c r="D40" s="146"/>
      <c r="E40" s="146"/>
      <c r="F40" s="48" t="s">
        <v>195</v>
      </c>
      <c r="G40" s="79"/>
      <c r="H40" s="62" t="s">
        <v>127</v>
      </c>
      <c r="I40" s="65" t="s">
        <v>128</v>
      </c>
      <c r="J40" s="45">
        <v>1</v>
      </c>
      <c r="K40" s="49">
        <v>41518</v>
      </c>
      <c r="L40" s="49">
        <v>42004</v>
      </c>
      <c r="M40" s="50">
        <f t="shared" si="13"/>
        <v>69.428571428571431</v>
      </c>
      <c r="N40" s="51">
        <v>0</v>
      </c>
      <c r="O40" s="52">
        <f t="shared" si="5"/>
        <v>0</v>
      </c>
      <c r="P40" s="53">
        <f t="shared" si="14"/>
        <v>0</v>
      </c>
      <c r="Q40" s="53">
        <f t="shared" si="6"/>
        <v>0</v>
      </c>
      <c r="R40" s="53">
        <f t="shared" si="7"/>
        <v>0</v>
      </c>
      <c r="S40" s="40"/>
      <c r="T40" s="38"/>
    </row>
    <row r="41" spans="1:20" ht="63.75" x14ac:dyDescent="0.2">
      <c r="A41" s="47">
        <v>9</v>
      </c>
      <c r="B41" s="54" t="s">
        <v>117</v>
      </c>
      <c r="C41" s="54" t="s">
        <v>129</v>
      </c>
      <c r="D41" s="54" t="s">
        <v>130</v>
      </c>
      <c r="E41" s="54" t="s">
        <v>182</v>
      </c>
      <c r="F41" s="48" t="s">
        <v>131</v>
      </c>
      <c r="G41" s="48" t="s">
        <v>186</v>
      </c>
      <c r="H41" s="64" t="s">
        <v>133</v>
      </c>
      <c r="I41" s="65" t="s">
        <v>132</v>
      </c>
      <c r="J41" s="10">
        <v>1</v>
      </c>
      <c r="K41" s="4">
        <v>41518</v>
      </c>
      <c r="L41" s="4">
        <v>41639</v>
      </c>
      <c r="M41" s="18">
        <f t="shared" si="13"/>
        <v>17.285714285714285</v>
      </c>
      <c r="N41" s="6">
        <v>1</v>
      </c>
      <c r="O41" s="21">
        <f t="shared" si="5"/>
        <v>1</v>
      </c>
      <c r="P41" s="11">
        <f t="shared" si="14"/>
        <v>17.285714285714285</v>
      </c>
      <c r="Q41" s="11">
        <f t="shared" si="6"/>
        <v>17.285714285714285</v>
      </c>
      <c r="R41" s="11">
        <f t="shared" si="7"/>
        <v>17.285714285714285</v>
      </c>
      <c r="S41" s="58" t="s">
        <v>201</v>
      </c>
      <c r="T41" s="59"/>
    </row>
    <row r="42" spans="1:20" ht="90.75" customHeight="1" x14ac:dyDescent="0.2">
      <c r="A42" s="103">
        <v>10</v>
      </c>
      <c r="B42" s="141" t="s">
        <v>134</v>
      </c>
      <c r="C42" s="144" t="s">
        <v>135</v>
      </c>
      <c r="D42" s="144" t="s">
        <v>136</v>
      </c>
      <c r="E42" s="144" t="s">
        <v>183</v>
      </c>
      <c r="F42" s="147" t="s">
        <v>137</v>
      </c>
      <c r="G42" s="164" t="s">
        <v>187</v>
      </c>
      <c r="H42" s="147" t="s">
        <v>138</v>
      </c>
      <c r="I42" s="65" t="s">
        <v>139</v>
      </c>
      <c r="J42" s="10">
        <v>1</v>
      </c>
      <c r="K42" s="4">
        <v>41487</v>
      </c>
      <c r="L42" s="4">
        <v>42004</v>
      </c>
      <c r="M42" s="18">
        <f t="shared" si="13"/>
        <v>73.857142857142861</v>
      </c>
      <c r="N42" s="6">
        <v>0</v>
      </c>
      <c r="O42" s="21">
        <f t="shared" si="5"/>
        <v>0</v>
      </c>
      <c r="P42" s="11">
        <f t="shared" si="14"/>
        <v>0</v>
      </c>
      <c r="Q42" s="11">
        <f t="shared" si="6"/>
        <v>0</v>
      </c>
      <c r="R42" s="11">
        <f t="shared" si="7"/>
        <v>0</v>
      </c>
      <c r="S42" s="40"/>
      <c r="T42" s="38"/>
    </row>
    <row r="43" spans="1:20" ht="72" customHeight="1" x14ac:dyDescent="0.2">
      <c r="A43" s="85"/>
      <c r="B43" s="143"/>
      <c r="C43" s="146"/>
      <c r="D43" s="146"/>
      <c r="E43" s="146"/>
      <c r="F43" s="148"/>
      <c r="G43" s="165"/>
      <c r="H43" s="148"/>
      <c r="I43" s="65" t="s">
        <v>140</v>
      </c>
      <c r="J43" s="10">
        <v>9</v>
      </c>
      <c r="K43" s="7">
        <v>41548</v>
      </c>
      <c r="L43" s="7">
        <v>41820</v>
      </c>
      <c r="M43" s="18">
        <f t="shared" si="13"/>
        <v>38.857142857142854</v>
      </c>
      <c r="N43" s="1">
        <v>9</v>
      </c>
      <c r="O43" s="21">
        <f t="shared" si="5"/>
        <v>1</v>
      </c>
      <c r="P43" s="11">
        <f t="shared" si="14"/>
        <v>38.857142857142854</v>
      </c>
      <c r="Q43" s="11">
        <f t="shared" si="6"/>
        <v>38.857142857142854</v>
      </c>
      <c r="R43" s="11">
        <f t="shared" si="7"/>
        <v>38.857142857142854</v>
      </c>
      <c r="S43" s="58" t="s">
        <v>201</v>
      </c>
      <c r="T43" s="59"/>
    </row>
    <row r="44" spans="1:20" ht="98.25" customHeight="1" x14ac:dyDescent="0.2">
      <c r="A44" s="103">
        <v>11</v>
      </c>
      <c r="B44" s="141" t="s">
        <v>141</v>
      </c>
      <c r="C44" s="144" t="s">
        <v>142</v>
      </c>
      <c r="D44" s="144" t="s">
        <v>143</v>
      </c>
      <c r="E44" s="144" t="s">
        <v>148</v>
      </c>
      <c r="F44" s="48" t="s">
        <v>196</v>
      </c>
      <c r="G44" s="77" t="s">
        <v>189</v>
      </c>
      <c r="H44" s="64" t="s">
        <v>144</v>
      </c>
      <c r="I44" s="65" t="s">
        <v>146</v>
      </c>
      <c r="J44" s="45">
        <v>1</v>
      </c>
      <c r="K44" s="49">
        <v>41640</v>
      </c>
      <c r="L44" s="49">
        <v>42004</v>
      </c>
      <c r="M44" s="50">
        <f t="shared" si="13"/>
        <v>52</v>
      </c>
      <c r="N44" s="51">
        <v>1</v>
      </c>
      <c r="O44" s="52">
        <f t="shared" si="5"/>
        <v>1</v>
      </c>
      <c r="P44" s="53">
        <f t="shared" si="14"/>
        <v>52</v>
      </c>
      <c r="Q44" s="53">
        <f t="shared" si="6"/>
        <v>0</v>
      </c>
      <c r="R44" s="53">
        <f t="shared" si="7"/>
        <v>0</v>
      </c>
      <c r="S44" s="40" t="s">
        <v>201</v>
      </c>
      <c r="T44" s="38"/>
    </row>
    <row r="45" spans="1:20" ht="98.25" customHeight="1" x14ac:dyDescent="0.2">
      <c r="A45" s="104"/>
      <c r="B45" s="142"/>
      <c r="C45" s="145"/>
      <c r="D45" s="145"/>
      <c r="E45" s="145"/>
      <c r="F45" s="48" t="s">
        <v>197</v>
      </c>
      <c r="G45" s="78"/>
      <c r="H45" s="64" t="s">
        <v>145</v>
      </c>
      <c r="I45" s="72" t="s">
        <v>147</v>
      </c>
      <c r="J45" s="10">
        <v>1</v>
      </c>
      <c r="K45" s="4">
        <v>41467</v>
      </c>
      <c r="L45" s="4">
        <v>41635</v>
      </c>
      <c r="M45" s="18">
        <f t="shared" ref="M45" si="15">(+L45-K45)/7</f>
        <v>24</v>
      </c>
      <c r="N45" s="6">
        <v>1</v>
      </c>
      <c r="O45" s="21">
        <f t="shared" ref="O45" si="16">IF(N45/J45&gt;1,1,+N45/J45)</f>
        <v>1</v>
      </c>
      <c r="P45" s="11">
        <f t="shared" ref="P45" si="17">+M45*O45</f>
        <v>24</v>
      </c>
      <c r="Q45" s="11">
        <f t="shared" ref="Q45" si="18">IF(L45&lt;=$S$11,P45,0)</f>
        <v>24</v>
      </c>
      <c r="R45" s="11">
        <f t="shared" ref="R45" si="19">IF($S$11&gt;=L45,M45,0)</f>
        <v>24</v>
      </c>
      <c r="S45" s="39" t="s">
        <v>201</v>
      </c>
      <c r="T45" s="38"/>
    </row>
    <row r="46" spans="1:20" ht="105.75" customHeight="1" x14ac:dyDescent="0.2">
      <c r="A46" s="85"/>
      <c r="B46" s="143"/>
      <c r="C46" s="146"/>
      <c r="D46" s="146"/>
      <c r="E46" s="146"/>
      <c r="F46" s="48" t="s">
        <v>202</v>
      </c>
      <c r="G46" s="79"/>
      <c r="H46" s="73" t="s">
        <v>203</v>
      </c>
      <c r="I46" s="65" t="s">
        <v>204</v>
      </c>
      <c r="J46" s="10">
        <v>1</v>
      </c>
      <c r="K46" s="4">
        <v>41456</v>
      </c>
      <c r="L46" s="4">
        <v>41639</v>
      </c>
      <c r="M46" s="18">
        <f t="shared" si="13"/>
        <v>26.142857142857142</v>
      </c>
      <c r="N46" s="6">
        <v>1</v>
      </c>
      <c r="O46" s="21">
        <f t="shared" si="5"/>
        <v>1</v>
      </c>
      <c r="P46" s="11">
        <f t="shared" si="14"/>
        <v>26.142857142857142</v>
      </c>
      <c r="Q46" s="11">
        <f t="shared" si="6"/>
        <v>26.142857142857142</v>
      </c>
      <c r="R46" s="11">
        <f t="shared" si="7"/>
        <v>26.142857142857142</v>
      </c>
      <c r="S46" s="39" t="s">
        <v>201</v>
      </c>
      <c r="T46" s="37"/>
    </row>
    <row r="47" spans="1:20" ht="52.5" customHeight="1" x14ac:dyDescent="0.2">
      <c r="A47" s="103">
        <v>12</v>
      </c>
      <c r="B47" s="141" t="s">
        <v>150</v>
      </c>
      <c r="C47" s="144" t="s">
        <v>149</v>
      </c>
      <c r="D47" s="144" t="s">
        <v>151</v>
      </c>
      <c r="E47" s="144" t="s">
        <v>152</v>
      </c>
      <c r="F47" s="48" t="s">
        <v>153</v>
      </c>
      <c r="G47" s="48" t="s">
        <v>174</v>
      </c>
      <c r="H47" s="64" t="s">
        <v>154</v>
      </c>
      <c r="I47" s="65" t="s">
        <v>156</v>
      </c>
      <c r="J47" s="10">
        <v>1</v>
      </c>
      <c r="K47" s="4">
        <v>41640</v>
      </c>
      <c r="L47" s="4">
        <v>41820</v>
      </c>
      <c r="M47" s="18">
        <f t="shared" si="13"/>
        <v>25.714285714285715</v>
      </c>
      <c r="N47" s="6">
        <v>1</v>
      </c>
      <c r="O47" s="21">
        <f t="shared" si="5"/>
        <v>1</v>
      </c>
      <c r="P47" s="11">
        <f t="shared" si="14"/>
        <v>25.714285714285715</v>
      </c>
      <c r="Q47" s="11">
        <f t="shared" si="6"/>
        <v>25.714285714285715</v>
      </c>
      <c r="R47" s="11">
        <f t="shared" si="7"/>
        <v>25.714285714285715</v>
      </c>
      <c r="S47" s="39" t="s">
        <v>201</v>
      </c>
      <c r="T47" s="37"/>
    </row>
    <row r="48" spans="1:20" ht="52.5" customHeight="1" x14ac:dyDescent="0.2">
      <c r="A48" s="85"/>
      <c r="B48" s="143"/>
      <c r="C48" s="146"/>
      <c r="D48" s="146"/>
      <c r="E48" s="146"/>
      <c r="F48" s="48" t="s">
        <v>198</v>
      </c>
      <c r="G48" s="64" t="s">
        <v>190</v>
      </c>
      <c r="H48" s="64" t="s">
        <v>155</v>
      </c>
      <c r="I48" s="65" t="s">
        <v>157</v>
      </c>
      <c r="J48" s="10">
        <v>1</v>
      </c>
      <c r="K48" s="4">
        <v>41456</v>
      </c>
      <c r="L48" s="4">
        <v>41820</v>
      </c>
      <c r="M48" s="18">
        <f t="shared" si="13"/>
        <v>52</v>
      </c>
      <c r="N48" s="6">
        <v>1</v>
      </c>
      <c r="O48" s="21">
        <f>IF(N48/J48&gt;1,1,+N48/J48)</f>
        <v>1</v>
      </c>
      <c r="P48" s="11">
        <f t="shared" si="14"/>
        <v>52</v>
      </c>
      <c r="Q48" s="11">
        <f>IF(L48&lt;=$S$11,P48,0)</f>
        <v>52</v>
      </c>
      <c r="R48" s="11">
        <f>IF($S$11&gt;=L48,M48,0)</f>
        <v>52</v>
      </c>
      <c r="S48" s="58" t="s">
        <v>201</v>
      </c>
      <c r="T48" s="59"/>
    </row>
    <row r="49" spans="1:20" ht="89.25" x14ac:dyDescent="0.2">
      <c r="A49" s="46">
        <v>13</v>
      </c>
      <c r="B49" s="55" t="s">
        <v>158</v>
      </c>
      <c r="C49" s="36" t="s">
        <v>160</v>
      </c>
      <c r="D49" s="36" t="s">
        <v>162</v>
      </c>
      <c r="E49" s="36" t="s">
        <v>152</v>
      </c>
      <c r="F49" s="69" t="s">
        <v>199</v>
      </c>
      <c r="G49" s="64" t="s">
        <v>175</v>
      </c>
      <c r="H49" s="69" t="s">
        <v>163</v>
      </c>
      <c r="I49" s="69" t="s">
        <v>165</v>
      </c>
      <c r="J49" s="61">
        <v>1</v>
      </c>
      <c r="K49" s="67">
        <v>41456</v>
      </c>
      <c r="L49" s="67">
        <v>41639</v>
      </c>
      <c r="M49" s="18">
        <f t="shared" si="13"/>
        <v>26.142857142857142</v>
      </c>
      <c r="N49" s="6">
        <v>1</v>
      </c>
      <c r="O49" s="21">
        <f>IF(N49/J49&gt;1,1,+N49/J49)</f>
        <v>1</v>
      </c>
      <c r="P49" s="11">
        <f t="shared" si="14"/>
        <v>26.142857142857142</v>
      </c>
      <c r="Q49" s="11">
        <f>IF(L49&lt;=$S$11,P49,0)</f>
        <v>26.142857142857142</v>
      </c>
      <c r="R49" s="11">
        <f>IF($S$11&gt;=L49,M49,0)</f>
        <v>26.142857142857142</v>
      </c>
      <c r="S49" s="58" t="s">
        <v>201</v>
      </c>
      <c r="T49" s="59"/>
    </row>
    <row r="50" spans="1:20" ht="90" thickBot="1" x14ac:dyDescent="0.25">
      <c r="A50" s="68">
        <v>14</v>
      </c>
      <c r="B50" s="57" t="s">
        <v>159</v>
      </c>
      <c r="C50" s="36" t="s">
        <v>161</v>
      </c>
      <c r="D50" s="36" t="s">
        <v>151</v>
      </c>
      <c r="E50" s="36" t="s">
        <v>167</v>
      </c>
      <c r="F50" s="63" t="s">
        <v>200</v>
      </c>
      <c r="G50" s="64" t="s">
        <v>176</v>
      </c>
      <c r="H50" s="69" t="s">
        <v>164</v>
      </c>
      <c r="I50" s="69" t="s">
        <v>166</v>
      </c>
      <c r="J50" s="27">
        <v>1</v>
      </c>
      <c r="K50" s="9">
        <v>41456</v>
      </c>
      <c r="L50" s="9">
        <v>41639</v>
      </c>
      <c r="M50" s="28">
        <f t="shared" si="13"/>
        <v>26.142857142857142</v>
      </c>
      <c r="N50" s="12">
        <v>1</v>
      </c>
      <c r="O50" s="29">
        <f>IF(N50/J50&gt;1,1,+N50/J50)</f>
        <v>1</v>
      </c>
      <c r="P50" s="30">
        <f t="shared" si="14"/>
        <v>26.142857142857142</v>
      </c>
      <c r="Q50" s="30">
        <f>IF(L50&lt;=$S$11,P50,0)</f>
        <v>26.142857142857142</v>
      </c>
      <c r="R50" s="30">
        <f>IF($S$11&gt;=L50,M50,0)</f>
        <v>26.142857142857142</v>
      </c>
      <c r="S50" s="42" t="s">
        <v>201</v>
      </c>
      <c r="T50" s="41"/>
    </row>
    <row r="51" spans="1:20" ht="13.5" thickBot="1" x14ac:dyDescent="0.25">
      <c r="A51" s="174" t="s">
        <v>21</v>
      </c>
      <c r="B51" s="175"/>
      <c r="C51" s="175"/>
      <c r="D51" s="175"/>
      <c r="E51" s="175"/>
      <c r="F51" s="175"/>
      <c r="G51" s="175"/>
      <c r="H51" s="175"/>
      <c r="I51" s="175"/>
      <c r="J51" s="175"/>
      <c r="K51" s="175"/>
      <c r="L51" s="175"/>
      <c r="M51" s="175"/>
      <c r="N51" s="175"/>
      <c r="O51" s="175"/>
      <c r="P51" s="22">
        <f>SUM(P14:P50)</f>
        <v>999.22500000000014</v>
      </c>
      <c r="Q51" s="22">
        <f>SUM(Q14:Q50)</f>
        <v>786.28571428571445</v>
      </c>
      <c r="R51" s="23">
        <f>SUM(R14:R50)</f>
        <v>786.28571428571445</v>
      </c>
      <c r="S51" s="24"/>
      <c r="T51" s="25"/>
    </row>
    <row r="52" spans="1:20" ht="12.75" customHeight="1" x14ac:dyDescent="0.2">
      <c r="A52" s="107" t="s">
        <v>20</v>
      </c>
      <c r="B52" s="108"/>
      <c r="C52" s="108"/>
      <c r="D52" s="108"/>
      <c r="E52" s="108"/>
      <c r="F52" s="108"/>
      <c r="G52" s="108"/>
      <c r="H52" s="108"/>
      <c r="I52" s="108"/>
      <c r="J52" s="108"/>
      <c r="K52" s="108"/>
      <c r="L52" s="108"/>
      <c r="M52" s="108"/>
      <c r="N52" s="108"/>
      <c r="O52" s="108"/>
      <c r="P52" s="108"/>
      <c r="Q52" s="108"/>
      <c r="R52" s="108"/>
      <c r="S52" s="108"/>
      <c r="T52" s="109"/>
    </row>
    <row r="53" spans="1:20" ht="13.5" thickBot="1" x14ac:dyDescent="0.25">
      <c r="A53" s="110"/>
      <c r="B53" s="111"/>
      <c r="C53" s="111"/>
      <c r="D53" s="111"/>
      <c r="E53" s="111"/>
      <c r="F53" s="111"/>
      <c r="G53" s="111"/>
      <c r="H53" s="111"/>
      <c r="I53" s="111"/>
      <c r="J53" s="111"/>
      <c r="K53" s="111"/>
      <c r="L53" s="111"/>
      <c r="M53" s="111"/>
      <c r="N53" s="111"/>
      <c r="O53" s="111"/>
      <c r="P53" s="111"/>
      <c r="Q53" s="111"/>
      <c r="R53" s="111"/>
      <c r="S53" s="111"/>
      <c r="T53" s="112"/>
    </row>
    <row r="54" spans="1:20" x14ac:dyDescent="0.2">
      <c r="A54" s="35"/>
      <c r="B54" s="35"/>
      <c r="C54" s="35"/>
      <c r="D54" s="35"/>
      <c r="E54" s="35"/>
      <c r="F54" s="35"/>
      <c r="G54" s="35"/>
      <c r="H54" s="35"/>
      <c r="I54" s="35"/>
      <c r="J54" s="35"/>
      <c r="K54" s="35"/>
      <c r="L54" s="35"/>
      <c r="M54" s="35"/>
      <c r="N54" s="35"/>
      <c r="O54" s="35"/>
      <c r="P54" s="35"/>
      <c r="Q54" s="35"/>
      <c r="R54" s="35"/>
      <c r="S54" s="35"/>
      <c r="T54" s="35"/>
    </row>
    <row r="55" spans="1:20" ht="13.5" thickBot="1" x14ac:dyDescent="0.25">
      <c r="A55" s="35"/>
      <c r="B55" s="35"/>
      <c r="C55" s="35"/>
      <c r="D55" s="35"/>
      <c r="E55" s="35"/>
      <c r="F55" s="35"/>
      <c r="G55" s="35"/>
      <c r="H55" s="35"/>
      <c r="I55" s="35"/>
      <c r="J55" s="35"/>
      <c r="K55" s="35"/>
      <c r="L55" s="35"/>
      <c r="M55" s="35"/>
      <c r="N55" s="35"/>
      <c r="O55" s="35"/>
      <c r="P55" s="35"/>
      <c r="Q55" s="35"/>
      <c r="R55" s="35"/>
      <c r="S55" s="35"/>
      <c r="T55" s="35"/>
    </row>
    <row r="56" spans="1:20" ht="13.5" thickBot="1" x14ac:dyDescent="0.25">
      <c r="A56" s="176" t="s">
        <v>16</v>
      </c>
      <c r="B56" s="177"/>
      <c r="C56" s="177"/>
      <c r="D56" s="177"/>
      <c r="E56" s="178"/>
      <c r="F56" s="35"/>
      <c r="G56" s="166" t="s">
        <v>25</v>
      </c>
      <c r="H56" s="167"/>
      <c r="I56" s="167"/>
      <c r="J56" s="167"/>
      <c r="K56" s="167"/>
      <c r="L56" s="167"/>
      <c r="M56" s="167"/>
      <c r="N56" s="167"/>
      <c r="O56" s="167"/>
      <c r="P56" s="167"/>
      <c r="Q56" s="167"/>
      <c r="R56" s="167"/>
      <c r="S56" s="167"/>
      <c r="T56" s="168"/>
    </row>
    <row r="57" spans="1:20" ht="13.5" thickBot="1" x14ac:dyDescent="0.25">
      <c r="A57" s="97"/>
      <c r="B57" s="97"/>
      <c r="C57" s="97"/>
      <c r="D57" s="97"/>
      <c r="E57" s="97"/>
      <c r="F57" s="35"/>
      <c r="G57" s="169" t="s">
        <v>26</v>
      </c>
      <c r="H57" s="170"/>
      <c r="I57" s="170"/>
      <c r="J57" s="170"/>
      <c r="K57" s="170"/>
      <c r="L57" s="170"/>
      <c r="M57" s="170"/>
      <c r="N57" s="170"/>
      <c r="O57" s="170"/>
      <c r="P57" s="170"/>
      <c r="Q57" s="170"/>
      <c r="R57" s="170"/>
      <c r="S57" s="170"/>
      <c r="T57" s="171"/>
    </row>
    <row r="58" spans="1:20" ht="27" customHeight="1" thickBot="1" x14ac:dyDescent="0.25">
      <c r="A58" s="98"/>
      <c r="B58" s="99"/>
      <c r="C58" s="100" t="s">
        <v>14</v>
      </c>
      <c r="D58" s="101"/>
      <c r="E58" s="102"/>
      <c r="F58" s="35"/>
      <c r="G58" s="181" t="s">
        <v>177</v>
      </c>
      <c r="H58" s="182"/>
      <c r="I58" s="182"/>
      <c r="J58" s="182"/>
      <c r="K58" s="182"/>
      <c r="L58" s="182"/>
      <c r="M58" s="182"/>
      <c r="N58" s="182"/>
      <c r="O58" s="182"/>
      <c r="P58" s="182"/>
      <c r="Q58" s="183"/>
      <c r="R58" s="172" t="s">
        <v>30</v>
      </c>
      <c r="S58" s="173"/>
      <c r="T58" s="14">
        <f>+R51</f>
        <v>786.28571428571445</v>
      </c>
    </row>
    <row r="59" spans="1:20" ht="28.5" customHeight="1" thickBot="1" x14ac:dyDescent="0.25">
      <c r="A59" s="179"/>
      <c r="B59" s="180"/>
      <c r="C59" s="187" t="s">
        <v>178</v>
      </c>
      <c r="D59" s="101"/>
      <c r="E59" s="102"/>
      <c r="F59" s="35"/>
      <c r="G59" s="91" t="s">
        <v>27</v>
      </c>
      <c r="H59" s="92"/>
      <c r="I59" s="92"/>
      <c r="J59" s="92"/>
      <c r="K59" s="92"/>
      <c r="L59" s="92"/>
      <c r="M59" s="92"/>
      <c r="N59" s="92"/>
      <c r="O59" s="92"/>
      <c r="P59" s="92"/>
      <c r="Q59" s="93"/>
      <c r="R59" s="162" t="s">
        <v>31</v>
      </c>
      <c r="S59" s="163"/>
      <c r="T59" s="15">
        <f>SUM(M14:M50)</f>
        <v>1181.2857142857144</v>
      </c>
    </row>
    <row r="60" spans="1:20" ht="31.5" customHeight="1" thickBot="1" x14ac:dyDescent="0.25">
      <c r="A60" s="188"/>
      <c r="B60" s="189"/>
      <c r="C60" s="100" t="s">
        <v>15</v>
      </c>
      <c r="D60" s="101"/>
      <c r="E60" s="102"/>
      <c r="F60" s="35"/>
      <c r="G60" s="152" t="s">
        <v>28</v>
      </c>
      <c r="H60" s="153"/>
      <c r="I60" s="153"/>
      <c r="J60" s="153"/>
      <c r="K60" s="153"/>
      <c r="L60" s="153"/>
      <c r="M60" s="153"/>
      <c r="N60" s="153"/>
      <c r="O60" s="153"/>
      <c r="P60" s="153"/>
      <c r="Q60" s="154"/>
      <c r="R60" s="172" t="s">
        <v>33</v>
      </c>
      <c r="S60" s="186"/>
      <c r="T60" s="16">
        <f>IF(Q51=0,0,+Q51/T58)</f>
        <v>1</v>
      </c>
    </row>
    <row r="61" spans="1:20" ht="24.75" customHeight="1" thickBot="1" x14ac:dyDescent="0.25">
      <c r="A61" s="105"/>
      <c r="B61" s="106"/>
      <c r="C61" s="100" t="s">
        <v>24</v>
      </c>
      <c r="D61" s="101"/>
      <c r="E61" s="102"/>
      <c r="F61" s="35"/>
      <c r="G61" s="149" t="s">
        <v>29</v>
      </c>
      <c r="H61" s="150"/>
      <c r="I61" s="150"/>
      <c r="J61" s="150"/>
      <c r="K61" s="150"/>
      <c r="L61" s="150"/>
      <c r="M61" s="150"/>
      <c r="N61" s="150"/>
      <c r="O61" s="150"/>
      <c r="P61" s="150"/>
      <c r="Q61" s="151"/>
      <c r="R61" s="184" t="s">
        <v>32</v>
      </c>
      <c r="S61" s="185"/>
      <c r="T61" s="17">
        <f>IF(P51=0,0,+P51/T59)</f>
        <v>0.84587918732615797</v>
      </c>
    </row>
    <row r="62" spans="1:20" x14ac:dyDescent="0.2">
      <c r="A62" s="35"/>
      <c r="B62" s="35"/>
      <c r="C62" s="35"/>
      <c r="D62" s="35"/>
      <c r="E62" s="35"/>
      <c r="F62" s="35"/>
      <c r="G62" s="35"/>
      <c r="H62" s="35"/>
      <c r="I62" s="35"/>
      <c r="J62" s="35"/>
      <c r="K62" s="35"/>
      <c r="L62" s="35"/>
      <c r="M62" s="35"/>
      <c r="N62" s="35"/>
      <c r="O62" s="35"/>
      <c r="P62" s="35"/>
      <c r="Q62" s="35"/>
      <c r="R62" s="35"/>
      <c r="S62" s="35"/>
      <c r="T62" s="35"/>
    </row>
    <row r="63" spans="1:20" x14ac:dyDescent="0.2">
      <c r="A63" s="74"/>
      <c r="B63" s="74"/>
      <c r="C63" s="74"/>
      <c r="D63" s="74"/>
      <c r="E63" s="74"/>
      <c r="F63" s="74"/>
      <c r="G63" s="74"/>
      <c r="H63" s="74"/>
      <c r="I63" s="74"/>
      <c r="J63" s="74"/>
      <c r="K63" s="74"/>
      <c r="L63" s="74"/>
      <c r="M63" s="74"/>
      <c r="N63" s="74"/>
      <c r="O63" s="74"/>
      <c r="P63" s="74"/>
      <c r="Q63" s="74"/>
      <c r="R63" s="74"/>
      <c r="S63" s="74"/>
      <c r="T63" s="74"/>
    </row>
    <row r="65" spans="18:18" x14ac:dyDescent="0.2">
      <c r="R65" s="13"/>
    </row>
  </sheetData>
  <mergeCells count="105">
    <mergeCell ref="C60:E60"/>
    <mergeCell ref="A56:E56"/>
    <mergeCell ref="A59:B59"/>
    <mergeCell ref="G58:Q58"/>
    <mergeCell ref="R61:S61"/>
    <mergeCell ref="R60:S60"/>
    <mergeCell ref="C59:E59"/>
    <mergeCell ref="A60:B60"/>
    <mergeCell ref="A23:A32"/>
    <mergeCell ref="B23:B32"/>
    <mergeCell ref="C23:C32"/>
    <mergeCell ref="D23:D32"/>
    <mergeCell ref="F37:F39"/>
    <mergeCell ref="A37:A40"/>
    <mergeCell ref="A47:A48"/>
    <mergeCell ref="B47:B48"/>
    <mergeCell ref="C47:C48"/>
    <mergeCell ref="D47:D48"/>
    <mergeCell ref="E47:E48"/>
    <mergeCell ref="E44:E46"/>
    <mergeCell ref="C44:C46"/>
    <mergeCell ref="D44:D46"/>
    <mergeCell ref="A44:A46"/>
    <mergeCell ref="B44:B46"/>
    <mergeCell ref="G61:Q61"/>
    <mergeCell ref="G60:Q60"/>
    <mergeCell ref="R12:R13"/>
    <mergeCell ref="S12:T12"/>
    <mergeCell ref="H12:H13"/>
    <mergeCell ref="Q12:Q13"/>
    <mergeCell ref="K12:K13"/>
    <mergeCell ref="L12:L13"/>
    <mergeCell ref="G23:G32"/>
    <mergeCell ref="R59:S59"/>
    <mergeCell ref="G42:G43"/>
    <mergeCell ref="G56:T56"/>
    <mergeCell ref="G57:T57"/>
    <mergeCell ref="P12:P13"/>
    <mergeCell ref="J12:J13"/>
    <mergeCell ref="H42:H43"/>
    <mergeCell ref="I12:I13"/>
    <mergeCell ref="R58:S58"/>
    <mergeCell ref="M12:M13"/>
    <mergeCell ref="A51:O51"/>
    <mergeCell ref="E37:E40"/>
    <mergeCell ref="E23:E32"/>
    <mergeCell ref="F23:F32"/>
    <mergeCell ref="D37:D40"/>
    <mergeCell ref="G16:G17"/>
    <mergeCell ref="B37:B40"/>
    <mergeCell ref="C37:C40"/>
    <mergeCell ref="A42:A43"/>
    <mergeCell ref="B42:B43"/>
    <mergeCell ref="C42:C43"/>
    <mergeCell ref="D42:D43"/>
    <mergeCell ref="E42:E43"/>
    <mergeCell ref="F42:F43"/>
    <mergeCell ref="A1:T1"/>
    <mergeCell ref="A2:T2"/>
    <mergeCell ref="A3:T3"/>
    <mergeCell ref="A4:T4"/>
    <mergeCell ref="A5:M5"/>
    <mergeCell ref="A6:M6"/>
    <mergeCell ref="G14:G15"/>
    <mergeCell ref="A12:A13"/>
    <mergeCell ref="E12:E13"/>
    <mergeCell ref="G12:G13"/>
    <mergeCell ref="F12:F13"/>
    <mergeCell ref="D12:D13"/>
    <mergeCell ref="B12:B13"/>
    <mergeCell ref="C12:C13"/>
    <mergeCell ref="C14:C15"/>
    <mergeCell ref="D14:D15"/>
    <mergeCell ref="E14:E15"/>
    <mergeCell ref="F14:F15"/>
    <mergeCell ref="A9:M9"/>
    <mergeCell ref="A10:R10"/>
    <mergeCell ref="S11:T11"/>
    <mergeCell ref="A11:R11"/>
    <mergeCell ref="N12:N13"/>
    <mergeCell ref="O12:O13"/>
    <mergeCell ref="A63:T63"/>
    <mergeCell ref="F21:F22"/>
    <mergeCell ref="G19:G22"/>
    <mergeCell ref="G37:G40"/>
    <mergeCell ref="G44:G46"/>
    <mergeCell ref="A7:M7"/>
    <mergeCell ref="A8:M8"/>
    <mergeCell ref="S10:T10"/>
    <mergeCell ref="A14:A15"/>
    <mergeCell ref="B14:B15"/>
    <mergeCell ref="B16:B22"/>
    <mergeCell ref="F16:F17"/>
    <mergeCell ref="G59:Q59"/>
    <mergeCell ref="C16:C22"/>
    <mergeCell ref="D16:D22"/>
    <mergeCell ref="E16:E22"/>
    <mergeCell ref="A57:E57"/>
    <mergeCell ref="A58:B58"/>
    <mergeCell ref="C58:E58"/>
    <mergeCell ref="F19:F20"/>
    <mergeCell ref="A16:A22"/>
    <mergeCell ref="A61:B61"/>
    <mergeCell ref="C61:E61"/>
    <mergeCell ref="A52:T53"/>
  </mergeCells>
  <phoneticPr fontId="0" type="noConversion"/>
  <dataValidations count="3">
    <dataValidation type="decimal" operator="greaterThan" allowBlank="1" showInputMessage="1" showErrorMessage="1" sqref="N12">
      <formula1>0</formula1>
    </dataValidation>
    <dataValidation type="whole" operator="greaterThanOrEqual" allowBlank="1" showInputMessage="1" showErrorMessage="1" sqref="J14:J50">
      <formula1>1</formula1>
    </dataValidation>
    <dataValidation type="whole" operator="greaterThanOrEqual" allowBlank="1" showInputMessage="1" showErrorMessage="1" sqref="N14:N50">
      <formula1>0</formula1>
    </dataValidation>
  </dataValidations>
  <pageMargins left="0.55118110236220474" right="0.27559055118110237" top="0.59055118110236227" bottom="0.11811023622047245" header="0" footer="0"/>
  <pageSetup paperSize="5" scale="4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Avance Plan de Mejoramiento</vt:lpstr>
    </vt:vector>
  </TitlesOfParts>
  <Company>OFICINA DE PLANEACION-CGR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soporte</cp:lastModifiedBy>
  <cp:lastPrinted>2014-02-20T18:32:35Z</cp:lastPrinted>
  <dcterms:created xsi:type="dcterms:W3CDTF">2003-11-14T08:59:56Z</dcterms:created>
  <dcterms:modified xsi:type="dcterms:W3CDTF">2014-07-22T21:26:49Z</dcterms:modified>
</cp:coreProperties>
</file>