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tabRatio="602" activeTab="0"/>
  </bookViews>
  <sheets>
    <sheet name="CONSOLIDADO DIC" sheetId="1" r:id="rId1"/>
    <sheet name="PROPIOSDIC" sheetId="2" r:id="rId2"/>
    <sheet name="NACIONDIC" sheetId="3" r:id="rId3"/>
  </sheets>
  <definedNames/>
  <calcPr fullCalcOnLoad="1"/>
</workbook>
</file>

<file path=xl/sharedStrings.xml><?xml version="1.0" encoding="utf-8"?>
<sst xmlns="http://schemas.openxmlformats.org/spreadsheetml/2006/main" count="276" uniqueCount="92">
  <si>
    <t>CTA.</t>
  </si>
  <si>
    <t>PROG.</t>
  </si>
  <si>
    <t>SUBC.</t>
  </si>
  <si>
    <t>SUBP.</t>
  </si>
  <si>
    <t>OBJ.</t>
  </si>
  <si>
    <t>PROY.</t>
  </si>
  <si>
    <t>ORD.</t>
  </si>
  <si>
    <t>SPRY.</t>
  </si>
  <si>
    <t>REC.</t>
  </si>
  <si>
    <t>GASTOS DE PERSONAL</t>
  </si>
  <si>
    <t>SERVICIOS PERSONALES ASOCIADOS A NOMINA</t>
  </si>
  <si>
    <t>SUELDOS DE PERSONAL DE NOMINA</t>
  </si>
  <si>
    <t>HORAS EXTRAS Y DIAS FESTIVOS</t>
  </si>
  <si>
    <t>PRIMA TECNICA</t>
  </si>
  <si>
    <t>OTROS</t>
  </si>
  <si>
    <t>CONTRIBUCIONES INHERENTES A NOMINA</t>
  </si>
  <si>
    <t>Sector Privado</t>
  </si>
  <si>
    <t>Sector Público</t>
  </si>
  <si>
    <t>GASTOS GENERALES</t>
  </si>
  <si>
    <t>ADQUISICION DE BIENES</t>
  </si>
  <si>
    <t>ADQUISICION DE SERVICIOS</t>
  </si>
  <si>
    <t>IMPUESTOS Y MULTAS</t>
  </si>
  <si>
    <t>TRANSFERENCIAS CORRIENTES</t>
  </si>
  <si>
    <t>APROPIACION</t>
  </si>
  <si>
    <t>COMPROMISOS</t>
  </si>
  <si>
    <t>PAGOS</t>
  </si>
  <si>
    <t>SUPERINTENDENCIA DE LA ECONOMIA SOLIDARIA</t>
  </si>
  <si>
    <t>DEFINITIVA</t>
  </si>
  <si>
    <t>(4)</t>
  </si>
  <si>
    <t>(5)</t>
  </si>
  <si>
    <t>SALDO</t>
  </si>
  <si>
    <t>(1)</t>
  </si>
  <si>
    <t>SERVICIOS PERSONALES INDIRECTOS</t>
  </si>
  <si>
    <t>IDENTIFICACION PRESUPUESTAL</t>
  </si>
  <si>
    <r>
      <t xml:space="preserve">MODIFICACIONES </t>
    </r>
    <r>
      <rPr>
        <sz val="8"/>
        <rFont val="Tahoma"/>
        <family val="2"/>
      </rPr>
      <t>(2)</t>
    </r>
  </si>
  <si>
    <t>UE</t>
  </si>
  <si>
    <t>INICIAL</t>
  </si>
  <si>
    <t>TRASLADOS</t>
  </si>
  <si>
    <t>REDUCCIONES</t>
  </si>
  <si>
    <t>ADICIONES</t>
  </si>
  <si>
    <t>FID</t>
  </si>
  <si>
    <t>*</t>
  </si>
  <si>
    <t>DESCRIPCION</t>
  </si>
  <si>
    <t>CONTRACRED.</t>
  </si>
  <si>
    <t>CREDITO</t>
  </si>
  <si>
    <t>**</t>
  </si>
  <si>
    <t>(3=1+2)</t>
  </si>
  <si>
    <t>F</t>
  </si>
  <si>
    <t>* No hay Unidad Ejecutora</t>
  </si>
  <si>
    <t xml:space="preserve">** No hubo reducciones </t>
  </si>
  <si>
    <t>TOTAL PRESUPUESTO</t>
  </si>
  <si>
    <t>I</t>
  </si>
  <si>
    <t>ADMINISTRACION, CONTROL Y ORGANIZACIÓN</t>
  </si>
  <si>
    <t>INSTITUCIONAL PARA APOYO A LA</t>
  </si>
  <si>
    <t>INTERSUBSECTORIAL GOBIERNO</t>
  </si>
  <si>
    <t>ASISTENCIA TECNICA Y FORTALECIMIENTO DEL</t>
  </si>
  <si>
    <t>COOPERATIVAS QUE DESARROLLAN ACTIVIDADES</t>
  </si>
  <si>
    <t>Ingresos Corrientes</t>
  </si>
  <si>
    <t>Donaciones</t>
  </si>
  <si>
    <t>CDP'S</t>
  </si>
  <si>
    <t>EXPEDIDOS</t>
  </si>
  <si>
    <t xml:space="preserve">SALDO </t>
  </si>
  <si>
    <t>OBLIGACIONES</t>
  </si>
  <si>
    <t>(7)</t>
  </si>
  <si>
    <t>(6)</t>
  </si>
  <si>
    <t>(8=3-4)</t>
  </si>
  <si>
    <t>(9=4-5)</t>
  </si>
  <si>
    <t>CDP vs COMPR</t>
  </si>
  <si>
    <t>COMP vs OBLIG</t>
  </si>
  <si>
    <t>OBLIG vsPAGO</t>
  </si>
  <si>
    <t>(10=5-6)</t>
  </si>
  <si>
    <t>(11=6-7)</t>
  </si>
  <si>
    <t>CUOTA DE AUDITAJE CONTRANAL</t>
  </si>
  <si>
    <t>GASTOS DE FUNCIONAMIENTO</t>
  </si>
  <si>
    <t>INVERSION</t>
  </si>
  <si>
    <t>OTRAS TRANSFERENCIAS DISTR.  PREVIO</t>
  </si>
  <si>
    <t>CONCEPTO D.GPN</t>
  </si>
  <si>
    <t>ADMINISTRACION DEL ESTADO</t>
  </si>
  <si>
    <t>SISTMA DE SUPERVISION DE ENTIDADES</t>
  </si>
  <si>
    <t>DE AHORRO Y CREDITO</t>
  </si>
  <si>
    <t>PROVISION PARA AJUSTE POR INCREMENTO SAL</t>
  </si>
  <si>
    <t>RECURSOS DEL CREDITO EXTERNO PREVIA AUTOR</t>
  </si>
  <si>
    <t>Recursos del Crédito Externo</t>
  </si>
  <si>
    <t xml:space="preserve">MEJORAMIENTO Y MANTENIMIENTO DE </t>
  </si>
  <si>
    <t>INFRAESTRUCTURA ADMINISTRATIVA</t>
  </si>
  <si>
    <t>Proyecto: Rosa Maria Padron Carvajal</t>
  </si>
  <si>
    <t>Concilio: Sandra Uribe</t>
  </si>
  <si>
    <t>INDEMNIZACIÓN DE VACACIONES</t>
  </si>
  <si>
    <t>VIGENCIAS EXPIRADAS</t>
  </si>
  <si>
    <t>INFORME DE EJECUCION PRESUPUESTAL RECURSOS NACION 10 CONSOLIDADA  DICIEMBRE DE 2003</t>
  </si>
  <si>
    <t>INFORME DE EJECUCION PRESUPUESTAL RECURSOS PROPIOS 20 CONSOLIDADA  DICIEMBRE  DE 2003</t>
  </si>
  <si>
    <t>INFORME DE EJECUCION PRESUPUESTAL CONSOLIDADA DICIEMBRE DE 2003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</si>
</sst>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#,##0.0"/>
    <numFmt numFmtId="197" formatCode="#,##0\ &quot;pta&quot;"/>
    <numFmt numFmtId="198" formatCode="_-* #,##0.0\ _P_t_a_-;\-* #,##0.0\ _P_t_a_-;_-* &quot;-&quot;\ _P_t_a_-;_-@_-"/>
    <numFmt numFmtId="199" formatCode="_-* #,##0.00\ _P_t_a_-;\-* #,##0.00\ _P_t_a_-;_-* &quot;-&quot;\ _P_t_a_-;_-@_-"/>
    <numFmt numFmtId="200" formatCode="0.0%"/>
    <numFmt numFmtId="201" formatCode="0.000%"/>
  </numFmts>
  <fonts count="12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6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196" fontId="1" fillId="0" borderId="3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15" xfId="0" applyBorder="1" applyAlignment="1">
      <alignment/>
    </xf>
    <xf numFmtId="3" fontId="1" fillId="0" borderId="2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1" xfId="0" applyBorder="1" applyAlignment="1">
      <alignment/>
    </xf>
    <xf numFmtId="0" fontId="1" fillId="0" borderId="6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3" fontId="2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0" fillId="0" borderId="25" xfId="0" applyNumberForma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5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NumberFormat="1" applyFont="1" applyBorder="1" applyAlignment="1">
      <alignment/>
    </xf>
    <xf numFmtId="180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80" fontId="0" fillId="0" borderId="0" xfId="18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1" fillId="0" borderId="30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3" fontId="11" fillId="0" borderId="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" xfId="0" applyFont="1" applyBorder="1" applyAlignment="1" quotePrefix="1">
      <alignment horizontal="center"/>
    </xf>
    <xf numFmtId="3" fontId="1" fillId="0" borderId="2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3" fontId="0" fillId="0" borderId="2" xfId="0" applyNumberFormat="1" applyBorder="1" applyAlignment="1">
      <alignment/>
    </xf>
    <xf numFmtId="199" fontId="0" fillId="0" borderId="0" xfId="18" applyNumberFormat="1" applyAlignment="1">
      <alignment/>
    </xf>
    <xf numFmtId="9" fontId="0" fillId="0" borderId="0" xfId="0" applyNumberFormat="1" applyAlignment="1">
      <alignment/>
    </xf>
    <xf numFmtId="10" fontId="0" fillId="0" borderId="0" xfId="21" applyNumberFormat="1" applyAlignment="1">
      <alignment/>
    </xf>
    <xf numFmtId="201" fontId="0" fillId="0" borderId="0" xfId="21" applyNumberForma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83"/>
  <sheetViews>
    <sheetView showGridLines="0" tabSelected="1" workbookViewId="0" topLeftCell="A3">
      <pane ySplit="6" topLeftCell="BM9" activePane="bottomLeft" state="frozen"/>
      <selection pane="topLeft" activeCell="I3" sqref="I3"/>
      <selection pane="bottomLeft" activeCell="A4" sqref="A4"/>
    </sheetView>
  </sheetViews>
  <sheetFormatPr defaultColWidth="11.421875" defaultRowHeight="12.75"/>
  <cols>
    <col min="1" max="1" width="1.57421875" style="0" customWidth="1"/>
    <col min="2" max="2" width="3.00390625" style="0" customWidth="1"/>
    <col min="3" max="3" width="4.00390625" style="0" customWidth="1"/>
    <col min="4" max="5" width="5.28125" style="0" customWidth="1"/>
    <col min="6" max="7" width="5.00390625" style="0" customWidth="1"/>
    <col min="8" max="8" width="4.00390625" style="0" hidden="1" customWidth="1"/>
    <col min="9" max="9" width="27.28125" style="141" customWidth="1"/>
    <col min="10" max="10" width="17.421875" style="0" bestFit="1" customWidth="1"/>
    <col min="11" max="12" width="12.28125" style="0" bestFit="1" customWidth="1"/>
    <col min="14" max="14" width="14.57421875" style="0" bestFit="1" customWidth="1"/>
    <col min="15" max="15" width="14.140625" style="0" customWidth="1"/>
    <col min="16" max="16" width="14.28125" style="0" customWidth="1"/>
    <col min="17" max="17" width="15.00390625" style="0" customWidth="1"/>
    <col min="18" max="19" width="12.57421875" style="0" customWidth="1"/>
    <col min="20" max="21" width="12.421875" style="0" customWidth="1"/>
    <col min="22" max="22" width="13.00390625" style="0" customWidth="1"/>
    <col min="23" max="23" width="12.28125" style="0" customWidth="1"/>
  </cols>
  <sheetData>
    <row r="2" spans="2:21" ht="12.75">
      <c r="B2" s="155" t="s">
        <v>26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2:13" ht="12.75">
      <c r="B3" s="34"/>
      <c r="C3" s="34"/>
      <c r="D3" s="34"/>
      <c r="E3" s="34"/>
      <c r="F3" s="34"/>
      <c r="G3" s="34"/>
      <c r="H3" s="34"/>
      <c r="I3" s="132"/>
      <c r="J3" s="34"/>
      <c r="K3" s="34"/>
      <c r="L3" s="34"/>
      <c r="M3" s="34"/>
    </row>
    <row r="4" spans="2:21" ht="12.75">
      <c r="B4" s="155" t="s">
        <v>91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1" ht="13.5" thickBot="1">
      <c r="B5" s="2"/>
      <c r="C5" s="2"/>
      <c r="D5" s="2"/>
      <c r="E5" s="2"/>
      <c r="F5" s="2"/>
      <c r="G5" s="2"/>
      <c r="H5" s="2"/>
      <c r="I5" s="132"/>
      <c r="J5" s="2"/>
      <c r="K5" s="9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3" ht="12.75">
      <c r="B6" s="156" t="s">
        <v>33</v>
      </c>
      <c r="C6" s="157"/>
      <c r="D6" s="157"/>
      <c r="E6" s="157"/>
      <c r="F6" s="157"/>
      <c r="G6" s="157"/>
      <c r="H6" s="158"/>
      <c r="I6" s="133"/>
      <c r="J6" s="35" t="s">
        <v>23</v>
      </c>
      <c r="K6" s="159" t="s">
        <v>34</v>
      </c>
      <c r="L6" s="157"/>
      <c r="M6" s="157"/>
      <c r="N6" s="158"/>
      <c r="O6" s="18" t="s">
        <v>23</v>
      </c>
      <c r="P6" s="18" t="s">
        <v>59</v>
      </c>
      <c r="Q6" s="39"/>
      <c r="R6" s="39"/>
      <c r="S6" s="39"/>
      <c r="T6" s="18" t="s">
        <v>30</v>
      </c>
      <c r="U6" s="40" t="s">
        <v>61</v>
      </c>
      <c r="V6" s="40" t="s">
        <v>61</v>
      </c>
      <c r="W6" s="40" t="s">
        <v>61</v>
      </c>
    </row>
    <row r="7" spans="2:23" ht="12.75">
      <c r="B7" s="23"/>
      <c r="C7" s="22" t="s">
        <v>35</v>
      </c>
      <c r="D7" s="24" t="s">
        <v>0</v>
      </c>
      <c r="E7" s="22" t="s">
        <v>2</v>
      </c>
      <c r="F7" s="22" t="s">
        <v>4</v>
      </c>
      <c r="G7" s="22" t="s">
        <v>6</v>
      </c>
      <c r="H7" s="7"/>
      <c r="I7" s="134"/>
      <c r="J7" s="19" t="s">
        <v>36</v>
      </c>
      <c r="K7" s="153" t="s">
        <v>37</v>
      </c>
      <c r="L7" s="154"/>
      <c r="M7" s="24" t="s">
        <v>38</v>
      </c>
      <c r="N7" s="24" t="s">
        <v>39</v>
      </c>
      <c r="O7" s="17" t="s">
        <v>27</v>
      </c>
      <c r="P7" s="21" t="s">
        <v>60</v>
      </c>
      <c r="Q7" s="21" t="s">
        <v>24</v>
      </c>
      <c r="R7" s="21" t="s">
        <v>62</v>
      </c>
      <c r="S7" s="21" t="s">
        <v>25</v>
      </c>
      <c r="T7" s="17" t="s">
        <v>23</v>
      </c>
      <c r="U7" s="25" t="s">
        <v>67</v>
      </c>
      <c r="V7" s="25" t="s">
        <v>68</v>
      </c>
      <c r="W7" s="25" t="s">
        <v>69</v>
      </c>
    </row>
    <row r="8" spans="2:23" ht="13.5" thickBot="1">
      <c r="B8" s="120" t="s">
        <v>40</v>
      </c>
      <c r="C8" s="17" t="s">
        <v>41</v>
      </c>
      <c r="D8" s="21" t="s">
        <v>1</v>
      </c>
      <c r="E8" s="17" t="s">
        <v>3</v>
      </c>
      <c r="F8" s="17" t="s">
        <v>5</v>
      </c>
      <c r="G8" s="17" t="s">
        <v>7</v>
      </c>
      <c r="H8" s="17" t="s">
        <v>8</v>
      </c>
      <c r="I8" s="135" t="s">
        <v>42</v>
      </c>
      <c r="J8" s="121" t="s">
        <v>31</v>
      </c>
      <c r="K8" s="17" t="s">
        <v>43</v>
      </c>
      <c r="L8" s="17" t="s">
        <v>44</v>
      </c>
      <c r="M8" s="17" t="s">
        <v>45</v>
      </c>
      <c r="N8" s="17"/>
      <c r="O8" s="122" t="s">
        <v>46</v>
      </c>
      <c r="P8" s="122" t="s">
        <v>28</v>
      </c>
      <c r="Q8" s="123" t="s">
        <v>29</v>
      </c>
      <c r="R8" s="123" t="s">
        <v>64</v>
      </c>
      <c r="S8" s="123" t="s">
        <v>63</v>
      </c>
      <c r="T8" s="122" t="s">
        <v>65</v>
      </c>
      <c r="U8" s="109" t="s">
        <v>66</v>
      </c>
      <c r="V8" s="109" t="s">
        <v>70</v>
      </c>
      <c r="W8" s="109" t="s">
        <v>71</v>
      </c>
    </row>
    <row r="9" spans="2:23" ht="12.75">
      <c r="B9" s="36"/>
      <c r="C9" s="1"/>
      <c r="D9" s="1"/>
      <c r="E9" s="1"/>
      <c r="F9" s="1"/>
      <c r="G9" s="1"/>
      <c r="H9" s="1"/>
      <c r="I9" s="1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37"/>
    </row>
    <row r="10" spans="2:23" ht="12.75">
      <c r="B10" s="43" t="s">
        <v>47</v>
      </c>
      <c r="C10" s="4"/>
      <c r="D10" s="6"/>
      <c r="E10" s="6"/>
      <c r="F10" s="6"/>
      <c r="G10" s="6"/>
      <c r="H10" s="6"/>
      <c r="I10" s="135" t="s">
        <v>73</v>
      </c>
      <c r="J10" s="13">
        <f aca="true" t="shared" si="0" ref="J10:T10">J12+J31+J39</f>
        <v>4460048422</v>
      </c>
      <c r="K10" s="13">
        <f t="shared" si="0"/>
        <v>342534013</v>
      </c>
      <c r="L10" s="13">
        <f t="shared" si="0"/>
        <v>342534013</v>
      </c>
      <c r="M10" s="13">
        <f t="shared" si="0"/>
        <v>0</v>
      </c>
      <c r="N10" s="13">
        <f t="shared" si="0"/>
        <v>0</v>
      </c>
      <c r="O10" s="13">
        <f>O12+O31+O39</f>
        <v>4460048422</v>
      </c>
      <c r="P10" s="13">
        <f t="shared" si="0"/>
        <v>4271921813</v>
      </c>
      <c r="Q10" s="13">
        <f t="shared" si="0"/>
        <v>4271921813</v>
      </c>
      <c r="R10" s="13">
        <f t="shared" si="0"/>
        <v>3988776517</v>
      </c>
      <c r="S10" s="13">
        <f t="shared" si="0"/>
        <v>3921022536</v>
      </c>
      <c r="T10" s="13">
        <f t="shared" si="0"/>
        <v>188126609</v>
      </c>
      <c r="U10" s="13">
        <f>+P10-Q10</f>
        <v>0</v>
      </c>
      <c r="V10" s="13">
        <f>+Q10-R10</f>
        <v>283145296</v>
      </c>
      <c r="W10" s="8">
        <f>+R10-S10</f>
        <v>67753981</v>
      </c>
    </row>
    <row r="11" spans="2:23" ht="12.75">
      <c r="B11" s="5"/>
      <c r="C11" s="4"/>
      <c r="D11" s="6"/>
      <c r="E11" s="6"/>
      <c r="F11" s="6"/>
      <c r="G11" s="6"/>
      <c r="H11" s="6">
        <v>20</v>
      </c>
      <c r="I11" s="134"/>
      <c r="J11" s="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0"/>
    </row>
    <row r="12" spans="2:23" ht="12.75">
      <c r="B12" s="5"/>
      <c r="C12" s="4"/>
      <c r="D12" s="6">
        <v>1</v>
      </c>
      <c r="E12" s="6"/>
      <c r="F12" s="6"/>
      <c r="G12" s="6"/>
      <c r="H12" s="6"/>
      <c r="I12" s="135" t="s">
        <v>9</v>
      </c>
      <c r="J12" s="13">
        <f>+J14+J23+J25+J28</f>
        <v>3273631832</v>
      </c>
      <c r="K12" s="13">
        <f>+K14+K23+K25+K28</f>
        <v>153349514</v>
      </c>
      <c r="L12" s="13">
        <f>+L14+L23+L25+L28+L21</f>
        <v>21948613</v>
      </c>
      <c r="M12" s="13">
        <f>+M14+M23+M25+M28</f>
        <v>0</v>
      </c>
      <c r="N12" s="13">
        <f>+N14+N23+N25+N28</f>
        <v>0</v>
      </c>
      <c r="O12" s="13">
        <f>+O14+O23+O25+O28+O21</f>
        <v>3142230931</v>
      </c>
      <c r="P12" s="13">
        <f>+P14+P23+P25+P28+P21</f>
        <v>2988950018</v>
      </c>
      <c r="Q12" s="13">
        <f>+Q14+Q23+Q25+Q28+Q21</f>
        <v>2988950018</v>
      </c>
      <c r="R12" s="13">
        <f>+R14+R23+R25+R28+R21</f>
        <v>2972165618</v>
      </c>
      <c r="S12" s="13">
        <f>+S14+S23+S25+S28+S21</f>
        <v>2940421407</v>
      </c>
      <c r="T12" s="13">
        <f>+T14+T23+T25+T28</f>
        <v>153280913</v>
      </c>
      <c r="U12" s="13">
        <f>+P12-Q12</f>
        <v>0</v>
      </c>
      <c r="V12" s="13">
        <f>+Q12-R12</f>
        <v>16784400</v>
      </c>
      <c r="W12" s="8">
        <f>+R12-S12</f>
        <v>31744211</v>
      </c>
    </row>
    <row r="13" spans="2:23" ht="12.75">
      <c r="B13" s="5"/>
      <c r="C13" s="4"/>
      <c r="D13" s="6"/>
      <c r="E13" s="6"/>
      <c r="F13" s="6"/>
      <c r="G13" s="6"/>
      <c r="H13" s="6"/>
      <c r="I13" s="13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0"/>
    </row>
    <row r="14" spans="2:23" ht="21.75">
      <c r="B14" s="5"/>
      <c r="C14" s="4"/>
      <c r="D14" s="6">
        <v>1</v>
      </c>
      <c r="E14" s="6">
        <v>0</v>
      </c>
      <c r="F14" s="6">
        <v>1</v>
      </c>
      <c r="G14" s="6"/>
      <c r="H14" s="6"/>
      <c r="I14" s="134" t="s">
        <v>10</v>
      </c>
      <c r="J14" s="14">
        <f aca="true" t="shared" si="1" ref="J14:S14">SUM(J15:J19)</f>
        <v>2353483908</v>
      </c>
      <c r="K14" s="14">
        <f t="shared" si="1"/>
        <v>69033173</v>
      </c>
      <c r="L14" s="14">
        <f t="shared" si="1"/>
        <v>18093115</v>
      </c>
      <c r="M14" s="14">
        <f t="shared" si="1"/>
        <v>0</v>
      </c>
      <c r="N14" s="14">
        <f t="shared" si="1"/>
        <v>0</v>
      </c>
      <c r="O14" s="14">
        <f t="shared" si="1"/>
        <v>2302543850</v>
      </c>
      <c r="P14" s="14">
        <f t="shared" si="1"/>
        <v>2263836622</v>
      </c>
      <c r="Q14" s="14">
        <f t="shared" si="1"/>
        <v>2263836622</v>
      </c>
      <c r="R14" s="14">
        <f t="shared" si="1"/>
        <v>2263836622</v>
      </c>
      <c r="S14" s="14">
        <f t="shared" si="1"/>
        <v>2263836622</v>
      </c>
      <c r="T14" s="14">
        <f>+O14-P14</f>
        <v>38707228</v>
      </c>
      <c r="U14" s="14">
        <f aca="true" t="shared" si="2" ref="U14:U19">+P14-Q14</f>
        <v>0</v>
      </c>
      <c r="V14" s="14">
        <f aca="true" t="shared" si="3" ref="V14:V19">+Q14-R14</f>
        <v>0</v>
      </c>
      <c r="W14" s="10"/>
    </row>
    <row r="15" spans="2:23" ht="12.75">
      <c r="B15" s="5"/>
      <c r="C15" s="4"/>
      <c r="D15" s="6">
        <v>1</v>
      </c>
      <c r="E15" s="6">
        <v>0</v>
      </c>
      <c r="F15" s="6">
        <v>1</v>
      </c>
      <c r="G15" s="6">
        <v>1</v>
      </c>
      <c r="H15" s="6"/>
      <c r="I15" s="134" t="s">
        <v>11</v>
      </c>
      <c r="J15" s="14">
        <f>+PROPIOSDIC!J15+NACIONDIC!J15</f>
        <v>1681949604</v>
      </c>
      <c r="K15" s="14">
        <f>+NACIONDIC!K15+PROPIOSDIC!K15</f>
        <v>0</v>
      </c>
      <c r="L15" s="14">
        <f>+NACIONDIC!L15+PROPIOSDIC!L15</f>
        <v>5860728</v>
      </c>
      <c r="M15" s="14"/>
      <c r="N15" s="14"/>
      <c r="O15" s="14">
        <f>+J15+L15-K15+N15-M15</f>
        <v>1687810332</v>
      </c>
      <c r="P15" s="14">
        <f>NACIONDIC!P15+PROPIOSDIC!P15</f>
        <v>1663464681</v>
      </c>
      <c r="Q15" s="14">
        <f>NACIONDIC!Q15+PROPIOSDIC!Q15</f>
        <v>1663464681</v>
      </c>
      <c r="R15" s="14">
        <f>NACIONDIC!R15+PROPIOSDIC!R15</f>
        <v>1663464681</v>
      </c>
      <c r="S15" s="14">
        <f>NACIONDIC!S15+PROPIOSDIC!S15</f>
        <v>1663464681</v>
      </c>
      <c r="T15" s="14">
        <f>NACIONDIC!T15+PROPIOSDIC!T15</f>
        <v>24345651</v>
      </c>
      <c r="U15" s="14">
        <f t="shared" si="2"/>
        <v>0</v>
      </c>
      <c r="V15" s="14">
        <f t="shared" si="3"/>
        <v>0</v>
      </c>
      <c r="W15" s="10"/>
    </row>
    <row r="16" spans="2:23" ht="12.75">
      <c r="B16" s="5"/>
      <c r="C16" s="4"/>
      <c r="D16" s="6">
        <v>1</v>
      </c>
      <c r="E16" s="6">
        <v>0</v>
      </c>
      <c r="F16" s="6">
        <v>1</v>
      </c>
      <c r="G16" s="6">
        <v>2</v>
      </c>
      <c r="H16" s="6"/>
      <c r="I16" s="134" t="s">
        <v>12</v>
      </c>
      <c r="J16" s="14">
        <f>+PROPIOSDIC!J16+NACIONDIC!J16</f>
        <v>6951518</v>
      </c>
      <c r="K16" s="14">
        <f>+NACIONDIC!K16+PROPIOSDIC!K16</f>
        <v>1758831</v>
      </c>
      <c r="L16" s="14">
        <f>+NACIONDIC!L16+PROPIOSDIC!L16</f>
        <v>0</v>
      </c>
      <c r="M16" s="14"/>
      <c r="N16" s="14"/>
      <c r="O16" s="14">
        <f>+J16+L16-K16+N16-M16</f>
        <v>5192687</v>
      </c>
      <c r="P16" s="14">
        <f>NACIONDIC!P16+PROPIOSDIC!P16</f>
        <v>5190185</v>
      </c>
      <c r="Q16" s="14">
        <f>NACIONDIC!Q16+PROPIOSDIC!Q16</f>
        <v>5190185</v>
      </c>
      <c r="R16" s="14">
        <f>NACIONDIC!R16+PROPIOSDIC!R16</f>
        <v>5190185</v>
      </c>
      <c r="S16" s="14">
        <f>NACIONDIC!S16+PROPIOSDIC!S16</f>
        <v>5190185</v>
      </c>
      <c r="T16" s="14">
        <f>+O16-P16</f>
        <v>2502</v>
      </c>
      <c r="U16" s="14">
        <f t="shared" si="2"/>
        <v>0</v>
      </c>
      <c r="V16" s="14">
        <f t="shared" si="3"/>
        <v>0</v>
      </c>
      <c r="W16" s="10">
        <f>+R16-S16</f>
        <v>0</v>
      </c>
    </row>
    <row r="17" spans="2:23" ht="12.75">
      <c r="B17" s="5"/>
      <c r="C17" s="4"/>
      <c r="D17" s="6">
        <v>1</v>
      </c>
      <c r="E17" s="6">
        <v>0</v>
      </c>
      <c r="F17" s="6">
        <v>1</v>
      </c>
      <c r="G17" s="6">
        <v>3</v>
      </c>
      <c r="H17" s="6"/>
      <c r="I17" s="134" t="s">
        <v>87</v>
      </c>
      <c r="J17" s="14">
        <f>+PROPIOSDIC!J17+NACIONDIC!J17</f>
        <v>0</v>
      </c>
      <c r="K17" s="14">
        <f>+PROPIOSDIC!K17+NACIONDIC!K17</f>
        <v>0</v>
      </c>
      <c r="L17" s="14">
        <f>+PROPIOSDIC!L17+NACIONDIC!L17</f>
        <v>12232387</v>
      </c>
      <c r="M17" s="14">
        <f>+PROPIOSDIC!M17+NACIONDIC!M17</f>
        <v>0</v>
      </c>
      <c r="N17" s="14">
        <f>+PROPIOSDIC!N17+NACIONDIC!N17</f>
        <v>0</v>
      </c>
      <c r="O17" s="14">
        <f>+J17+L17-K17+N17-M17</f>
        <v>12232387</v>
      </c>
      <c r="P17" s="14">
        <f>NACIONDIC!P17+PROPIOSDIC!P17</f>
        <v>12232387</v>
      </c>
      <c r="Q17" s="14">
        <f>NACIONDIC!Q17+PROPIOSDIC!Q17</f>
        <v>12232387</v>
      </c>
      <c r="R17" s="14">
        <f>NACIONDIC!R17+PROPIOSDIC!R17</f>
        <v>12232387</v>
      </c>
      <c r="S17" s="14">
        <f>NACIONDIC!S17+PROPIOSDIC!S17</f>
        <v>12232387</v>
      </c>
      <c r="T17" s="14">
        <f>+O17-P17</f>
        <v>0</v>
      </c>
      <c r="U17" s="14">
        <f t="shared" si="2"/>
        <v>0</v>
      </c>
      <c r="V17" s="14">
        <f t="shared" si="3"/>
        <v>0</v>
      </c>
      <c r="W17" s="10">
        <f>+R17-S17</f>
        <v>0</v>
      </c>
    </row>
    <row r="18" spans="2:23" ht="12.75">
      <c r="B18" s="5"/>
      <c r="C18" s="4"/>
      <c r="D18" s="6">
        <v>1</v>
      </c>
      <c r="E18" s="6">
        <v>0</v>
      </c>
      <c r="F18" s="6">
        <v>1</v>
      </c>
      <c r="G18" s="6">
        <v>4</v>
      </c>
      <c r="H18" s="6"/>
      <c r="I18" s="134" t="s">
        <v>13</v>
      </c>
      <c r="J18" s="14">
        <f>+NACIONDIC!J18+PROPIOSDIC!J18</f>
        <v>243093108</v>
      </c>
      <c r="K18" s="14">
        <f>+NACIONDIC!K18+PROPIOSDIC!K18</f>
        <v>31674342</v>
      </c>
      <c r="L18" s="14">
        <f>+NACIONDIC!L18+PROPIOSDIC!L18</f>
        <v>0</v>
      </c>
      <c r="M18" s="14"/>
      <c r="N18" s="14"/>
      <c r="O18" s="14">
        <f>+J18+L18-K18+N18-M18</f>
        <v>211418766</v>
      </c>
      <c r="P18" s="14">
        <f>NACIONDIC!P18+PROPIOSDIC!P18</f>
        <v>205410258</v>
      </c>
      <c r="Q18" s="14">
        <f>NACIONDIC!Q18+PROPIOSDIC!Q18</f>
        <v>205410258</v>
      </c>
      <c r="R18" s="14">
        <f>NACIONDIC!R18+PROPIOSDIC!R18</f>
        <v>205410258</v>
      </c>
      <c r="S18" s="14">
        <f>NACIONDIC!S18+PROPIOSDIC!S18</f>
        <v>205410258</v>
      </c>
      <c r="T18" s="14">
        <f>+O18-P18</f>
        <v>6008508</v>
      </c>
      <c r="U18" s="14">
        <f t="shared" si="2"/>
        <v>0</v>
      </c>
      <c r="V18" s="14">
        <f t="shared" si="3"/>
        <v>0</v>
      </c>
      <c r="W18" s="10">
        <f>+R18-S18</f>
        <v>0</v>
      </c>
    </row>
    <row r="19" spans="2:23" ht="12.75">
      <c r="B19" s="5"/>
      <c r="C19" s="4"/>
      <c r="D19" s="6">
        <v>1</v>
      </c>
      <c r="E19" s="6">
        <v>0</v>
      </c>
      <c r="F19" s="6">
        <v>1</v>
      </c>
      <c r="G19" s="6">
        <v>5</v>
      </c>
      <c r="H19" s="6"/>
      <c r="I19" s="134" t="s">
        <v>14</v>
      </c>
      <c r="J19" s="14">
        <f>+NACIONDIC!J19+PROPIOSDIC!J19</f>
        <v>421489678</v>
      </c>
      <c r="K19" s="14">
        <f>+NACIONDIC!K19+PROPIOSDIC!K19</f>
        <v>35600000</v>
      </c>
      <c r="L19" s="14">
        <f>+NACIONDIC!L19+PROPIOSDIC!L19</f>
        <v>0</v>
      </c>
      <c r="M19" s="14"/>
      <c r="N19" s="14"/>
      <c r="O19" s="14">
        <f>+J19+L19-K19+N19-M19</f>
        <v>385889678</v>
      </c>
      <c r="P19" s="14">
        <f>NACIONDIC!P19+PROPIOSDIC!P19</f>
        <v>377539111</v>
      </c>
      <c r="Q19" s="14">
        <f>NACIONDIC!Q19+PROPIOSDIC!Q19</f>
        <v>377539111</v>
      </c>
      <c r="R19" s="14">
        <f>NACIONDIC!R19+PROPIOSDIC!R19</f>
        <v>377539111</v>
      </c>
      <c r="S19" s="14">
        <f>NACIONDIC!S19+PROPIOSDIC!S19</f>
        <v>377539111</v>
      </c>
      <c r="T19" s="14">
        <f>+O19-P19</f>
        <v>8350567</v>
      </c>
      <c r="U19" s="14">
        <f t="shared" si="2"/>
        <v>0</v>
      </c>
      <c r="V19" s="14">
        <f t="shared" si="3"/>
        <v>0</v>
      </c>
      <c r="W19" s="10">
        <f>+R19-S19</f>
        <v>0</v>
      </c>
    </row>
    <row r="20" spans="2:23" ht="12.75">
      <c r="B20" s="5"/>
      <c r="C20" s="4"/>
      <c r="D20" s="6"/>
      <c r="E20" s="6"/>
      <c r="F20" s="6"/>
      <c r="G20" s="6"/>
      <c r="H20" s="6"/>
      <c r="I20" s="13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0"/>
    </row>
    <row r="21" spans="2:23" ht="12.75">
      <c r="B21" s="5"/>
      <c r="C21" s="4"/>
      <c r="D21" s="6">
        <v>1</v>
      </c>
      <c r="E21" s="6">
        <v>0</v>
      </c>
      <c r="F21" s="6">
        <v>999</v>
      </c>
      <c r="G21" s="6"/>
      <c r="H21" s="6"/>
      <c r="I21" s="134" t="s">
        <v>88</v>
      </c>
      <c r="J21" s="14">
        <f>+PROPIOSDIC!J21+NACIONDIC!J21</f>
        <v>0</v>
      </c>
      <c r="K21" s="14">
        <f>+PROPIOSDIC!K21+NACIONDIC!K21</f>
        <v>0</v>
      </c>
      <c r="L21" s="14">
        <f>+PROPIOSDIC!L21+NACIONDIC!L21</f>
        <v>674342</v>
      </c>
      <c r="M21" s="14">
        <f>+PROPIOSDIC!M21+NACIONDIC!M21</f>
        <v>0</v>
      </c>
      <c r="N21" s="14">
        <f>+PROPIOSDIC!N21+NACIONDIC!N21</f>
        <v>0</v>
      </c>
      <c r="O21" s="14">
        <f>+J21+L21-K21+N21-M21</f>
        <v>674342</v>
      </c>
      <c r="P21" s="14">
        <f>+PROPIOSDIC!P21+NACIONDIC!P21</f>
        <v>674342</v>
      </c>
      <c r="Q21" s="14">
        <f>+PROPIOSDIC!Q21+NACIONDIC!Q21</f>
        <v>674342</v>
      </c>
      <c r="R21" s="14">
        <f>+PROPIOSDIC!R21+NACIONDIC!R21</f>
        <v>674342</v>
      </c>
      <c r="S21" s="14">
        <f>+PROPIOSDIC!S21+NACIONDIC!S21</f>
        <v>674342</v>
      </c>
      <c r="T21" s="14">
        <f>+PROPIOSDIC!T21+NACIONDIC!T21</f>
        <v>0</v>
      </c>
      <c r="U21" s="14">
        <f>+PROPIOSDIC!U21+NACIONDIC!U21</f>
        <v>0</v>
      </c>
      <c r="V21" s="14">
        <f>+PROPIOSDIC!V21+NACIONDIC!V21</f>
        <v>0</v>
      </c>
      <c r="W21" s="10">
        <f>+PROPIOSDIC!W21+NACIONDIC!W21</f>
        <v>0</v>
      </c>
    </row>
    <row r="22" spans="2:23" ht="12.75">
      <c r="B22" s="5"/>
      <c r="C22" s="4"/>
      <c r="D22" s="6"/>
      <c r="E22" s="6"/>
      <c r="F22" s="6"/>
      <c r="G22" s="6"/>
      <c r="H22" s="6"/>
      <c r="I22" s="13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0"/>
    </row>
    <row r="23" spans="2:23" ht="21.75">
      <c r="B23" s="5"/>
      <c r="C23" s="4"/>
      <c r="D23" s="6">
        <v>1</v>
      </c>
      <c r="E23" s="6">
        <v>0</v>
      </c>
      <c r="F23" s="6">
        <v>2</v>
      </c>
      <c r="G23" s="6"/>
      <c r="H23" s="6"/>
      <c r="I23" s="134" t="s">
        <v>32</v>
      </c>
      <c r="J23" s="14">
        <f>+PROPIOSDIC!J23+NACIONDIC!J23</f>
        <v>238000000</v>
      </c>
      <c r="K23" s="14">
        <f>+NACIONDIC!K23+PROPIOSDIC!K23</f>
        <v>56316341</v>
      </c>
      <c r="L23" s="14">
        <f>+NACIONDIC!L23+PROPIOSDIC!L23</f>
        <v>0</v>
      </c>
      <c r="M23" s="14"/>
      <c r="N23" s="14"/>
      <c r="O23" s="14">
        <f>+J23+L23-K23+N23-M23</f>
        <v>181683659</v>
      </c>
      <c r="P23" s="14">
        <v>76664400</v>
      </c>
      <c r="Q23" s="14">
        <v>76664400</v>
      </c>
      <c r="R23" s="14">
        <v>59880000</v>
      </c>
      <c r="S23" s="14">
        <v>59880000</v>
      </c>
      <c r="T23" s="14">
        <f>+O23-P23</f>
        <v>105019259</v>
      </c>
      <c r="U23" s="14">
        <f>+P23-Q23</f>
        <v>0</v>
      </c>
      <c r="V23" s="14">
        <f>+Q23-R23</f>
        <v>16784400</v>
      </c>
      <c r="W23" s="10">
        <f>+R23-S23</f>
        <v>0</v>
      </c>
    </row>
    <row r="24" spans="2:23" ht="12.75">
      <c r="B24" s="5"/>
      <c r="C24" s="4"/>
      <c r="D24" s="6"/>
      <c r="E24" s="6"/>
      <c r="F24" s="6"/>
      <c r="G24" s="6"/>
      <c r="H24" s="6">
        <v>20</v>
      </c>
      <c r="I24" s="13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0"/>
    </row>
    <row r="25" spans="2:24" ht="21.75">
      <c r="B25" s="5"/>
      <c r="C25" s="4"/>
      <c r="D25" s="6">
        <v>1</v>
      </c>
      <c r="E25" s="6">
        <v>0</v>
      </c>
      <c r="F25" s="6">
        <v>3</v>
      </c>
      <c r="G25" s="6"/>
      <c r="H25" s="6"/>
      <c r="I25" s="134" t="s">
        <v>15</v>
      </c>
      <c r="J25" s="14">
        <f>+PROPIOSDIC!J25+NACIONDIC!J25</f>
        <v>354716920</v>
      </c>
      <c r="K25" s="14">
        <f>+NACIONDIC!K25+PROPIOSDIC!K25</f>
        <v>0</v>
      </c>
      <c r="L25" s="14">
        <f>+NACIONDIC!L25+PROPIOSDIC!L25</f>
        <v>3181156</v>
      </c>
      <c r="M25" s="13"/>
      <c r="N25" s="13"/>
      <c r="O25" s="14">
        <f>+J25+L25-K25+N25-M25</f>
        <v>357898076</v>
      </c>
      <c r="P25" s="14">
        <f>NACIONDIC!P25+PROPIOSDIC!P25</f>
        <v>349013908</v>
      </c>
      <c r="Q25" s="14">
        <f>NACIONDIC!Q25+PROPIOSDIC!Q25</f>
        <v>349013908</v>
      </c>
      <c r="R25" s="14">
        <f>NACIONDIC!R25+PROPIOSDIC!R25</f>
        <v>349013908</v>
      </c>
      <c r="S25" s="14">
        <f>NACIONDIC!S25+PROPIOSDIC!S25</f>
        <v>332364374</v>
      </c>
      <c r="T25" s="14">
        <f>+O25-P25</f>
        <v>8884168</v>
      </c>
      <c r="U25" s="14">
        <f>+P25-Q25</f>
        <v>0</v>
      </c>
      <c r="V25" s="14">
        <f>+Q25-R25</f>
        <v>0</v>
      </c>
      <c r="W25" s="10">
        <f>+R25-S25</f>
        <v>16649534</v>
      </c>
      <c r="X25" s="58"/>
    </row>
    <row r="26" spans="2:23" ht="12.75">
      <c r="B26" s="5"/>
      <c r="C26" s="4"/>
      <c r="D26" s="6"/>
      <c r="E26" s="6"/>
      <c r="F26" s="6"/>
      <c r="G26" s="6"/>
      <c r="H26" s="6"/>
      <c r="I26" s="134" t="s">
        <v>16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0"/>
    </row>
    <row r="27" spans="2:23" ht="12.75">
      <c r="B27" s="5"/>
      <c r="C27" s="4"/>
      <c r="D27" s="38"/>
      <c r="E27" s="6"/>
      <c r="F27" s="6"/>
      <c r="G27" s="6"/>
      <c r="H27" s="6"/>
      <c r="I27" s="134"/>
      <c r="J27" s="14"/>
      <c r="K27" s="14"/>
      <c r="L27" s="14"/>
      <c r="M27" s="14"/>
      <c r="N27" s="14"/>
      <c r="O27" s="14"/>
      <c r="P27" s="60"/>
      <c r="Q27" s="60"/>
      <c r="R27" s="60"/>
      <c r="S27" s="60"/>
      <c r="T27" s="60"/>
      <c r="U27" s="14"/>
      <c r="V27" s="14"/>
      <c r="W27" s="10"/>
    </row>
    <row r="28" spans="2:23" ht="21.75">
      <c r="B28" s="5"/>
      <c r="C28" s="4"/>
      <c r="D28" s="6">
        <v>1</v>
      </c>
      <c r="E28" s="6">
        <v>0</v>
      </c>
      <c r="F28" s="6">
        <v>4</v>
      </c>
      <c r="G28" s="6"/>
      <c r="H28" s="6"/>
      <c r="I28" s="134" t="s">
        <v>15</v>
      </c>
      <c r="J28" s="14">
        <f>+PROPIOSDIC!J28+NACIONDIC!J28</f>
        <v>327431004</v>
      </c>
      <c r="K28" s="14">
        <f>+NACIONDIC!K28+PROPIOSDIC!K28</f>
        <v>28000000</v>
      </c>
      <c r="L28" s="14">
        <f>+NACIONDIC!L28+PROPIOSDIC!L28</f>
        <v>0</v>
      </c>
      <c r="M28" s="14"/>
      <c r="N28" s="14"/>
      <c r="O28" s="14">
        <f>+J28+L28-K28+N28-M28</f>
        <v>299431004</v>
      </c>
      <c r="P28" s="14">
        <f>NACIONDIC!P28+PROPIOSDIC!P28</f>
        <v>298760746</v>
      </c>
      <c r="Q28" s="14">
        <f>NACIONDIC!Q28+PROPIOSDIC!Q28</f>
        <v>298760746</v>
      </c>
      <c r="R28" s="14">
        <f>NACIONDIC!R28+PROPIOSDIC!R28</f>
        <v>298760746</v>
      </c>
      <c r="S28" s="14">
        <f>NACIONDIC!S28+PROPIOSDIC!S28</f>
        <v>283666069</v>
      </c>
      <c r="T28" s="14">
        <f>+O28-P28</f>
        <v>670258</v>
      </c>
      <c r="U28" s="14">
        <f>+P28-Q28</f>
        <v>0</v>
      </c>
      <c r="V28" s="14">
        <f>+Q28-R28</f>
        <v>0</v>
      </c>
      <c r="W28" s="10">
        <f>+R28-S28</f>
        <v>15094677</v>
      </c>
    </row>
    <row r="29" spans="2:23" ht="12.75">
      <c r="B29" s="5"/>
      <c r="C29" s="4"/>
      <c r="D29" s="6"/>
      <c r="E29" s="6"/>
      <c r="F29" s="6"/>
      <c r="G29" s="6"/>
      <c r="H29" s="6"/>
      <c r="I29" s="134" t="s">
        <v>17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0"/>
    </row>
    <row r="30" spans="2:23" ht="12.75">
      <c r="B30" s="5"/>
      <c r="C30" s="4"/>
      <c r="D30" s="6"/>
      <c r="E30" s="6"/>
      <c r="F30" s="6"/>
      <c r="G30" s="6"/>
      <c r="H30" s="6"/>
      <c r="I30" s="134"/>
      <c r="J30" s="14"/>
      <c r="K30" s="14"/>
      <c r="L30" s="14"/>
      <c r="M30" s="14"/>
      <c r="N30" s="14"/>
      <c r="O30" s="14"/>
      <c r="P30" s="60"/>
      <c r="Q30" s="60"/>
      <c r="R30" s="60"/>
      <c r="S30" s="60"/>
      <c r="T30" s="14"/>
      <c r="U30" s="14"/>
      <c r="V30" s="14"/>
      <c r="W30" s="10"/>
    </row>
    <row r="31" spans="2:24" ht="12.75">
      <c r="B31" s="5"/>
      <c r="C31" s="4"/>
      <c r="D31" s="38">
        <v>2</v>
      </c>
      <c r="E31" s="6"/>
      <c r="F31" s="6"/>
      <c r="G31" s="6"/>
      <c r="H31" s="6"/>
      <c r="I31" s="135" t="s">
        <v>18</v>
      </c>
      <c r="J31" s="13">
        <f>+J33+J35+J37</f>
        <v>1131503497</v>
      </c>
      <c r="K31" s="13">
        <f>+K33+K35+K37</f>
        <v>143248138</v>
      </c>
      <c r="L31" s="13">
        <f>+L33+L35+L37</f>
        <v>319296649</v>
      </c>
      <c r="M31" s="13">
        <f>+M33+M35+M37</f>
        <v>0</v>
      </c>
      <c r="N31" s="13">
        <f>+N33+N35+N37</f>
        <v>0</v>
      </c>
      <c r="O31" s="14">
        <f>+J31+L31-K31+N31-M31</f>
        <v>1307552008</v>
      </c>
      <c r="P31" s="13">
        <f>+P33+P35+P37</f>
        <v>1272706312</v>
      </c>
      <c r="Q31" s="13">
        <f>+Q33+Q35+Q37</f>
        <v>1272706312</v>
      </c>
      <c r="R31" s="13">
        <f>+R33+R35+R37</f>
        <v>1006345416</v>
      </c>
      <c r="S31" s="13">
        <f>+S33+S35+S37</f>
        <v>970335646</v>
      </c>
      <c r="T31" s="13">
        <f>+T33+T35+T37</f>
        <v>34845696</v>
      </c>
      <c r="U31" s="13">
        <f>+P31-Q31</f>
        <v>0</v>
      </c>
      <c r="V31" s="13">
        <f>+Q31-R31</f>
        <v>266360896</v>
      </c>
      <c r="W31" s="8">
        <f>+R31-S31</f>
        <v>36009770</v>
      </c>
      <c r="X31" s="58"/>
    </row>
    <row r="32" spans="2:23" ht="12.75">
      <c r="B32" s="5"/>
      <c r="C32" s="4"/>
      <c r="D32" s="6"/>
      <c r="E32" s="6"/>
      <c r="F32" s="6"/>
      <c r="G32" s="6"/>
      <c r="H32" s="6"/>
      <c r="I32" s="134"/>
      <c r="J32" s="14"/>
      <c r="K32" s="14"/>
      <c r="L32" s="14"/>
      <c r="M32" s="14"/>
      <c r="N32" s="14"/>
      <c r="O32" s="14"/>
      <c r="P32" s="60"/>
      <c r="Q32" s="60"/>
      <c r="R32" s="60"/>
      <c r="S32" s="60"/>
      <c r="T32" s="14"/>
      <c r="U32" s="14"/>
      <c r="V32" s="14"/>
      <c r="W32" s="10"/>
    </row>
    <row r="33" spans="2:24" ht="12.75">
      <c r="B33" s="5"/>
      <c r="C33" s="4"/>
      <c r="D33" s="6">
        <v>2</v>
      </c>
      <c r="E33" s="6">
        <v>0</v>
      </c>
      <c r="F33" s="6">
        <v>1</v>
      </c>
      <c r="G33" s="6"/>
      <c r="H33" s="6"/>
      <c r="I33" s="134" t="s">
        <v>19</v>
      </c>
      <c r="J33" s="14">
        <f>+PROPIOSDIC!J33+NACIONDIC!J33</f>
        <v>342340408</v>
      </c>
      <c r="K33" s="14">
        <f>+NACIONDIC!K33+PROPIOSDIC!K33</f>
        <v>143248138</v>
      </c>
      <c r="L33" s="14">
        <f>+NACIONDIC!L33+PROPIOSDIC!L33</f>
        <v>132980308</v>
      </c>
      <c r="M33" s="14">
        <f>+PROPIOSDIC!M33</f>
        <v>0</v>
      </c>
      <c r="N33" s="14"/>
      <c r="O33" s="14">
        <f>+J33+L33-K33+N33-M33</f>
        <v>332072578</v>
      </c>
      <c r="P33" s="14">
        <f>NACIONDIC!P33+PROPIOSDIC!P33</f>
        <v>315564441</v>
      </c>
      <c r="Q33" s="14">
        <f>NACIONDIC!Q33+PROPIOSDIC!Q33</f>
        <v>315564441</v>
      </c>
      <c r="R33" s="14">
        <f>NACIONDIC!R33+PROPIOSDIC!R33</f>
        <v>137185439</v>
      </c>
      <c r="S33" s="14">
        <f>NACIONDIC!S33+PROPIOSDIC!S33</f>
        <v>109553406</v>
      </c>
      <c r="T33" s="14">
        <f>+O33-P33</f>
        <v>16508137</v>
      </c>
      <c r="U33" s="14">
        <f>+P33-Q33</f>
        <v>0</v>
      </c>
      <c r="V33" s="14">
        <f>+Q33-R33</f>
        <v>178379002</v>
      </c>
      <c r="W33" s="10">
        <f>+R33-S33</f>
        <v>27632033</v>
      </c>
      <c r="X33" s="58"/>
    </row>
    <row r="34" spans="2:23" ht="12.75">
      <c r="B34" s="5"/>
      <c r="C34" s="4"/>
      <c r="D34" s="6"/>
      <c r="E34" s="6"/>
      <c r="F34" s="6"/>
      <c r="G34" s="6"/>
      <c r="H34" s="6"/>
      <c r="I34" s="13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0"/>
    </row>
    <row r="35" spans="2:23" ht="12.75">
      <c r="B35" s="5"/>
      <c r="C35" s="4"/>
      <c r="D35" s="6">
        <v>2</v>
      </c>
      <c r="E35" s="6">
        <v>0</v>
      </c>
      <c r="F35" s="6">
        <v>2</v>
      </c>
      <c r="G35" s="6"/>
      <c r="H35" s="33"/>
      <c r="I35" s="134" t="s">
        <v>20</v>
      </c>
      <c r="J35" s="14">
        <f>+PROPIOSDIC!J35+NACIONDIC!J35</f>
        <v>786937930</v>
      </c>
      <c r="K35" s="14">
        <f>+NACIONDIC!K35+PROPIOSDIC!K35</f>
        <v>0</v>
      </c>
      <c r="L35" s="14">
        <f>+NACIONDIC!L35+PROPIOSDIC!L35</f>
        <v>186316341</v>
      </c>
      <c r="M35" s="14">
        <f>+PROPIOSDIC!M35</f>
        <v>0</v>
      </c>
      <c r="N35" s="14"/>
      <c r="O35" s="14">
        <f>+J35+L35-K35+N35-M35</f>
        <v>973254271</v>
      </c>
      <c r="P35" s="14">
        <f>NACIONDIC!P35+PROPIOSDIC!P35</f>
        <v>954957871</v>
      </c>
      <c r="Q35" s="14">
        <f>NACIONDIC!Q35+PROPIOSDIC!Q35</f>
        <v>954957871</v>
      </c>
      <c r="R35" s="14">
        <f>NACIONDIC!R35+PROPIOSDIC!R35</f>
        <v>866975977</v>
      </c>
      <c r="S35" s="14">
        <f>NACIONDIC!S35+PROPIOSDIC!S35</f>
        <v>858598240</v>
      </c>
      <c r="T35" s="14">
        <f>+O35-P35</f>
        <v>18296400</v>
      </c>
      <c r="U35" s="14">
        <f>+P35-Q35</f>
        <v>0</v>
      </c>
      <c r="V35" s="14">
        <f>+Q35-R35</f>
        <v>87981894</v>
      </c>
      <c r="W35" s="10">
        <f>+R35-S35</f>
        <v>8377737</v>
      </c>
    </row>
    <row r="36" spans="2:23" ht="12.75">
      <c r="B36" s="5"/>
      <c r="C36" s="4"/>
      <c r="D36" s="6"/>
      <c r="E36" s="6"/>
      <c r="F36" s="6"/>
      <c r="G36" s="6"/>
      <c r="H36" s="6"/>
      <c r="I36" s="134"/>
      <c r="J36" s="14"/>
      <c r="K36" s="13"/>
      <c r="L36" s="14"/>
      <c r="M36" s="13"/>
      <c r="N36" s="13"/>
      <c r="O36" s="14"/>
      <c r="P36" s="14"/>
      <c r="Q36" s="14"/>
      <c r="R36" s="14"/>
      <c r="S36" s="14"/>
      <c r="T36" s="14"/>
      <c r="U36" s="14"/>
      <c r="V36" s="14"/>
      <c r="W36" s="10"/>
    </row>
    <row r="37" spans="2:23" ht="12.75">
      <c r="B37" s="5"/>
      <c r="C37" s="4"/>
      <c r="D37" s="6">
        <v>3</v>
      </c>
      <c r="E37" s="6">
        <v>2</v>
      </c>
      <c r="F37" s="6">
        <v>3</v>
      </c>
      <c r="G37" s="6"/>
      <c r="H37" s="6"/>
      <c r="I37" s="134" t="s">
        <v>21</v>
      </c>
      <c r="J37" s="14">
        <f>+PROPIOSDIC!J37+NACIONDIC!J37</f>
        <v>2225159</v>
      </c>
      <c r="K37" s="14">
        <f>+NACIONDIC!K37+PROPIOSDIC!K37</f>
        <v>0</v>
      </c>
      <c r="L37" s="14">
        <f>+NACIONDIC!L37+PROPIOSDIC!L37</f>
        <v>0</v>
      </c>
      <c r="M37" s="14">
        <f>+PROPIOSDIC!M37</f>
        <v>0</v>
      </c>
      <c r="N37" s="14"/>
      <c r="O37" s="14">
        <f>+J37+L37-K37+N37-M37</f>
        <v>2225159</v>
      </c>
      <c r="P37" s="14">
        <f>+NACIONDIC!P37+PROPIOSDIC!P37</f>
        <v>2184000</v>
      </c>
      <c r="Q37" s="14">
        <f>+NACIONDIC!Q37+PROPIOSDIC!Q37</f>
        <v>2184000</v>
      </c>
      <c r="R37" s="14">
        <f>+NACIONDIC!R37+PROPIOSDIC!R37</f>
        <v>2184000</v>
      </c>
      <c r="S37" s="14">
        <f>+NACIONDIC!S37+PROPIOSDIC!S37</f>
        <v>2184000</v>
      </c>
      <c r="T37" s="14">
        <f>+O37-P37</f>
        <v>41159</v>
      </c>
      <c r="U37" s="14">
        <f>+P37-Q37</f>
        <v>0</v>
      </c>
      <c r="V37" s="14">
        <f>+Q37-R37</f>
        <v>0</v>
      </c>
      <c r="W37" s="10">
        <f>+R37-S37</f>
        <v>0</v>
      </c>
    </row>
    <row r="38" spans="2:23" ht="12.75">
      <c r="B38" s="5"/>
      <c r="C38" s="4"/>
      <c r="D38" s="6"/>
      <c r="E38" s="6"/>
      <c r="F38" s="6"/>
      <c r="G38" s="6"/>
      <c r="H38" s="6"/>
      <c r="I38" s="134"/>
      <c r="J38" s="14"/>
      <c r="K38" s="13"/>
      <c r="L38" s="13"/>
      <c r="M38" s="13"/>
      <c r="N38" s="13"/>
      <c r="O38" s="14"/>
      <c r="P38" s="14"/>
      <c r="Q38" s="14"/>
      <c r="R38" s="14"/>
      <c r="S38" s="14"/>
      <c r="T38" s="14"/>
      <c r="U38" s="14"/>
      <c r="V38" s="14"/>
      <c r="W38" s="10"/>
    </row>
    <row r="39" spans="2:23" s="42" customFormat="1" ht="12.75">
      <c r="B39" s="5"/>
      <c r="C39" s="4"/>
      <c r="D39" s="7">
        <v>3</v>
      </c>
      <c r="E39" s="4"/>
      <c r="F39" s="4"/>
      <c r="G39" s="4"/>
      <c r="H39" s="4"/>
      <c r="I39" s="135" t="s">
        <v>22</v>
      </c>
      <c r="J39" s="13">
        <f>SUM(J42:J46)</f>
        <v>54913093</v>
      </c>
      <c r="K39" s="13">
        <f>SUM(K42:K46)</f>
        <v>45936361</v>
      </c>
      <c r="L39" s="13">
        <f>SUM(L42:L46)</f>
        <v>1288751</v>
      </c>
      <c r="M39" s="13">
        <f>SUM(M42:M46)</f>
        <v>0</v>
      </c>
      <c r="N39" s="13">
        <f>SUM(N42:N46)</f>
        <v>0</v>
      </c>
      <c r="O39" s="13">
        <f>SUM(O43:O46)</f>
        <v>10265483</v>
      </c>
      <c r="P39" s="14">
        <f>NACIONDIC!P39+PROPIOSDIC!P39</f>
        <v>10265483</v>
      </c>
      <c r="Q39" s="14">
        <f>NACIONDIC!Q39+PROPIOSDIC!Q39</f>
        <v>10265483</v>
      </c>
      <c r="R39" s="14">
        <f>NACIONDIC!R39+PROPIOSDIC!R39</f>
        <v>10265483</v>
      </c>
      <c r="S39" s="14">
        <f>NACIONDIC!S39+PROPIOSDIC!S39</f>
        <v>10265483</v>
      </c>
      <c r="T39" s="13">
        <f>SUM(T43:T46)</f>
        <v>0</v>
      </c>
      <c r="U39" s="13">
        <f>SUM(U43:U46)</f>
        <v>0</v>
      </c>
      <c r="V39" s="13">
        <f>SUM(V43:V46)</f>
        <v>0</v>
      </c>
      <c r="W39" s="8">
        <f>SUM(W43:W46)</f>
        <v>0</v>
      </c>
    </row>
    <row r="40" spans="2:23" s="42" customFormat="1" ht="12.75" hidden="1">
      <c r="B40" s="5"/>
      <c r="C40" s="7" t="s">
        <v>48</v>
      </c>
      <c r="D40" s="4"/>
      <c r="E40" s="4"/>
      <c r="F40" s="4"/>
      <c r="G40" s="4"/>
      <c r="H40" s="4"/>
      <c r="I40" s="134"/>
      <c r="J40" s="14"/>
      <c r="K40" s="14"/>
      <c r="L40" s="14"/>
      <c r="M40" s="14"/>
      <c r="N40" s="14"/>
      <c r="O40" s="14"/>
      <c r="P40" s="14">
        <f>NACIONDIC!P41+PROPIOSDIC!P41</f>
        <v>0</v>
      </c>
      <c r="Q40" s="14">
        <f>NACIONDIC!Q41+PROPIOSDIC!Q41</f>
        <v>0</v>
      </c>
      <c r="R40" s="14">
        <f>NACIONDIC!R41+PROPIOSDIC!R41</f>
        <v>0</v>
      </c>
      <c r="S40" s="14">
        <f>NACIONDIC!S41+PROPIOSDIC!S41</f>
        <v>0</v>
      </c>
      <c r="T40" s="14"/>
      <c r="U40" s="14"/>
      <c r="V40" s="14"/>
      <c r="W40" s="10"/>
    </row>
    <row r="41" spans="2:23" s="42" customFormat="1" ht="12.75" hidden="1">
      <c r="B41" s="5"/>
      <c r="C41" s="7" t="s">
        <v>49</v>
      </c>
      <c r="D41" s="7"/>
      <c r="E41" s="4"/>
      <c r="F41" s="4"/>
      <c r="G41" s="4"/>
      <c r="H41" s="4"/>
      <c r="I41" s="135"/>
      <c r="J41" s="13"/>
      <c r="K41" s="14"/>
      <c r="L41" s="14"/>
      <c r="M41" s="14"/>
      <c r="N41" s="14"/>
      <c r="O41" s="14"/>
      <c r="P41" s="14">
        <f>NACIONDIC!P42+PROPIOSDIC!P42</f>
        <v>0</v>
      </c>
      <c r="Q41" s="14">
        <f>NACIONDIC!Q42+PROPIOSDIC!Q42</f>
        <v>0</v>
      </c>
      <c r="R41" s="14">
        <f>NACIONDIC!R42+PROPIOSDIC!R42</f>
        <v>0</v>
      </c>
      <c r="S41" s="14">
        <f>NACIONDIC!S42+PROPIOSDIC!S42</f>
        <v>0</v>
      </c>
      <c r="T41" s="14"/>
      <c r="U41" s="14"/>
      <c r="V41" s="14"/>
      <c r="W41" s="10"/>
    </row>
    <row r="42" spans="2:23" s="42" customFormat="1" ht="12.75">
      <c r="B42" s="5"/>
      <c r="C42" s="4"/>
      <c r="D42" s="4"/>
      <c r="E42" s="4"/>
      <c r="F42" s="4"/>
      <c r="G42" s="4"/>
      <c r="H42" s="4"/>
      <c r="I42" s="134"/>
      <c r="J42" s="14"/>
      <c r="K42" s="60"/>
      <c r="L42" s="60"/>
      <c r="M42" s="60"/>
      <c r="N42" s="60"/>
      <c r="O42" s="60"/>
      <c r="P42" s="14">
        <f>NACIONDIC!P43+PROPIOSDIC!P43</f>
        <v>10265483</v>
      </c>
      <c r="Q42" s="14">
        <f>NACIONDIC!Q43+PROPIOSDIC!Q43</f>
        <v>10265483</v>
      </c>
      <c r="R42" s="14">
        <f>NACIONDIC!R43+PROPIOSDIC!R43</f>
        <v>10265483</v>
      </c>
      <c r="S42" s="14">
        <f>NACIONDIC!S43+PROPIOSDIC!S43</f>
        <v>10265483</v>
      </c>
      <c r="T42" s="60"/>
      <c r="U42" s="60"/>
      <c r="V42" s="60"/>
      <c r="W42" s="105"/>
    </row>
    <row r="43" spans="2:23" s="42" customFormat="1" ht="12.75">
      <c r="B43" s="5"/>
      <c r="C43" s="4"/>
      <c r="D43" s="6">
        <v>3</v>
      </c>
      <c r="E43" s="6">
        <v>2</v>
      </c>
      <c r="F43" s="6">
        <v>1</v>
      </c>
      <c r="G43" s="6">
        <v>1</v>
      </c>
      <c r="H43" s="7"/>
      <c r="I43" s="134" t="s">
        <v>72</v>
      </c>
      <c r="J43" s="14">
        <f>+PROPIOSDIC!J43+NACIONDIC!J43</f>
        <v>8976732</v>
      </c>
      <c r="K43" s="14">
        <f>+NACIONDIC!K43+PROPIOSDIC!K43</f>
        <v>0</v>
      </c>
      <c r="L43" s="14">
        <f>+NACIONDIC!L43+PROPIOSDIC!L43</f>
        <v>1288751</v>
      </c>
      <c r="M43" s="14">
        <f>+PROPIOSDIC!M43</f>
        <v>0</v>
      </c>
      <c r="N43" s="14"/>
      <c r="O43" s="14">
        <f>+J43+L43-K43+N43-M43</f>
        <v>10265483</v>
      </c>
      <c r="P43" s="14">
        <f>NACIONDIC!P43+PROPIOSDIC!P43</f>
        <v>10265483</v>
      </c>
      <c r="Q43" s="14">
        <f>NACIONDIC!Q43+PROPIOSDIC!Q43</f>
        <v>10265483</v>
      </c>
      <c r="R43" s="14">
        <f>NACIONDIC!R43+PROPIOSDIC!R43</f>
        <v>10265483</v>
      </c>
      <c r="S43" s="14">
        <f>NACIONDIC!S43+PROPIOSDIC!S43</f>
        <v>10265483</v>
      </c>
      <c r="T43" s="14">
        <f aca="true" t="shared" si="4" ref="T43:W44">+O43-P43</f>
        <v>0</v>
      </c>
      <c r="U43" s="14">
        <f t="shared" si="4"/>
        <v>0</v>
      </c>
      <c r="V43" s="14">
        <f t="shared" si="4"/>
        <v>0</v>
      </c>
      <c r="W43" s="10">
        <f t="shared" si="4"/>
        <v>0</v>
      </c>
    </row>
    <row r="44" spans="2:23" s="42" customFormat="1" ht="21.75">
      <c r="B44" s="74"/>
      <c r="C44" s="60"/>
      <c r="D44" s="6">
        <v>3</v>
      </c>
      <c r="E44" s="6">
        <v>2</v>
      </c>
      <c r="F44" s="6">
        <v>1</v>
      </c>
      <c r="G44" s="6">
        <v>15</v>
      </c>
      <c r="H44" s="60"/>
      <c r="I44" s="134" t="s">
        <v>80</v>
      </c>
      <c r="J44" s="14">
        <f>+PROPIOSDIC!J44+NACIONDIC!J44</f>
        <v>45936361</v>
      </c>
      <c r="K44" s="14">
        <f>+NACIONDIC!K44+PROPIOSDIC!K44</f>
        <v>45936361</v>
      </c>
      <c r="L44" s="14">
        <f>+NACIONDIC!L44+PROPIOSDIC!L44</f>
        <v>0</v>
      </c>
      <c r="M44" s="14">
        <f>+PROPIOSDIC!M44</f>
        <v>0</v>
      </c>
      <c r="N44" s="14"/>
      <c r="O44" s="14">
        <f>+J44+L44-K44+N44-M44</f>
        <v>0</v>
      </c>
      <c r="P44" s="14">
        <f>NACIONDIC!P44+PROPIOSDIC!P44</f>
        <v>0</v>
      </c>
      <c r="Q44" s="14">
        <f>NACIONDIC!Q44+PROPIOSDIC!Q44</f>
        <v>0</v>
      </c>
      <c r="R44" s="14">
        <f>NACIONDIC!R44+PROPIOSDIC!R44</f>
        <v>0</v>
      </c>
      <c r="S44" s="14">
        <f>NACIONDIC!S44+PROPIOSDIC!S44</f>
        <v>0</v>
      </c>
      <c r="T44" s="14">
        <f t="shared" si="4"/>
        <v>0</v>
      </c>
      <c r="U44" s="14">
        <f t="shared" si="4"/>
        <v>0</v>
      </c>
      <c r="V44" s="14">
        <f t="shared" si="4"/>
        <v>0</v>
      </c>
      <c r="W44" s="10">
        <f t="shared" si="4"/>
        <v>0</v>
      </c>
    </row>
    <row r="45" spans="2:23" ht="21.75">
      <c r="B45" s="74"/>
      <c r="C45" s="60"/>
      <c r="D45" s="6">
        <v>3</v>
      </c>
      <c r="E45" s="6">
        <v>2</v>
      </c>
      <c r="F45" s="6">
        <v>1</v>
      </c>
      <c r="G45" s="6">
        <v>2</v>
      </c>
      <c r="H45" s="60"/>
      <c r="I45" s="134" t="s">
        <v>75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0"/>
    </row>
    <row r="46" spans="2:23" ht="12.75">
      <c r="B46" s="74"/>
      <c r="C46" s="60"/>
      <c r="D46" s="60"/>
      <c r="E46" s="60"/>
      <c r="F46" s="60"/>
      <c r="G46" s="60"/>
      <c r="H46" s="60"/>
      <c r="I46" s="134" t="s">
        <v>76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0"/>
    </row>
    <row r="47" spans="2:23" ht="13.5" thickBot="1">
      <c r="B47" s="75"/>
      <c r="C47" s="64"/>
      <c r="D47" s="64"/>
      <c r="E47" s="64"/>
      <c r="F47" s="64"/>
      <c r="G47" s="64"/>
      <c r="H47" s="64"/>
      <c r="I47" s="136"/>
      <c r="J47" s="64"/>
      <c r="K47" s="76"/>
      <c r="L47" s="64"/>
      <c r="M47" s="64"/>
      <c r="N47" s="64"/>
      <c r="O47" s="64"/>
      <c r="P47" s="76"/>
      <c r="Q47" s="76"/>
      <c r="R47" s="76"/>
      <c r="S47" s="76"/>
      <c r="T47" s="64"/>
      <c r="U47" s="64"/>
      <c r="V47" s="64"/>
      <c r="W47" s="104"/>
    </row>
    <row r="48" spans="2:24" s="95" customFormat="1" ht="15.75">
      <c r="B48" s="124"/>
      <c r="C48" s="77"/>
      <c r="D48" s="77"/>
      <c r="E48" s="77"/>
      <c r="F48" s="77"/>
      <c r="G48" s="77"/>
      <c r="H48" s="77"/>
      <c r="I48" s="137" t="s">
        <v>74</v>
      </c>
      <c r="J48" s="56">
        <f>+J50+J66</f>
        <v>873870887</v>
      </c>
      <c r="K48" s="56">
        <f>+K50+K66</f>
        <v>0</v>
      </c>
      <c r="L48" s="56">
        <f>+L50+L66</f>
        <v>0</v>
      </c>
      <c r="M48" s="56">
        <f>+M50+M66</f>
        <v>773783305</v>
      </c>
      <c r="N48" s="56">
        <f>+N50+N66</f>
        <v>481934593</v>
      </c>
      <c r="O48" s="56">
        <f>+J48+L48-K48+N48-M48</f>
        <v>582022175</v>
      </c>
      <c r="P48" s="56">
        <f>NACIONDIC!P48+PROPIOSDIC!P48</f>
        <v>480672055</v>
      </c>
      <c r="Q48" s="56">
        <f>NACIONDIC!Q48+PROPIOSDIC!Q48</f>
        <v>480672055</v>
      </c>
      <c r="R48" s="56">
        <f>NACIONDIC!R48+PROPIOSDIC!R48</f>
        <v>410372055</v>
      </c>
      <c r="S48" s="56">
        <f>NACIONDIC!S48+PROPIOSDIC!S48</f>
        <v>356109898</v>
      </c>
      <c r="T48" s="56">
        <f>+O48-P48</f>
        <v>101350120</v>
      </c>
      <c r="U48" s="56">
        <f>+P48-Q48</f>
        <v>0</v>
      </c>
      <c r="V48" s="56">
        <f>+Q48-R48</f>
        <v>70300000</v>
      </c>
      <c r="W48" s="87">
        <f>+R48-S48</f>
        <v>54262157</v>
      </c>
      <c r="X48" s="94"/>
    </row>
    <row r="49" spans="2:23" ht="12.75">
      <c r="B49" s="74"/>
      <c r="C49" s="60"/>
      <c r="D49" s="60"/>
      <c r="E49" s="60"/>
      <c r="F49" s="60"/>
      <c r="G49" s="60"/>
      <c r="H49" s="60"/>
      <c r="I49" s="138"/>
      <c r="J49" s="60"/>
      <c r="K49" s="14"/>
      <c r="L49" s="14"/>
      <c r="M49" s="14"/>
      <c r="N49" s="60"/>
      <c r="O49" s="60"/>
      <c r="P49" s="14"/>
      <c r="Q49" s="14"/>
      <c r="R49" s="14"/>
      <c r="S49" s="14"/>
      <c r="T49" s="68"/>
      <c r="U49" s="60"/>
      <c r="V49" s="60"/>
      <c r="W49" s="105"/>
    </row>
    <row r="50" spans="2:23" ht="21.75">
      <c r="B50" s="125"/>
      <c r="C50" s="60"/>
      <c r="D50" s="38">
        <v>520</v>
      </c>
      <c r="E50" s="6"/>
      <c r="F50" s="6"/>
      <c r="G50" s="6"/>
      <c r="H50" s="60"/>
      <c r="I50" s="135" t="s">
        <v>52</v>
      </c>
      <c r="J50" s="14">
        <f>+PROPIOSDIC!J50+NACIONDIC!J50</f>
        <v>773870887</v>
      </c>
      <c r="K50" s="14">
        <f>+NACIONDIC!K50+PROPIOSDIC!K50</f>
        <v>0</v>
      </c>
      <c r="L50" s="14">
        <f>+NACIONDIC!L50+PROPIOSDIC!L50</f>
        <v>0</v>
      </c>
      <c r="M50" s="14">
        <f>+PROPIOSDIC!M50</f>
        <v>747664556</v>
      </c>
      <c r="N50" s="14">
        <f>+PROPIOSDIC!N50</f>
        <v>481934593</v>
      </c>
      <c r="O50" s="14">
        <f>+J50+L50-K50+N50-M50</f>
        <v>508140924</v>
      </c>
      <c r="P50" s="14">
        <f>NACIONDIC!P50+PROPIOSDIC!P50</f>
        <v>415890804</v>
      </c>
      <c r="Q50" s="14">
        <f>NACIONDIC!Q50+PROPIOSDIC!Q50</f>
        <v>415890804</v>
      </c>
      <c r="R50" s="14">
        <f>NACIONDIC!R50+PROPIOSDIC!R50</f>
        <v>376490804</v>
      </c>
      <c r="S50" s="14">
        <f>NACIONDIC!S50+PROPIOSDIC!S50</f>
        <v>322228647</v>
      </c>
      <c r="T50" s="14">
        <f>+O50-P50</f>
        <v>92250120</v>
      </c>
      <c r="U50" s="14">
        <f>+P50-Q50</f>
        <v>0</v>
      </c>
      <c r="V50" s="14">
        <f>+Q50-R50</f>
        <v>39400000</v>
      </c>
      <c r="W50" s="10">
        <f>+R50-S50</f>
        <v>54262157</v>
      </c>
    </row>
    <row r="51" spans="2:23" ht="21.75">
      <c r="B51" s="74"/>
      <c r="C51" s="60"/>
      <c r="D51" s="6"/>
      <c r="E51" s="6"/>
      <c r="F51" s="6"/>
      <c r="G51" s="6"/>
      <c r="H51" s="60"/>
      <c r="I51" s="135" t="s">
        <v>53</v>
      </c>
      <c r="J51" s="14"/>
      <c r="K51" s="14"/>
      <c r="L51" s="14"/>
      <c r="M51" s="14"/>
      <c r="N51" s="60"/>
      <c r="O51" s="60"/>
      <c r="P51" s="14"/>
      <c r="Q51" s="14"/>
      <c r="R51" s="14"/>
      <c r="S51" s="14"/>
      <c r="T51" s="60"/>
      <c r="U51" s="60"/>
      <c r="V51" s="60"/>
      <c r="W51" s="105"/>
    </row>
    <row r="52" spans="2:23" ht="12.75">
      <c r="B52" s="74"/>
      <c r="C52" s="60"/>
      <c r="D52" s="6"/>
      <c r="E52" s="6"/>
      <c r="F52" s="6"/>
      <c r="G52" s="6"/>
      <c r="H52" s="60"/>
      <c r="I52" s="135" t="s">
        <v>77</v>
      </c>
      <c r="J52" s="14"/>
      <c r="K52" s="14"/>
      <c r="L52" s="14"/>
      <c r="M52" s="14"/>
      <c r="N52" s="60"/>
      <c r="O52" s="60"/>
      <c r="P52" s="14"/>
      <c r="Q52" s="14"/>
      <c r="R52" s="14"/>
      <c r="S52" s="14"/>
      <c r="T52" s="60"/>
      <c r="U52" s="60"/>
      <c r="V52" s="60"/>
      <c r="W52" s="105"/>
    </row>
    <row r="53" spans="2:23" ht="12.75">
      <c r="B53" s="74"/>
      <c r="C53" s="60"/>
      <c r="D53" s="6"/>
      <c r="E53" s="6"/>
      <c r="F53" s="6"/>
      <c r="G53" s="6"/>
      <c r="H53" s="60"/>
      <c r="I53" s="134"/>
      <c r="J53" s="14"/>
      <c r="K53" s="14"/>
      <c r="L53" s="14"/>
      <c r="M53" s="14"/>
      <c r="N53" s="60"/>
      <c r="O53" s="60"/>
      <c r="P53" s="14"/>
      <c r="Q53" s="14"/>
      <c r="R53" s="14"/>
      <c r="S53" s="14"/>
      <c r="T53" s="60"/>
      <c r="U53" s="60"/>
      <c r="V53" s="60"/>
      <c r="W53" s="105"/>
    </row>
    <row r="54" spans="2:23" ht="12.75">
      <c r="B54" s="74"/>
      <c r="C54" s="60"/>
      <c r="D54" s="6">
        <v>520</v>
      </c>
      <c r="E54" s="6">
        <v>1000</v>
      </c>
      <c r="F54" s="6"/>
      <c r="G54" s="6"/>
      <c r="H54" s="60"/>
      <c r="I54" s="134" t="s">
        <v>54</v>
      </c>
      <c r="J54" s="14">
        <f>+PROPIOSDIC!J54+NACIONDIC!J54</f>
        <v>773870887</v>
      </c>
      <c r="K54" s="14">
        <f>+NACIONDIC!K54+PROPIOSDIC!K54</f>
        <v>0</v>
      </c>
      <c r="L54" s="14">
        <f>+NACIONDIC!L54+PROPIOSDIC!L54</f>
        <v>0</v>
      </c>
      <c r="M54" s="14">
        <f>+PROPIOSDIC!M54</f>
        <v>747664556</v>
      </c>
      <c r="N54" s="14">
        <f>+PROPIOSDIC!N54</f>
        <v>481934593</v>
      </c>
      <c r="O54" s="14">
        <f>+J54+L54-K54+N54-M54</f>
        <v>508140924</v>
      </c>
      <c r="P54" s="14">
        <f>NACIONDIC!P54+PROPIOSDIC!P54</f>
        <v>415890804</v>
      </c>
      <c r="Q54" s="14">
        <f>NACIONDIC!Q54+PROPIOSDIC!Q54</f>
        <v>415890804</v>
      </c>
      <c r="R54" s="14">
        <f>NACIONDIC!R54+PROPIOSDIC!R54</f>
        <v>376490804</v>
      </c>
      <c r="S54" s="14">
        <f>NACIONDIC!S54+PROPIOSDIC!S54</f>
        <v>322228647</v>
      </c>
      <c r="T54" s="14">
        <f>+O54-P54</f>
        <v>92250120</v>
      </c>
      <c r="U54" s="14">
        <f>+P54-Q54</f>
        <v>0</v>
      </c>
      <c r="V54" s="14">
        <f>+Q54-R54</f>
        <v>39400000</v>
      </c>
      <c r="W54" s="10">
        <f>+R54-S54</f>
        <v>54262157</v>
      </c>
    </row>
    <row r="55" spans="2:23" ht="12.75">
      <c r="B55" s="74"/>
      <c r="C55" s="60"/>
      <c r="D55" s="6"/>
      <c r="E55" s="6"/>
      <c r="F55" s="6"/>
      <c r="G55" s="6"/>
      <c r="H55" s="60"/>
      <c r="I55" s="134"/>
      <c r="J55" s="14"/>
      <c r="K55" s="14"/>
      <c r="L55" s="14"/>
      <c r="M55" s="14"/>
      <c r="N55" s="60"/>
      <c r="O55" s="60"/>
      <c r="P55" s="14"/>
      <c r="Q55" s="14"/>
      <c r="R55" s="14"/>
      <c r="S55" s="14"/>
      <c r="T55" s="60"/>
      <c r="U55" s="60"/>
      <c r="V55" s="60"/>
      <c r="W55" s="105"/>
    </row>
    <row r="56" spans="2:23" ht="21.75">
      <c r="B56" s="74"/>
      <c r="C56" s="60"/>
      <c r="D56" s="6">
        <v>520</v>
      </c>
      <c r="E56" s="6">
        <v>1000</v>
      </c>
      <c r="F56" s="6">
        <v>1</v>
      </c>
      <c r="G56" s="6"/>
      <c r="H56" s="60"/>
      <c r="I56" s="134" t="s">
        <v>55</v>
      </c>
      <c r="J56" s="14">
        <f>+NACIONDIC!J56+PROPIOSDIC!J56</f>
        <v>773870887</v>
      </c>
      <c r="K56" s="14">
        <f>+NACIONDIC!K56+PROPIOSDIC!K56</f>
        <v>0</v>
      </c>
      <c r="L56" s="14">
        <f>+NACIONDIC!L56+PROPIOSDIC!L56</f>
        <v>0</v>
      </c>
      <c r="M56" s="14">
        <f>+PROPIOSDIC!M56</f>
        <v>747664556</v>
      </c>
      <c r="N56" s="14">
        <f>+PROPIOSDIC!N56</f>
        <v>481934593</v>
      </c>
      <c r="O56" s="14">
        <f>+J56+L56-K56+N56-M56</f>
        <v>508140924</v>
      </c>
      <c r="P56" s="14">
        <f>NACIONDIC!P56+PROPIOSDIC!P56</f>
        <v>415890804</v>
      </c>
      <c r="Q56" s="14">
        <f>NACIONDIC!Q56+PROPIOSDIC!Q56</f>
        <v>415890804</v>
      </c>
      <c r="R56" s="14">
        <f>NACIONDIC!R56+PROPIOSDIC!R56</f>
        <v>376490804</v>
      </c>
      <c r="S56" s="14">
        <f>NACIONDIC!S56+PROPIOSDIC!S56</f>
        <v>322228647</v>
      </c>
      <c r="T56" s="14">
        <f>+O56-P56</f>
        <v>92250120</v>
      </c>
      <c r="U56" s="14">
        <f>+P56-Q56</f>
        <v>0</v>
      </c>
      <c r="V56" s="14">
        <f>+Q56-R56</f>
        <v>39400000</v>
      </c>
      <c r="W56" s="10">
        <f>+R56-S56</f>
        <v>54262157</v>
      </c>
    </row>
    <row r="57" spans="2:23" ht="21.75">
      <c r="B57" s="74"/>
      <c r="C57" s="60"/>
      <c r="D57" s="6"/>
      <c r="E57" s="6"/>
      <c r="F57" s="6"/>
      <c r="G57" s="6"/>
      <c r="H57" s="60"/>
      <c r="I57" s="134" t="s">
        <v>78</v>
      </c>
      <c r="J57" s="14"/>
      <c r="K57" s="14"/>
      <c r="L57" s="14"/>
      <c r="M57" s="14"/>
      <c r="N57" s="60"/>
      <c r="O57" s="60"/>
      <c r="P57" s="14"/>
      <c r="Q57" s="14"/>
      <c r="R57" s="14"/>
      <c r="S57" s="14"/>
      <c r="T57" s="60"/>
      <c r="U57" s="60"/>
      <c r="V57" s="60"/>
      <c r="W57" s="105"/>
    </row>
    <row r="58" spans="2:23" ht="21.75">
      <c r="B58" s="74"/>
      <c r="C58" s="60"/>
      <c r="D58" s="6"/>
      <c r="E58" s="6"/>
      <c r="F58" s="6"/>
      <c r="G58" s="6"/>
      <c r="H58" s="60"/>
      <c r="I58" s="134" t="s">
        <v>56</v>
      </c>
      <c r="J58" s="14"/>
      <c r="K58" s="14"/>
      <c r="L58" s="14"/>
      <c r="M58" s="14"/>
      <c r="N58" s="60"/>
      <c r="O58" s="60"/>
      <c r="P58" s="14"/>
      <c r="Q58" s="14"/>
      <c r="R58" s="14"/>
      <c r="S58" s="14"/>
      <c r="T58" s="60"/>
      <c r="U58" s="60"/>
      <c r="V58" s="60"/>
      <c r="W58" s="105"/>
    </row>
    <row r="59" spans="2:23" ht="12.75">
      <c r="B59" s="74"/>
      <c r="C59" s="60"/>
      <c r="D59" s="6"/>
      <c r="E59" s="6"/>
      <c r="F59" s="6"/>
      <c r="G59" s="6"/>
      <c r="H59" s="60"/>
      <c r="I59" s="134" t="s">
        <v>79</v>
      </c>
      <c r="J59" s="14"/>
      <c r="K59" s="14"/>
      <c r="L59" s="14"/>
      <c r="M59" s="14"/>
      <c r="N59" s="60"/>
      <c r="O59" s="60"/>
      <c r="P59" s="14"/>
      <c r="Q59" s="14"/>
      <c r="R59" s="14"/>
      <c r="S59" s="14"/>
      <c r="T59" s="60"/>
      <c r="U59" s="60"/>
      <c r="V59" s="60"/>
      <c r="W59" s="105"/>
    </row>
    <row r="60" spans="2:23" ht="12.75">
      <c r="B60" s="74"/>
      <c r="C60" s="60"/>
      <c r="D60" s="6"/>
      <c r="E60" s="6"/>
      <c r="F60" s="6"/>
      <c r="G60" s="6"/>
      <c r="H60" s="60"/>
      <c r="I60" s="134"/>
      <c r="J60" s="14"/>
      <c r="K60" s="14"/>
      <c r="L60" s="14"/>
      <c r="M60" s="14"/>
      <c r="N60" s="60"/>
      <c r="O60" s="60"/>
      <c r="P60" s="14"/>
      <c r="Q60" s="14"/>
      <c r="R60" s="14"/>
      <c r="S60" s="14"/>
      <c r="T60" s="60"/>
      <c r="U60" s="60"/>
      <c r="V60" s="60"/>
      <c r="W60" s="105"/>
    </row>
    <row r="61" spans="2:23" ht="12.75">
      <c r="B61" s="74"/>
      <c r="C61" s="60"/>
      <c r="D61" s="6"/>
      <c r="E61" s="6"/>
      <c r="F61" s="6"/>
      <c r="G61" s="6">
        <v>20</v>
      </c>
      <c r="H61" s="60"/>
      <c r="I61" s="134" t="s">
        <v>57</v>
      </c>
      <c r="J61" s="14">
        <f>+PROPIOSDIC!J61+NACIONDIC!J61</f>
        <v>293736887</v>
      </c>
      <c r="K61" s="14">
        <f>+NACIONDIC!K66+PROPIOSDIC!K61</f>
        <v>0</v>
      </c>
      <c r="L61" s="14">
        <f>+NACIONDIC!L66+PROPIOSDIC!L61</f>
        <v>0</v>
      </c>
      <c r="M61" s="14">
        <f>+PROPIOSDIC!M61</f>
        <v>18552163</v>
      </c>
      <c r="N61" s="14">
        <f>+PROPIOSDIC!N61</f>
        <v>0</v>
      </c>
      <c r="O61" s="14">
        <f>+J61+L61-K61+N61-M61</f>
        <v>275184724</v>
      </c>
      <c r="P61" s="14">
        <f>+PROPIOSDIC!P61</f>
        <v>248884604</v>
      </c>
      <c r="Q61" s="14">
        <f>+PROPIOSDIC!Q61</f>
        <v>248884604</v>
      </c>
      <c r="R61" s="14">
        <f>+PROPIOSDIC!R61</f>
        <v>248884604</v>
      </c>
      <c r="S61" s="14">
        <f>+PROPIOSDIC!S61</f>
        <v>247819724</v>
      </c>
      <c r="T61" s="14">
        <f aca="true" t="shared" si="5" ref="T61:W63">+O61-P61</f>
        <v>26300120</v>
      </c>
      <c r="U61" s="14">
        <f t="shared" si="5"/>
        <v>0</v>
      </c>
      <c r="V61" s="14">
        <f t="shared" si="5"/>
        <v>0</v>
      </c>
      <c r="W61" s="10">
        <f t="shared" si="5"/>
        <v>1064880</v>
      </c>
    </row>
    <row r="62" spans="2:23" ht="12.75">
      <c r="B62" s="74"/>
      <c r="C62" s="60"/>
      <c r="D62" s="6"/>
      <c r="E62" s="6"/>
      <c r="F62" s="6"/>
      <c r="G62" s="6">
        <v>13</v>
      </c>
      <c r="H62" s="60"/>
      <c r="I62" s="134" t="s">
        <v>82</v>
      </c>
      <c r="J62" s="14">
        <f>+PROPIOSDIC!J62+NACIONDIC!J62</f>
        <v>160000000</v>
      </c>
      <c r="K62" s="14">
        <f>+NACIONDIC!K68+PROPIOSDIC!K62</f>
        <v>0</v>
      </c>
      <c r="L62" s="14">
        <f>+NACIONDIC!L68+PROPIOSDIC!L62</f>
        <v>0</v>
      </c>
      <c r="M62" s="14">
        <f>+PROPIOSDIC!M62</f>
        <v>0</v>
      </c>
      <c r="N62" s="14">
        <f>+PROPIOSDIC!N62</f>
        <v>0</v>
      </c>
      <c r="O62" s="14">
        <f>+J62+L62-K62+N62-M62</f>
        <v>160000000</v>
      </c>
      <c r="P62" s="14">
        <f>+NACIONDIC!P56</f>
        <v>160000000</v>
      </c>
      <c r="Q62" s="14">
        <f>+NACIONDIC!Q56</f>
        <v>160000000</v>
      </c>
      <c r="R62" s="14">
        <f>+NACIONDIC!R56</f>
        <v>120600000</v>
      </c>
      <c r="S62" s="14">
        <f>+NACIONDIC!R56</f>
        <v>120600000</v>
      </c>
      <c r="T62" s="14">
        <f t="shared" si="5"/>
        <v>0</v>
      </c>
      <c r="U62" s="14">
        <f t="shared" si="5"/>
        <v>0</v>
      </c>
      <c r="V62" s="14">
        <f t="shared" si="5"/>
        <v>39400000</v>
      </c>
      <c r="W62" s="10">
        <f t="shared" si="5"/>
        <v>0</v>
      </c>
    </row>
    <row r="63" spans="2:23" ht="12.75">
      <c r="B63" s="74"/>
      <c r="C63" s="60"/>
      <c r="D63" s="6"/>
      <c r="E63" s="6"/>
      <c r="F63" s="6"/>
      <c r="G63" s="6">
        <v>25</v>
      </c>
      <c r="H63" s="60"/>
      <c r="I63" s="134" t="s">
        <v>58</v>
      </c>
      <c r="J63" s="14">
        <f>+PROPIOSDIC!J63+NACIONDIC!J63</f>
        <v>320134000</v>
      </c>
      <c r="K63" s="14">
        <f>+NACIONDIC!K69+PROPIOSDIC!K63</f>
        <v>0</v>
      </c>
      <c r="L63" s="14">
        <f>+NACIONDIC!L69+PROPIOSDIC!L63</f>
        <v>0</v>
      </c>
      <c r="M63" s="14">
        <f>+PROPIOSDIC!M63</f>
        <v>729112393</v>
      </c>
      <c r="N63" s="96">
        <f>+PROPIOSDIC!N63</f>
        <v>481934593</v>
      </c>
      <c r="O63" s="14">
        <f>+J63+L63-K63+N63-M63</f>
        <v>72956200</v>
      </c>
      <c r="P63" s="14">
        <f>NACIONDIC!P69+PROPIOSDIC!P63</f>
        <v>7006200</v>
      </c>
      <c r="Q63" s="14">
        <f>NACIONDIC!Q69+PROPIOSDIC!Q63</f>
        <v>7006200</v>
      </c>
      <c r="R63" s="14">
        <f>NACIONDIC!R69+PROPIOSDIC!R63</f>
        <v>7006200</v>
      </c>
      <c r="S63" s="14">
        <f>NACIONDIC!S69+PROPIOSDIC!S63</f>
        <v>7006200</v>
      </c>
      <c r="T63" s="14">
        <f t="shared" si="5"/>
        <v>65950000</v>
      </c>
      <c r="U63" s="14">
        <f t="shared" si="5"/>
        <v>0</v>
      </c>
      <c r="V63" s="14">
        <f t="shared" si="5"/>
        <v>0</v>
      </c>
      <c r="W63" s="10">
        <f t="shared" si="5"/>
        <v>0</v>
      </c>
    </row>
    <row r="64" spans="2:23" ht="12.75">
      <c r="B64" s="74"/>
      <c r="C64" s="60"/>
      <c r="D64" s="6"/>
      <c r="E64" s="6"/>
      <c r="F64" s="6"/>
      <c r="G64" s="6"/>
      <c r="H64" s="60"/>
      <c r="I64" s="134"/>
      <c r="J64" s="14"/>
      <c r="K64" s="14"/>
      <c r="L64" s="14"/>
      <c r="M64" s="14"/>
      <c r="N64" s="60"/>
      <c r="O64" s="14"/>
      <c r="P64" s="14"/>
      <c r="Q64" s="14"/>
      <c r="R64" s="14"/>
      <c r="S64" s="14"/>
      <c r="T64" s="14"/>
      <c r="U64" s="14"/>
      <c r="V64" s="14"/>
      <c r="W64" s="10"/>
    </row>
    <row r="65" spans="2:23" ht="21.75">
      <c r="B65" s="74"/>
      <c r="C65" s="60"/>
      <c r="D65" s="6">
        <v>123</v>
      </c>
      <c r="E65" s="6">
        <v>1000</v>
      </c>
      <c r="F65" s="6"/>
      <c r="G65" s="6"/>
      <c r="H65" s="60"/>
      <c r="I65" s="134" t="s">
        <v>83</v>
      </c>
      <c r="J65" s="14"/>
      <c r="K65" s="14"/>
      <c r="L65" s="14"/>
      <c r="M65" s="14"/>
      <c r="N65" s="60"/>
      <c r="O65" s="14"/>
      <c r="P65" s="14"/>
      <c r="Q65" s="14"/>
      <c r="R65" s="14"/>
      <c r="S65" s="14"/>
      <c r="T65" s="14"/>
      <c r="U65" s="14"/>
      <c r="V65" s="14"/>
      <c r="W65" s="10"/>
    </row>
    <row r="66" spans="2:23" ht="21.75">
      <c r="B66" s="74"/>
      <c r="C66" s="60"/>
      <c r="D66" s="6"/>
      <c r="E66" s="6"/>
      <c r="F66" s="6"/>
      <c r="G66" s="6"/>
      <c r="H66" s="60"/>
      <c r="I66" s="134" t="s">
        <v>84</v>
      </c>
      <c r="J66" s="14">
        <f>+NACIONDIC!J66+PROPIOSDIC!J66</f>
        <v>100000000</v>
      </c>
      <c r="K66" s="14">
        <f>+NACIONDIC!K66+PROPIOSDIC!K66</f>
        <v>0</v>
      </c>
      <c r="L66" s="14">
        <f>+NACIONDIC!L66+PROPIOSDIC!L66</f>
        <v>0</v>
      </c>
      <c r="M66" s="14">
        <f>+NACIONDIC!M66</f>
        <v>26118749</v>
      </c>
      <c r="N66" s="96">
        <f>+PROPIOSDIC!N66</f>
        <v>0</v>
      </c>
      <c r="O66" s="14">
        <f>+J66+L66-K66+N66-M66</f>
        <v>73881251</v>
      </c>
      <c r="P66" s="14">
        <f>NACIONDIC!P66+PROPIOSDIC!P66</f>
        <v>64781251</v>
      </c>
      <c r="Q66" s="14">
        <f>NACIONDIC!Q66+PROPIOSDIC!Q66</f>
        <v>64781251</v>
      </c>
      <c r="R66" s="14">
        <f>NACIONDIC!R66+PROPIOSDIC!R66</f>
        <v>33881251</v>
      </c>
      <c r="S66" s="14">
        <f>NACIONDIC!S66+PROPIOSDIC!S66</f>
        <v>33881251</v>
      </c>
      <c r="T66" s="14">
        <f>NACIONDIC!T66+PROPIOSDIC!T66</f>
        <v>9100000</v>
      </c>
      <c r="U66" s="14">
        <f>NACIONDIC!U66+PROPIOSDIC!U66</f>
        <v>0</v>
      </c>
      <c r="V66" s="14">
        <f>NACIONDIC!V66+PROPIOSDIC!V66</f>
        <v>30900000</v>
      </c>
      <c r="W66" s="10">
        <f>NACIONDIC!W66+PROPIOSDIC!W66</f>
        <v>0</v>
      </c>
    </row>
    <row r="67" spans="2:23" ht="12.75">
      <c r="B67" s="74"/>
      <c r="C67" s="60"/>
      <c r="D67" s="6"/>
      <c r="E67" s="6"/>
      <c r="F67" s="6"/>
      <c r="G67" s="6"/>
      <c r="H67" s="60"/>
      <c r="I67" s="134"/>
      <c r="J67" s="14"/>
      <c r="K67" s="14"/>
      <c r="L67" s="14"/>
      <c r="M67" s="14"/>
      <c r="N67" s="60"/>
      <c r="O67" s="14"/>
      <c r="P67" s="14"/>
      <c r="Q67" s="14"/>
      <c r="R67" s="14"/>
      <c r="S67" s="14"/>
      <c r="T67" s="14"/>
      <c r="U67" s="14"/>
      <c r="V67" s="14"/>
      <c r="W67" s="10"/>
    </row>
    <row r="68" spans="2:23" ht="21.75">
      <c r="B68" s="74"/>
      <c r="C68" s="60"/>
      <c r="D68" s="6">
        <v>123</v>
      </c>
      <c r="E68" s="6">
        <v>1000</v>
      </c>
      <c r="F68" s="6">
        <v>1</v>
      </c>
      <c r="G68" s="6">
        <v>13</v>
      </c>
      <c r="H68" s="60"/>
      <c r="I68" s="134" t="s">
        <v>81</v>
      </c>
      <c r="J68" s="14">
        <f>+PROPIOSDIC!J68+NACIONDIC!J68</f>
        <v>100000000</v>
      </c>
      <c r="K68" s="14">
        <f>+NACIONDIC!K74+PROPIOSDIC!K68</f>
        <v>0</v>
      </c>
      <c r="L68" s="14">
        <f>+NACIONDIC!L74+PROPIOSDIC!L68</f>
        <v>0</v>
      </c>
      <c r="M68" s="14">
        <f>+NACIONDIC!M68</f>
        <v>26118749</v>
      </c>
      <c r="N68" s="96">
        <f>+PROPIOSDIC!N68</f>
        <v>0</v>
      </c>
      <c r="O68" s="14">
        <f>+J68+L68-K68+N68-M68</f>
        <v>73881251</v>
      </c>
      <c r="P68" s="14">
        <f>+P66</f>
        <v>64781251</v>
      </c>
      <c r="Q68" s="14">
        <f>+Q66</f>
        <v>64781251</v>
      </c>
      <c r="R68" s="14">
        <f>+R66</f>
        <v>33881251</v>
      </c>
      <c r="S68" s="14">
        <f>+S66</f>
        <v>33881251</v>
      </c>
      <c r="T68" s="14">
        <f>+O68-P68</f>
        <v>9100000</v>
      </c>
      <c r="U68" s="14">
        <f>+P68-Q68</f>
        <v>0</v>
      </c>
      <c r="V68" s="14">
        <f>+Q68-R68</f>
        <v>30900000</v>
      </c>
      <c r="W68" s="10">
        <f>+R68-S68</f>
        <v>0</v>
      </c>
    </row>
    <row r="69" spans="2:23" ht="13.5" thickBot="1">
      <c r="B69" s="75"/>
      <c r="C69" s="64"/>
      <c r="D69" s="90"/>
      <c r="E69" s="90"/>
      <c r="F69" s="90"/>
      <c r="G69" s="90"/>
      <c r="H69" s="64"/>
      <c r="I69" s="139"/>
      <c r="J69" s="126"/>
      <c r="K69" s="76"/>
      <c r="L69" s="76"/>
      <c r="M69" s="76"/>
      <c r="N69" s="76"/>
      <c r="O69" s="64"/>
      <c r="P69" s="76"/>
      <c r="Q69" s="76"/>
      <c r="R69" s="76"/>
      <c r="S69" s="76"/>
      <c r="T69" s="126"/>
      <c r="U69" s="76"/>
      <c r="V69" s="76"/>
      <c r="W69" s="119"/>
    </row>
    <row r="70" spans="2:23" ht="21" customHeight="1" thickBot="1">
      <c r="B70" s="99"/>
      <c r="C70" s="100"/>
      <c r="D70" s="100"/>
      <c r="E70" s="100"/>
      <c r="F70" s="100"/>
      <c r="G70" s="106"/>
      <c r="H70" s="100"/>
      <c r="I70" s="140" t="s">
        <v>50</v>
      </c>
      <c r="J70" s="101">
        <f>J10+J48</f>
        <v>5333919309</v>
      </c>
      <c r="K70" s="102">
        <f>+K10+K48</f>
        <v>342534013</v>
      </c>
      <c r="L70" s="102">
        <f>+L10+L48</f>
        <v>342534013</v>
      </c>
      <c r="M70" s="102">
        <f>+M10+M48</f>
        <v>773783305</v>
      </c>
      <c r="N70" s="102">
        <f>+N10+N48</f>
        <v>481934593</v>
      </c>
      <c r="O70" s="101">
        <f>+J70+L70-K70+N70-M70</f>
        <v>5042070597</v>
      </c>
      <c r="P70" s="103">
        <f aca="true" t="shared" si="6" ref="P70:W70">P10+P48</f>
        <v>4752593868</v>
      </c>
      <c r="Q70" s="103">
        <f t="shared" si="6"/>
        <v>4752593868</v>
      </c>
      <c r="R70" s="103">
        <f t="shared" si="6"/>
        <v>4399148572</v>
      </c>
      <c r="S70" s="103">
        <f t="shared" si="6"/>
        <v>4277132434</v>
      </c>
      <c r="T70" s="110">
        <f t="shared" si="6"/>
        <v>289476729</v>
      </c>
      <c r="U70" s="103">
        <f t="shared" si="6"/>
        <v>0</v>
      </c>
      <c r="V70" s="111">
        <f t="shared" si="6"/>
        <v>353445296</v>
      </c>
      <c r="W70" s="103">
        <f t="shared" si="6"/>
        <v>122016138</v>
      </c>
    </row>
    <row r="71" spans="2:16" ht="12.75">
      <c r="B71" t="s">
        <v>85</v>
      </c>
      <c r="J71" s="58"/>
      <c r="O71" s="58"/>
      <c r="P71" s="58"/>
    </row>
    <row r="72" spans="2:19" ht="12.75">
      <c r="B72" t="s">
        <v>86</v>
      </c>
      <c r="J72" s="58"/>
      <c r="P72" s="58"/>
      <c r="Q72" s="58"/>
      <c r="R72" s="58"/>
      <c r="S72" s="58"/>
    </row>
    <row r="73" spans="10:19" ht="12.75">
      <c r="J73" s="58"/>
      <c r="P73" s="58"/>
      <c r="Q73" s="58"/>
      <c r="R73" s="58"/>
      <c r="S73" s="58"/>
    </row>
    <row r="74" spans="16:19" ht="12.75">
      <c r="P74" s="58"/>
      <c r="Q74" s="58"/>
      <c r="R74" s="58"/>
      <c r="S74" s="58"/>
    </row>
    <row r="75" spans="16:19" ht="12.75">
      <c r="P75" s="58"/>
      <c r="Q75" s="58"/>
      <c r="R75" s="58"/>
      <c r="S75" s="58"/>
    </row>
    <row r="77" ht="12.75">
      <c r="P77" s="58"/>
    </row>
    <row r="78" spans="10:16" ht="12.75">
      <c r="J78" s="93"/>
      <c r="P78" s="58"/>
    </row>
    <row r="79" ht="12.75">
      <c r="J79" s="93"/>
    </row>
    <row r="80" ht="12.75">
      <c r="J80" s="91"/>
    </row>
    <row r="83" ht="12.75">
      <c r="J83" s="91"/>
    </row>
  </sheetData>
  <mergeCells count="5">
    <mergeCell ref="K7:L7"/>
    <mergeCell ref="B2:U2"/>
    <mergeCell ref="B4:U4"/>
    <mergeCell ref="B6:H6"/>
    <mergeCell ref="K6:N6"/>
  </mergeCells>
  <printOptions horizontalCentered="1" verticalCentered="1"/>
  <pageMargins left="0.75" right="0.75" top="1" bottom="1" header="0" footer="0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74"/>
  <sheetViews>
    <sheetView showGridLines="0" workbookViewId="0" topLeftCell="A1">
      <pane ySplit="7" topLeftCell="BM8" activePane="bottomLeft" state="frozen"/>
      <selection pane="topLeft" activeCell="I1" sqref="I1"/>
      <selection pane="bottomLeft" activeCell="A1" sqref="A1"/>
    </sheetView>
  </sheetViews>
  <sheetFormatPr defaultColWidth="11.421875" defaultRowHeight="12.75"/>
  <cols>
    <col min="1" max="1" width="0.85546875" style="0" customWidth="1"/>
    <col min="2" max="2" width="3.00390625" style="0" customWidth="1"/>
    <col min="3" max="3" width="4.00390625" style="0" customWidth="1"/>
    <col min="4" max="5" width="5.28125" style="0" customWidth="1"/>
    <col min="6" max="7" width="5.00390625" style="0" customWidth="1"/>
    <col min="8" max="8" width="4.00390625" style="0" hidden="1" customWidth="1"/>
    <col min="9" max="9" width="26.140625" style="141" customWidth="1"/>
    <col min="10" max="10" width="14.28125" style="0" customWidth="1"/>
    <col min="11" max="14" width="11.57421875" style="0" bestFit="1" customWidth="1"/>
    <col min="15" max="15" width="13.28125" style="0" bestFit="1" customWidth="1"/>
    <col min="16" max="16" width="12.8515625" style="0" customWidth="1"/>
    <col min="17" max="17" width="12.57421875" style="0" customWidth="1"/>
    <col min="18" max="19" width="13.28125" style="0" bestFit="1" customWidth="1"/>
    <col min="20" max="20" width="12.140625" style="0" customWidth="1"/>
    <col min="21" max="21" width="13.00390625" style="0" bestFit="1" customWidth="1"/>
    <col min="22" max="22" width="13.00390625" style="0" customWidth="1"/>
    <col min="23" max="23" width="14.00390625" style="0" bestFit="1" customWidth="1"/>
  </cols>
  <sheetData>
    <row r="2" spans="2:21" ht="12.75">
      <c r="B2" s="155" t="s">
        <v>26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2:13" ht="12.75">
      <c r="B3" s="34"/>
      <c r="C3" s="34"/>
      <c r="D3" s="34"/>
      <c r="E3" s="34"/>
      <c r="F3" s="34"/>
      <c r="G3" s="34"/>
      <c r="H3" s="34"/>
      <c r="I3" s="132"/>
      <c r="J3" s="34"/>
      <c r="K3" s="34"/>
      <c r="L3" s="34"/>
      <c r="M3" s="34"/>
    </row>
    <row r="4" spans="2:21" ht="12.75">
      <c r="B4" s="155" t="s">
        <v>90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1" ht="13.5" thickBot="1">
      <c r="B5" s="2"/>
      <c r="C5" s="2"/>
      <c r="D5" s="2"/>
      <c r="E5" s="2"/>
      <c r="F5" s="2"/>
      <c r="G5" s="2"/>
      <c r="H5" s="2"/>
      <c r="I5" s="132"/>
      <c r="J5" s="2"/>
      <c r="K5" s="9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3" ht="12.75">
      <c r="B6" s="156" t="s">
        <v>33</v>
      </c>
      <c r="C6" s="157"/>
      <c r="D6" s="157"/>
      <c r="E6" s="157"/>
      <c r="F6" s="157"/>
      <c r="G6" s="157"/>
      <c r="H6" s="158"/>
      <c r="I6" s="133"/>
      <c r="J6" s="35" t="s">
        <v>23</v>
      </c>
      <c r="K6" s="159" t="s">
        <v>34</v>
      </c>
      <c r="L6" s="157"/>
      <c r="M6" s="157"/>
      <c r="N6" s="158"/>
      <c r="O6" s="18" t="s">
        <v>23</v>
      </c>
      <c r="P6" s="18" t="s">
        <v>59</v>
      </c>
      <c r="Q6" s="39"/>
      <c r="R6" s="39"/>
      <c r="S6" s="39"/>
      <c r="T6" s="18" t="s">
        <v>30</v>
      </c>
      <c r="U6" s="40" t="s">
        <v>61</v>
      </c>
      <c r="V6" s="40" t="s">
        <v>61</v>
      </c>
      <c r="W6" s="40" t="s">
        <v>61</v>
      </c>
    </row>
    <row r="7" spans="2:23" ht="12.75">
      <c r="B7" s="23"/>
      <c r="C7" s="22" t="s">
        <v>35</v>
      </c>
      <c r="D7" s="24" t="s">
        <v>0</v>
      </c>
      <c r="E7" s="22" t="s">
        <v>2</v>
      </c>
      <c r="F7" s="22" t="s">
        <v>4</v>
      </c>
      <c r="G7" s="22" t="s">
        <v>6</v>
      </c>
      <c r="H7" s="7"/>
      <c r="I7" s="134"/>
      <c r="J7" s="19" t="s">
        <v>36</v>
      </c>
      <c r="K7" s="153" t="s">
        <v>37</v>
      </c>
      <c r="L7" s="154"/>
      <c r="M7" s="24" t="s">
        <v>38</v>
      </c>
      <c r="N7" s="24" t="s">
        <v>39</v>
      </c>
      <c r="O7" s="17" t="s">
        <v>27</v>
      </c>
      <c r="P7" s="21" t="s">
        <v>60</v>
      </c>
      <c r="Q7" s="21" t="s">
        <v>24</v>
      </c>
      <c r="R7" s="21" t="s">
        <v>62</v>
      </c>
      <c r="S7" s="21" t="s">
        <v>25</v>
      </c>
      <c r="T7" s="17" t="s">
        <v>23</v>
      </c>
      <c r="U7" s="25" t="s">
        <v>67</v>
      </c>
      <c r="V7" s="25" t="s">
        <v>68</v>
      </c>
      <c r="W7" s="25" t="s">
        <v>69</v>
      </c>
    </row>
    <row r="8" spans="2:23" ht="13.5" thickBot="1">
      <c r="B8" s="20" t="s">
        <v>40</v>
      </c>
      <c r="C8" s="3" t="s">
        <v>41</v>
      </c>
      <c r="D8" s="27" t="s">
        <v>1</v>
      </c>
      <c r="E8" s="3" t="s">
        <v>3</v>
      </c>
      <c r="F8" s="3" t="s">
        <v>5</v>
      </c>
      <c r="G8" s="3" t="s">
        <v>7</v>
      </c>
      <c r="H8" s="3" t="s">
        <v>8</v>
      </c>
      <c r="I8" s="142" t="s">
        <v>42</v>
      </c>
      <c r="J8" s="26" t="s">
        <v>31</v>
      </c>
      <c r="K8" s="3" t="s">
        <v>43</v>
      </c>
      <c r="L8" s="3" t="s">
        <v>44</v>
      </c>
      <c r="M8" s="3" t="s">
        <v>45</v>
      </c>
      <c r="N8" s="3"/>
      <c r="O8" s="28" t="s">
        <v>46</v>
      </c>
      <c r="P8" s="28" t="s">
        <v>28</v>
      </c>
      <c r="Q8" s="29" t="s">
        <v>29</v>
      </c>
      <c r="R8" s="29" t="s">
        <v>64</v>
      </c>
      <c r="S8" s="29" t="s">
        <v>63</v>
      </c>
      <c r="T8" s="28" t="s">
        <v>65</v>
      </c>
      <c r="U8" s="30" t="s">
        <v>66</v>
      </c>
      <c r="V8" s="30" t="s">
        <v>70</v>
      </c>
      <c r="W8" s="30" t="s">
        <v>71</v>
      </c>
    </row>
    <row r="9" spans="2:23" ht="12.75">
      <c r="B9" s="36"/>
      <c r="C9" s="1"/>
      <c r="D9" s="1"/>
      <c r="E9" s="1"/>
      <c r="F9" s="1"/>
      <c r="G9" s="1"/>
      <c r="H9" s="1"/>
      <c r="I9" s="133"/>
      <c r="J9" s="85"/>
      <c r="K9" s="1"/>
      <c r="L9" s="39"/>
      <c r="M9" s="1"/>
      <c r="N9" s="1"/>
      <c r="O9" s="1"/>
      <c r="P9" s="1"/>
      <c r="Q9" s="1"/>
      <c r="R9" s="1"/>
      <c r="S9" s="1"/>
      <c r="T9" s="1"/>
      <c r="U9" s="85"/>
      <c r="V9" s="37"/>
      <c r="W9" s="37"/>
    </row>
    <row r="10" spans="2:23" ht="12.75">
      <c r="B10" s="43" t="s">
        <v>47</v>
      </c>
      <c r="C10" s="4"/>
      <c r="D10" s="6"/>
      <c r="E10" s="6"/>
      <c r="F10" s="6"/>
      <c r="G10" s="6"/>
      <c r="H10" s="6"/>
      <c r="I10" s="135" t="s">
        <v>73</v>
      </c>
      <c r="J10" s="31">
        <f>J12+J31+J39</f>
        <v>2253001102</v>
      </c>
      <c r="K10" s="13">
        <f>+K12+K31+K39</f>
        <v>106657351</v>
      </c>
      <c r="L10" s="65">
        <f>+L12+L31+L39</f>
        <v>106657351</v>
      </c>
      <c r="M10" s="13">
        <f aca="true" t="shared" si="0" ref="M10:S10">M12+M31+M39</f>
        <v>0</v>
      </c>
      <c r="N10" s="13">
        <f t="shared" si="0"/>
        <v>0</v>
      </c>
      <c r="O10" s="13">
        <f t="shared" si="0"/>
        <v>2253001102</v>
      </c>
      <c r="P10" s="13">
        <f t="shared" si="0"/>
        <v>2153031611</v>
      </c>
      <c r="Q10" s="13">
        <f t="shared" si="0"/>
        <v>2153031611</v>
      </c>
      <c r="R10" s="13">
        <f t="shared" si="0"/>
        <v>2008297367</v>
      </c>
      <c r="S10" s="13">
        <f t="shared" si="0"/>
        <v>1947993203</v>
      </c>
      <c r="T10" s="13">
        <f>+O10-P10</f>
        <v>99969491</v>
      </c>
      <c r="U10" s="31">
        <f>+P10-Q10</f>
        <v>0</v>
      </c>
      <c r="V10" s="13">
        <f>+Q10-R10</f>
        <v>144734244</v>
      </c>
      <c r="W10" s="8">
        <f>+R10-S10</f>
        <v>60304164</v>
      </c>
    </row>
    <row r="11" spans="2:23" ht="12.75">
      <c r="B11" s="5"/>
      <c r="C11" s="4"/>
      <c r="D11" s="6"/>
      <c r="E11" s="6"/>
      <c r="F11" s="6"/>
      <c r="G11" s="6"/>
      <c r="H11" s="6">
        <v>20</v>
      </c>
      <c r="I11" s="134"/>
      <c r="J11" s="72"/>
      <c r="K11" s="14"/>
      <c r="L11" s="61"/>
      <c r="M11" s="14"/>
      <c r="N11" s="14"/>
      <c r="O11" s="14"/>
      <c r="P11" s="14"/>
      <c r="Q11" s="14"/>
      <c r="R11" s="14"/>
      <c r="S11" s="14"/>
      <c r="T11" s="13"/>
      <c r="U11" s="31"/>
      <c r="V11" s="13"/>
      <c r="W11" s="10"/>
    </row>
    <row r="12" spans="2:23" ht="12.75">
      <c r="B12" s="5"/>
      <c r="C12" s="4"/>
      <c r="D12" s="6">
        <v>1</v>
      </c>
      <c r="E12" s="6"/>
      <c r="F12" s="6"/>
      <c r="G12" s="6"/>
      <c r="H12" s="6"/>
      <c r="I12" s="135" t="s">
        <v>9</v>
      </c>
      <c r="J12" s="31">
        <f>+J14+J23+J25+J28</f>
        <v>1636824916</v>
      </c>
      <c r="K12" s="13">
        <f>+K14</f>
        <v>59833173</v>
      </c>
      <c r="L12" s="65">
        <f>+L14+L15+L17+L21+L25</f>
        <v>9989226</v>
      </c>
      <c r="M12" s="13">
        <f>+M14+M23+M25+M28</f>
        <v>0</v>
      </c>
      <c r="N12" s="13">
        <f>+N14+N23+N25+N28</f>
        <v>0</v>
      </c>
      <c r="O12" s="13">
        <f>+O14+O23+O25+O28+O21</f>
        <v>1586980969</v>
      </c>
      <c r="P12" s="13">
        <f>+P14+P23+P25+P28+P21</f>
        <v>1506699518</v>
      </c>
      <c r="Q12" s="13">
        <f>+Q14+Q23+Q25+Q28+Q21</f>
        <v>1506699518</v>
      </c>
      <c r="R12" s="13">
        <f>+R14+R23+R25+R28+R21</f>
        <v>1489915118</v>
      </c>
      <c r="S12" s="13">
        <f>+S14+S23+S25+S28+S21</f>
        <v>1458170907</v>
      </c>
      <c r="T12" s="13">
        <f>+O12-P12</f>
        <v>80281451</v>
      </c>
      <c r="U12" s="31">
        <f>+P12-Q12</f>
        <v>0</v>
      </c>
      <c r="V12" s="13">
        <f>+Q12-R12</f>
        <v>16784400</v>
      </c>
      <c r="W12" s="8">
        <f>+R12-S12</f>
        <v>31744211</v>
      </c>
    </row>
    <row r="13" spans="2:23" ht="12.75">
      <c r="B13" s="5"/>
      <c r="C13" s="4"/>
      <c r="D13" s="6"/>
      <c r="E13" s="6"/>
      <c r="F13" s="6"/>
      <c r="G13" s="6"/>
      <c r="H13" s="6"/>
      <c r="I13" s="134"/>
      <c r="J13" s="32"/>
      <c r="K13" s="14"/>
      <c r="L13" s="61"/>
      <c r="M13" s="14"/>
      <c r="N13" s="14"/>
      <c r="O13" s="14"/>
      <c r="P13" s="14"/>
      <c r="Q13" s="14"/>
      <c r="R13" s="14"/>
      <c r="S13" s="14"/>
      <c r="T13" s="13"/>
      <c r="U13" s="31"/>
      <c r="V13" s="13"/>
      <c r="W13" s="10"/>
    </row>
    <row r="14" spans="2:23" ht="21.75">
      <c r="B14" s="5"/>
      <c r="C14" s="4"/>
      <c r="D14" s="6">
        <v>1</v>
      </c>
      <c r="E14" s="6">
        <v>0</v>
      </c>
      <c r="F14" s="6">
        <v>1</v>
      </c>
      <c r="G14" s="6"/>
      <c r="H14" s="6"/>
      <c r="I14" s="134" t="s">
        <v>10</v>
      </c>
      <c r="J14" s="32">
        <f aca="true" t="shared" si="1" ref="J14:S14">SUM(J15:J19)</f>
        <v>1176750954</v>
      </c>
      <c r="K14" s="14">
        <f>+K16+K18+K19+K28</f>
        <v>59833173</v>
      </c>
      <c r="L14" s="61">
        <v>0</v>
      </c>
      <c r="M14" s="14">
        <f t="shared" si="1"/>
        <v>0</v>
      </c>
      <c r="N14" s="14">
        <f t="shared" si="1"/>
        <v>0</v>
      </c>
      <c r="O14" s="14">
        <f>SUM(O15:O19)</f>
        <v>1151051509</v>
      </c>
      <c r="P14" s="14">
        <f>SUM(P15:P19)</f>
        <v>1122880084</v>
      </c>
      <c r="Q14" s="14">
        <f t="shared" si="1"/>
        <v>1122880084</v>
      </c>
      <c r="R14" s="14">
        <f t="shared" si="1"/>
        <v>1122880084</v>
      </c>
      <c r="S14" s="14">
        <f t="shared" si="1"/>
        <v>1122880084</v>
      </c>
      <c r="T14" s="14">
        <f aca="true" t="shared" si="2" ref="T14:W19">+O14-P14</f>
        <v>28171425</v>
      </c>
      <c r="U14" s="31">
        <f t="shared" si="2"/>
        <v>0</v>
      </c>
      <c r="V14" s="13">
        <f t="shared" si="2"/>
        <v>0</v>
      </c>
      <c r="W14" s="8">
        <f t="shared" si="2"/>
        <v>0</v>
      </c>
    </row>
    <row r="15" spans="2:23" ht="21.75">
      <c r="B15" s="5"/>
      <c r="C15" s="4"/>
      <c r="D15" s="6">
        <v>1</v>
      </c>
      <c r="E15" s="6">
        <v>0</v>
      </c>
      <c r="F15" s="6">
        <v>1</v>
      </c>
      <c r="G15" s="6">
        <v>1</v>
      </c>
      <c r="H15" s="6"/>
      <c r="I15" s="134" t="s">
        <v>11</v>
      </c>
      <c r="J15" s="32">
        <v>840974802</v>
      </c>
      <c r="K15" s="14"/>
      <c r="L15" s="61">
        <v>5860728</v>
      </c>
      <c r="M15" s="14"/>
      <c r="N15" s="14"/>
      <c r="O15" s="14">
        <f>SUM(J15:N15)</f>
        <v>846835530</v>
      </c>
      <c r="P15" s="14">
        <v>827843564</v>
      </c>
      <c r="Q15" s="14">
        <v>827843564</v>
      </c>
      <c r="R15" s="14">
        <v>827843564</v>
      </c>
      <c r="S15" s="14">
        <v>827843564</v>
      </c>
      <c r="T15" s="14">
        <f t="shared" si="2"/>
        <v>18991966</v>
      </c>
      <c r="U15" s="31">
        <f t="shared" si="2"/>
        <v>0</v>
      </c>
      <c r="V15" s="13">
        <f t="shared" si="2"/>
        <v>0</v>
      </c>
      <c r="W15" s="8">
        <f t="shared" si="2"/>
        <v>0</v>
      </c>
    </row>
    <row r="16" spans="2:23" ht="12.75">
      <c r="B16" s="5"/>
      <c r="C16" s="4"/>
      <c r="D16" s="6">
        <v>1</v>
      </c>
      <c r="E16" s="6">
        <v>0</v>
      </c>
      <c r="F16" s="6">
        <v>1</v>
      </c>
      <c r="G16" s="6">
        <v>2</v>
      </c>
      <c r="H16" s="6"/>
      <c r="I16" s="134" t="s">
        <v>12</v>
      </c>
      <c r="J16" s="32">
        <v>3475759</v>
      </c>
      <c r="K16" s="14">
        <v>158831</v>
      </c>
      <c r="L16" s="61"/>
      <c r="M16" s="14"/>
      <c r="N16" s="14"/>
      <c r="O16" s="14">
        <f>+J16-K16</f>
        <v>3316928</v>
      </c>
      <c r="P16" s="14">
        <v>3314426</v>
      </c>
      <c r="Q16" s="14">
        <v>3314426</v>
      </c>
      <c r="R16" s="14">
        <v>3314426</v>
      </c>
      <c r="S16" s="14">
        <v>3314426</v>
      </c>
      <c r="T16" s="14">
        <f t="shared" si="2"/>
        <v>2502</v>
      </c>
      <c r="U16" s="31">
        <f t="shared" si="2"/>
        <v>0</v>
      </c>
      <c r="V16" s="13">
        <f t="shared" si="2"/>
        <v>0</v>
      </c>
      <c r="W16" s="8">
        <f t="shared" si="2"/>
        <v>0</v>
      </c>
    </row>
    <row r="17" spans="2:23" ht="12.75">
      <c r="B17" s="5"/>
      <c r="C17" s="4"/>
      <c r="D17" s="6">
        <v>1</v>
      </c>
      <c r="E17" s="6">
        <v>0</v>
      </c>
      <c r="F17" s="6">
        <v>1</v>
      </c>
      <c r="G17" s="6">
        <v>3</v>
      </c>
      <c r="H17" s="6"/>
      <c r="I17" s="134" t="s">
        <v>87</v>
      </c>
      <c r="J17" s="14">
        <v>0</v>
      </c>
      <c r="K17" s="14"/>
      <c r="L17" s="14">
        <v>273000</v>
      </c>
      <c r="M17" s="14"/>
      <c r="N17" s="14"/>
      <c r="O17" s="14">
        <v>273000</v>
      </c>
      <c r="P17" s="14">
        <v>273000</v>
      </c>
      <c r="Q17" s="14">
        <v>273000</v>
      </c>
      <c r="R17" s="14">
        <v>273000</v>
      </c>
      <c r="S17" s="14">
        <v>273000</v>
      </c>
      <c r="T17" s="14">
        <f t="shared" si="2"/>
        <v>0</v>
      </c>
      <c r="U17" s="31">
        <f t="shared" si="2"/>
        <v>0</v>
      </c>
      <c r="V17" s="13">
        <f t="shared" si="2"/>
        <v>0</v>
      </c>
      <c r="W17" s="8">
        <f t="shared" si="2"/>
        <v>0</v>
      </c>
    </row>
    <row r="18" spans="2:23" ht="12.75">
      <c r="B18" s="5"/>
      <c r="C18" s="4"/>
      <c r="D18" s="6">
        <v>1</v>
      </c>
      <c r="E18" s="6">
        <v>0</v>
      </c>
      <c r="F18" s="6">
        <v>1</v>
      </c>
      <c r="G18" s="6">
        <v>4</v>
      </c>
      <c r="H18" s="6"/>
      <c r="I18" s="134" t="s">
        <v>13</v>
      </c>
      <c r="J18" s="32">
        <v>121546554</v>
      </c>
      <c r="K18" s="14">
        <v>674342</v>
      </c>
      <c r="L18" s="61"/>
      <c r="M18" s="14"/>
      <c r="N18" s="14"/>
      <c r="O18" s="14">
        <f>+J18-K18+L18-M18+N18</f>
        <v>120872212</v>
      </c>
      <c r="P18" s="14">
        <v>119986889</v>
      </c>
      <c r="Q18" s="14">
        <v>119986889</v>
      </c>
      <c r="R18" s="14">
        <v>119986889</v>
      </c>
      <c r="S18" s="14">
        <v>119986889</v>
      </c>
      <c r="T18" s="14">
        <f t="shared" si="2"/>
        <v>885323</v>
      </c>
      <c r="U18" s="31">
        <f t="shared" si="2"/>
        <v>0</v>
      </c>
      <c r="V18" s="13">
        <f t="shared" si="2"/>
        <v>0</v>
      </c>
      <c r="W18" s="8">
        <f t="shared" si="2"/>
        <v>0</v>
      </c>
    </row>
    <row r="19" spans="2:23" ht="12.75">
      <c r="B19" s="5"/>
      <c r="C19" s="4"/>
      <c r="D19" s="6">
        <v>1</v>
      </c>
      <c r="E19" s="6">
        <v>0</v>
      </c>
      <c r="F19" s="6">
        <v>1</v>
      </c>
      <c r="G19" s="6">
        <v>5</v>
      </c>
      <c r="H19" s="6"/>
      <c r="I19" s="134" t="s">
        <v>14</v>
      </c>
      <c r="J19" s="32">
        <v>210753839</v>
      </c>
      <c r="K19" s="14">
        <v>31000000</v>
      </c>
      <c r="L19" s="61"/>
      <c r="M19" s="14"/>
      <c r="N19" s="14"/>
      <c r="O19" s="14">
        <f>+J19-K19</f>
        <v>179753839</v>
      </c>
      <c r="P19" s="14">
        <v>171462205</v>
      </c>
      <c r="Q19" s="14">
        <v>171462205</v>
      </c>
      <c r="R19" s="14">
        <v>171462205</v>
      </c>
      <c r="S19" s="14">
        <v>171462205</v>
      </c>
      <c r="T19" s="14">
        <f t="shared" si="2"/>
        <v>8291634</v>
      </c>
      <c r="U19" s="31">
        <f t="shared" si="2"/>
        <v>0</v>
      </c>
      <c r="V19" s="13">
        <f t="shared" si="2"/>
        <v>0</v>
      </c>
      <c r="W19" s="8">
        <f t="shared" si="2"/>
        <v>0</v>
      </c>
    </row>
    <row r="20" spans="2:23" ht="12.75">
      <c r="B20" s="5"/>
      <c r="C20" s="4"/>
      <c r="D20" s="6"/>
      <c r="E20" s="6"/>
      <c r="F20" s="6"/>
      <c r="G20" s="6"/>
      <c r="H20" s="6"/>
      <c r="I20" s="134"/>
      <c r="J20" s="32"/>
      <c r="K20" s="14"/>
      <c r="L20" s="61"/>
      <c r="M20" s="14"/>
      <c r="N20" s="14"/>
      <c r="O20" s="14"/>
      <c r="P20" s="14"/>
      <c r="Q20" s="14"/>
      <c r="R20" s="14"/>
      <c r="S20" s="14"/>
      <c r="T20" s="14"/>
      <c r="U20" s="31"/>
      <c r="V20" s="13"/>
      <c r="W20" s="8"/>
    </row>
    <row r="21" spans="2:23" ht="12.75">
      <c r="B21" s="5"/>
      <c r="C21" s="4"/>
      <c r="D21" s="6">
        <v>1</v>
      </c>
      <c r="E21" s="6">
        <v>0</v>
      </c>
      <c r="F21" s="6">
        <v>999</v>
      </c>
      <c r="G21" s="6"/>
      <c r="H21" s="6"/>
      <c r="I21" s="134" t="s">
        <v>88</v>
      </c>
      <c r="J21" s="32"/>
      <c r="K21" s="14"/>
      <c r="L21" s="61">
        <v>674342</v>
      </c>
      <c r="M21" s="14"/>
      <c r="N21" s="14"/>
      <c r="O21" s="14">
        <f>SUM(J21:N21)</f>
        <v>674342</v>
      </c>
      <c r="P21" s="14">
        <v>674342</v>
      </c>
      <c r="Q21" s="14">
        <v>674342</v>
      </c>
      <c r="R21" s="14">
        <v>674342</v>
      </c>
      <c r="S21" s="14">
        <v>674342</v>
      </c>
      <c r="T21" s="14">
        <f>+O21-P21</f>
        <v>0</v>
      </c>
      <c r="U21" s="31">
        <f>+P21-Q21</f>
        <v>0</v>
      </c>
      <c r="V21" s="13">
        <f>+Q21-R21</f>
        <v>0</v>
      </c>
      <c r="W21" s="8">
        <f>+R21-S21</f>
        <v>0</v>
      </c>
    </row>
    <row r="22" spans="2:23" ht="12.75">
      <c r="B22" s="5"/>
      <c r="C22" s="4"/>
      <c r="D22" s="6"/>
      <c r="E22" s="6"/>
      <c r="F22" s="6"/>
      <c r="G22" s="6"/>
      <c r="H22" s="6"/>
      <c r="I22" s="134"/>
      <c r="J22" s="32"/>
      <c r="K22" s="14"/>
      <c r="L22" s="61"/>
      <c r="M22" s="14"/>
      <c r="N22" s="14"/>
      <c r="O22" s="14"/>
      <c r="P22" s="14"/>
      <c r="Q22" s="14"/>
      <c r="R22" s="14"/>
      <c r="S22" s="14"/>
      <c r="T22" s="13"/>
      <c r="U22" s="31"/>
      <c r="V22" s="13"/>
      <c r="W22" s="10"/>
    </row>
    <row r="23" spans="2:23" ht="21.75">
      <c r="B23" s="5"/>
      <c r="C23" s="4"/>
      <c r="D23" s="6">
        <v>1</v>
      </c>
      <c r="E23" s="6">
        <v>0</v>
      </c>
      <c r="F23" s="6">
        <v>2</v>
      </c>
      <c r="G23" s="6"/>
      <c r="H23" s="6"/>
      <c r="I23" s="134" t="s">
        <v>32</v>
      </c>
      <c r="J23" s="32">
        <v>119000000</v>
      </c>
      <c r="K23" s="14"/>
      <c r="L23" s="61"/>
      <c r="M23" s="14"/>
      <c r="N23" s="14"/>
      <c r="O23" s="14">
        <f>SUM(J23:N23)</f>
        <v>119000000</v>
      </c>
      <c r="P23" s="14">
        <v>76444400</v>
      </c>
      <c r="Q23" s="14">
        <v>76444400</v>
      </c>
      <c r="R23" s="14">
        <v>59660000</v>
      </c>
      <c r="S23" s="14">
        <v>59660000</v>
      </c>
      <c r="T23" s="14">
        <f>+O23-P23</f>
        <v>42555600</v>
      </c>
      <c r="U23" s="32">
        <f>+P23-Q23</f>
        <v>0</v>
      </c>
      <c r="V23" s="14">
        <f>+Q23-R23</f>
        <v>16784400</v>
      </c>
      <c r="W23" s="8">
        <f>+R23-S23</f>
        <v>0</v>
      </c>
    </row>
    <row r="24" spans="2:23" ht="12.75">
      <c r="B24" s="5"/>
      <c r="C24" s="4"/>
      <c r="D24" s="6"/>
      <c r="E24" s="6"/>
      <c r="F24" s="6"/>
      <c r="G24" s="6"/>
      <c r="H24" s="6">
        <v>20</v>
      </c>
      <c r="I24" s="134"/>
      <c r="J24" s="32"/>
      <c r="K24" s="14"/>
      <c r="L24" s="61"/>
      <c r="M24" s="14"/>
      <c r="N24" s="14"/>
      <c r="O24" s="14"/>
      <c r="P24" s="14"/>
      <c r="Q24" s="14"/>
      <c r="R24" s="14"/>
      <c r="S24" s="14"/>
      <c r="T24" s="13"/>
      <c r="U24" s="31"/>
      <c r="V24" s="13"/>
      <c r="W24" s="10"/>
    </row>
    <row r="25" spans="2:23" ht="21.75">
      <c r="B25" s="5"/>
      <c r="C25" s="4"/>
      <c r="D25" s="6">
        <v>1</v>
      </c>
      <c r="E25" s="6">
        <v>0</v>
      </c>
      <c r="F25" s="6">
        <v>3</v>
      </c>
      <c r="G25" s="6"/>
      <c r="H25" s="6"/>
      <c r="I25" s="134" t="s">
        <v>15</v>
      </c>
      <c r="J25" s="32">
        <v>177358460</v>
      </c>
      <c r="K25" s="13"/>
      <c r="L25" s="61">
        <v>3181156</v>
      </c>
      <c r="M25" s="13"/>
      <c r="N25" s="13"/>
      <c r="O25" s="14">
        <f>SUM(J25:N25)</f>
        <v>180539616</v>
      </c>
      <c r="P25" s="14">
        <v>171655448</v>
      </c>
      <c r="Q25" s="14">
        <v>171655448</v>
      </c>
      <c r="R25" s="14">
        <v>171655448</v>
      </c>
      <c r="S25" s="14">
        <v>155005914</v>
      </c>
      <c r="T25" s="14">
        <f>+O25-P25</f>
        <v>8884168</v>
      </c>
      <c r="U25" s="31">
        <f>+P25-Q25</f>
        <v>0</v>
      </c>
      <c r="V25" s="13">
        <f>+Q25-R25</f>
        <v>0</v>
      </c>
      <c r="W25" s="8">
        <f>+R25-S25</f>
        <v>16649534</v>
      </c>
    </row>
    <row r="26" spans="2:23" ht="12.75">
      <c r="B26" s="5"/>
      <c r="C26" s="4"/>
      <c r="D26" s="6"/>
      <c r="E26" s="6"/>
      <c r="F26" s="6"/>
      <c r="G26" s="6"/>
      <c r="H26" s="6"/>
      <c r="I26" s="134" t="s">
        <v>16</v>
      </c>
      <c r="J26" s="32"/>
      <c r="K26" s="14"/>
      <c r="L26" s="61"/>
      <c r="M26" s="14"/>
      <c r="N26" s="14"/>
      <c r="O26" s="14"/>
      <c r="P26" s="14"/>
      <c r="Q26" s="14"/>
      <c r="R26" s="14"/>
      <c r="S26" s="14"/>
      <c r="T26" s="14"/>
      <c r="U26" s="31"/>
      <c r="V26" s="13"/>
      <c r="W26" s="10"/>
    </row>
    <row r="27" spans="2:23" ht="12.75">
      <c r="B27" s="5"/>
      <c r="C27" s="4"/>
      <c r="D27" s="38"/>
      <c r="E27" s="6"/>
      <c r="F27" s="6"/>
      <c r="G27" s="6"/>
      <c r="H27" s="6"/>
      <c r="I27" s="134"/>
      <c r="J27" s="32"/>
      <c r="K27" s="14"/>
      <c r="L27" s="61"/>
      <c r="M27" s="14"/>
      <c r="N27" s="14"/>
      <c r="O27" s="14"/>
      <c r="P27" s="14"/>
      <c r="Q27" s="14"/>
      <c r="R27" s="14"/>
      <c r="S27" s="14"/>
      <c r="T27" s="14"/>
      <c r="U27" s="31"/>
      <c r="V27" s="13"/>
      <c r="W27" s="8"/>
    </row>
    <row r="28" spans="2:23" ht="21.75">
      <c r="B28" s="5"/>
      <c r="C28" s="4"/>
      <c r="D28" s="6">
        <v>1</v>
      </c>
      <c r="E28" s="6">
        <v>0</v>
      </c>
      <c r="F28" s="6">
        <v>4</v>
      </c>
      <c r="G28" s="6"/>
      <c r="H28" s="6"/>
      <c r="I28" s="134" t="s">
        <v>15</v>
      </c>
      <c r="J28" s="32">
        <v>163715502</v>
      </c>
      <c r="K28" s="14">
        <v>28000000</v>
      </c>
      <c r="L28" s="61"/>
      <c r="M28" s="14"/>
      <c r="N28" s="14"/>
      <c r="O28" s="14">
        <f>+J28-K28</f>
        <v>135715502</v>
      </c>
      <c r="P28" s="14">
        <v>135045244</v>
      </c>
      <c r="Q28" s="14">
        <v>135045244</v>
      </c>
      <c r="R28" s="14">
        <v>135045244</v>
      </c>
      <c r="S28" s="14">
        <v>119950567</v>
      </c>
      <c r="T28" s="14">
        <f>+O28-P28</f>
        <v>670258</v>
      </c>
      <c r="U28" s="31">
        <f>+P28-Q28</f>
        <v>0</v>
      </c>
      <c r="V28" s="13">
        <f>+Q28-R28</f>
        <v>0</v>
      </c>
      <c r="W28" s="8">
        <f>+R28-S28</f>
        <v>15094677</v>
      </c>
    </row>
    <row r="29" spans="2:23" ht="12.75">
      <c r="B29" s="5"/>
      <c r="C29" s="4"/>
      <c r="D29" s="6"/>
      <c r="E29" s="6"/>
      <c r="F29" s="6"/>
      <c r="G29" s="6"/>
      <c r="H29" s="6"/>
      <c r="I29" s="134" t="s">
        <v>17</v>
      </c>
      <c r="J29" s="32"/>
      <c r="K29" s="14"/>
      <c r="L29" s="61"/>
      <c r="M29" s="14"/>
      <c r="N29" s="14"/>
      <c r="O29" s="14"/>
      <c r="P29" s="14"/>
      <c r="Q29" s="14"/>
      <c r="R29" s="14"/>
      <c r="S29" s="14"/>
      <c r="T29" s="13"/>
      <c r="U29" s="31"/>
      <c r="V29" s="13"/>
      <c r="W29" s="10"/>
    </row>
    <row r="30" spans="2:23" ht="12.75">
      <c r="B30" s="5"/>
      <c r="C30" s="4"/>
      <c r="D30" s="6"/>
      <c r="E30" s="6"/>
      <c r="F30" s="6"/>
      <c r="G30" s="6"/>
      <c r="H30" s="6"/>
      <c r="I30" s="134"/>
      <c r="J30" s="32"/>
      <c r="K30" s="14"/>
      <c r="L30" s="61"/>
      <c r="M30" s="14"/>
      <c r="N30" s="14"/>
      <c r="O30" s="14"/>
      <c r="P30" s="14"/>
      <c r="Q30" s="14"/>
      <c r="R30" s="14"/>
      <c r="S30" s="14"/>
      <c r="T30" s="13"/>
      <c r="U30" s="31"/>
      <c r="V30" s="13"/>
      <c r="W30" s="10"/>
    </row>
    <row r="31" spans="2:23" ht="12.75">
      <c r="B31" s="5"/>
      <c r="C31" s="4"/>
      <c r="D31" s="38">
        <v>2</v>
      </c>
      <c r="E31" s="6"/>
      <c r="F31" s="6"/>
      <c r="G31" s="6"/>
      <c r="H31" s="6"/>
      <c r="I31" s="135" t="s">
        <v>18</v>
      </c>
      <c r="J31" s="31">
        <f aca="true" t="shared" si="3" ref="J31:S31">+J33+J35+J37</f>
        <v>565751749</v>
      </c>
      <c r="K31" s="13">
        <f t="shared" si="3"/>
        <v>887817</v>
      </c>
      <c r="L31" s="65">
        <f t="shared" si="3"/>
        <v>95780308</v>
      </c>
      <c r="M31" s="13">
        <f t="shared" si="3"/>
        <v>0</v>
      </c>
      <c r="N31" s="13">
        <f t="shared" si="3"/>
        <v>0</v>
      </c>
      <c r="O31" s="13">
        <f t="shared" si="3"/>
        <v>660644240</v>
      </c>
      <c r="P31" s="13">
        <f t="shared" si="3"/>
        <v>640956200</v>
      </c>
      <c r="Q31" s="13">
        <f t="shared" si="3"/>
        <v>640956200</v>
      </c>
      <c r="R31" s="13">
        <f t="shared" si="3"/>
        <v>513006356</v>
      </c>
      <c r="S31" s="13">
        <f t="shared" si="3"/>
        <v>484446403</v>
      </c>
      <c r="T31" s="13">
        <f>+O31-P31</f>
        <v>19688040</v>
      </c>
      <c r="U31" s="31">
        <f>+P31-Q31</f>
        <v>0</v>
      </c>
      <c r="V31" s="13">
        <f>+Q31-R31</f>
        <v>127949844</v>
      </c>
      <c r="W31" s="8">
        <f>+R31-S31</f>
        <v>28559953</v>
      </c>
    </row>
    <row r="32" spans="2:23" ht="12.75">
      <c r="B32" s="5"/>
      <c r="C32" s="4"/>
      <c r="D32" s="6"/>
      <c r="E32" s="6"/>
      <c r="F32" s="6"/>
      <c r="G32" s="6"/>
      <c r="H32" s="6"/>
      <c r="I32" s="134"/>
      <c r="J32" s="32"/>
      <c r="K32" s="14"/>
      <c r="L32" s="61"/>
      <c r="M32" s="14"/>
      <c r="N32" s="14"/>
      <c r="O32" s="14"/>
      <c r="P32" s="14"/>
      <c r="Q32" s="14"/>
      <c r="R32" s="14"/>
      <c r="S32" s="14"/>
      <c r="T32" s="13"/>
      <c r="U32" s="31"/>
      <c r="V32" s="13"/>
      <c r="W32" s="10"/>
    </row>
    <row r="33" spans="2:23" ht="12.75">
      <c r="B33" s="5"/>
      <c r="C33" s="4"/>
      <c r="D33" s="6">
        <v>2</v>
      </c>
      <c r="E33" s="6">
        <v>0</v>
      </c>
      <c r="F33" s="6">
        <v>1</v>
      </c>
      <c r="G33" s="6"/>
      <c r="H33" s="6"/>
      <c r="I33" s="134" t="s">
        <v>19</v>
      </c>
      <c r="J33" s="32">
        <v>171170204</v>
      </c>
      <c r="K33" s="14">
        <v>887817</v>
      </c>
      <c r="L33" s="61">
        <v>95780308</v>
      </c>
      <c r="M33" s="14"/>
      <c r="N33" s="14"/>
      <c r="O33" s="14">
        <f>+J33-K33+L33</f>
        <v>266062695</v>
      </c>
      <c r="P33" s="14">
        <v>253747854</v>
      </c>
      <c r="Q33" s="14">
        <v>253747854</v>
      </c>
      <c r="R33" s="14">
        <v>128368852</v>
      </c>
      <c r="S33" s="14">
        <v>100736819</v>
      </c>
      <c r="T33" s="14">
        <f>+O33-P33</f>
        <v>12314841</v>
      </c>
      <c r="U33" s="32">
        <f>+P33-Q33</f>
        <v>0</v>
      </c>
      <c r="V33" s="14">
        <f>+Q33-R33</f>
        <v>125379002</v>
      </c>
      <c r="W33" s="10">
        <f>+R33-S33</f>
        <v>27632033</v>
      </c>
    </row>
    <row r="34" spans="2:23" ht="12.75">
      <c r="B34" s="5"/>
      <c r="C34" s="4"/>
      <c r="D34" s="6"/>
      <c r="E34" s="6"/>
      <c r="F34" s="6"/>
      <c r="G34" s="6"/>
      <c r="H34" s="6"/>
      <c r="I34" s="134"/>
      <c r="J34" s="32"/>
      <c r="K34" s="14"/>
      <c r="L34" s="61"/>
      <c r="M34" s="14"/>
      <c r="N34" s="14"/>
      <c r="O34" s="14"/>
      <c r="P34" s="14"/>
      <c r="Q34" s="14"/>
      <c r="R34" s="14"/>
      <c r="S34" s="14"/>
      <c r="T34" s="14"/>
      <c r="U34" s="32"/>
      <c r="V34" s="14"/>
      <c r="W34" s="10"/>
    </row>
    <row r="35" spans="2:23" ht="12.75">
      <c r="B35" s="5"/>
      <c r="C35" s="4"/>
      <c r="D35" s="6">
        <v>2</v>
      </c>
      <c r="E35" s="6">
        <v>0</v>
      </c>
      <c r="F35" s="6">
        <v>2</v>
      </c>
      <c r="G35" s="6"/>
      <c r="H35" s="33"/>
      <c r="I35" s="134" t="s">
        <v>20</v>
      </c>
      <c r="J35" s="32">
        <v>393468965</v>
      </c>
      <c r="K35" s="14"/>
      <c r="L35" s="61"/>
      <c r="M35" s="14"/>
      <c r="N35" s="14"/>
      <c r="O35" s="14">
        <f>SUM(J35:N35)</f>
        <v>393468965</v>
      </c>
      <c r="P35" s="14">
        <v>386095767</v>
      </c>
      <c r="Q35" s="14">
        <v>386095767</v>
      </c>
      <c r="R35" s="14">
        <v>383524925</v>
      </c>
      <c r="S35" s="14">
        <v>382597005</v>
      </c>
      <c r="T35" s="14">
        <f>+O35-P35</f>
        <v>7373198</v>
      </c>
      <c r="U35" s="32">
        <f>+P35-Q35</f>
        <v>0</v>
      </c>
      <c r="V35" s="14">
        <f>+Q35-R35</f>
        <v>2570842</v>
      </c>
      <c r="W35" s="10">
        <f>+R35-S35</f>
        <v>927920</v>
      </c>
    </row>
    <row r="36" spans="2:23" ht="12.75">
      <c r="B36" s="5"/>
      <c r="C36" s="4"/>
      <c r="D36" s="6"/>
      <c r="E36" s="6"/>
      <c r="F36" s="6"/>
      <c r="G36" s="6"/>
      <c r="H36" s="16"/>
      <c r="I36" s="134"/>
      <c r="J36" s="32"/>
      <c r="K36" s="13"/>
      <c r="L36" s="41"/>
      <c r="M36" s="31"/>
      <c r="N36" s="31"/>
      <c r="O36" s="14"/>
      <c r="P36" s="14"/>
      <c r="Q36" s="14"/>
      <c r="R36" s="14"/>
      <c r="S36" s="14"/>
      <c r="T36" s="14"/>
      <c r="U36" s="32"/>
      <c r="V36" s="14"/>
      <c r="W36" s="10"/>
    </row>
    <row r="37" spans="2:23" ht="12.75">
      <c r="B37" s="5"/>
      <c r="C37" s="4"/>
      <c r="D37" s="6">
        <v>3</v>
      </c>
      <c r="E37" s="6">
        <v>2</v>
      </c>
      <c r="F37" s="6">
        <v>3</v>
      </c>
      <c r="G37" s="6"/>
      <c r="H37" s="16"/>
      <c r="I37" s="134" t="s">
        <v>21</v>
      </c>
      <c r="J37" s="32">
        <v>1112580</v>
      </c>
      <c r="K37" s="14"/>
      <c r="L37" s="41"/>
      <c r="M37" s="31"/>
      <c r="N37" s="32"/>
      <c r="O37" s="14">
        <f>SUM(J37:N37)</f>
        <v>1112580</v>
      </c>
      <c r="P37" s="14">
        <v>1112579</v>
      </c>
      <c r="Q37" s="14">
        <v>1112579</v>
      </c>
      <c r="R37" s="14">
        <v>1112579</v>
      </c>
      <c r="S37" s="14">
        <v>1112579</v>
      </c>
      <c r="T37" s="14">
        <f>+O37-P37</f>
        <v>1</v>
      </c>
      <c r="U37" s="32">
        <f>+P37-Q37</f>
        <v>0</v>
      </c>
      <c r="V37" s="14">
        <f>+Q37-R37</f>
        <v>0</v>
      </c>
      <c r="W37" s="10">
        <f>+R37-S37</f>
        <v>0</v>
      </c>
    </row>
    <row r="38" spans="2:23" ht="12.75">
      <c r="B38" s="5"/>
      <c r="C38" s="4"/>
      <c r="D38" s="6"/>
      <c r="E38" s="6"/>
      <c r="F38" s="6"/>
      <c r="G38" s="6"/>
      <c r="H38" s="16"/>
      <c r="I38" s="134"/>
      <c r="J38" s="32"/>
      <c r="K38" s="13"/>
      <c r="L38" s="41"/>
      <c r="M38" s="13"/>
      <c r="N38" s="41"/>
      <c r="O38" s="14"/>
      <c r="P38" s="14"/>
      <c r="Q38" s="14"/>
      <c r="R38" s="14"/>
      <c r="S38" s="14"/>
      <c r="T38" s="13"/>
      <c r="U38" s="31"/>
      <c r="V38" s="13"/>
      <c r="W38" s="10"/>
    </row>
    <row r="39" spans="2:23" s="42" customFormat="1" ht="12.75">
      <c r="B39" s="5"/>
      <c r="C39" s="4"/>
      <c r="D39" s="15">
        <v>3</v>
      </c>
      <c r="E39" s="6"/>
      <c r="F39" s="6"/>
      <c r="G39" s="6"/>
      <c r="H39" s="11"/>
      <c r="I39" s="143" t="s">
        <v>22</v>
      </c>
      <c r="J39" s="41">
        <f>SUM(J42:J46)</f>
        <v>50424437</v>
      </c>
      <c r="K39" s="13">
        <f>SUM(K42:K46)</f>
        <v>45936361</v>
      </c>
      <c r="L39" s="13">
        <f>SUM(L42:L46)</f>
        <v>887817</v>
      </c>
      <c r="M39" s="13">
        <f>SUM(M42:M46)</f>
        <v>0</v>
      </c>
      <c r="N39" s="13">
        <f>SUM(N42:N46)</f>
        <v>0</v>
      </c>
      <c r="O39" s="13">
        <f>SUM(O43:O46)</f>
        <v>5375893</v>
      </c>
      <c r="P39" s="65">
        <f>SUM(P43:P44)</f>
        <v>5375893</v>
      </c>
      <c r="Q39" s="13">
        <f>SUM(Q43:Q44)</f>
        <v>5375893</v>
      </c>
      <c r="R39" s="13">
        <f>SUM(R43:R44)</f>
        <v>5375893</v>
      </c>
      <c r="S39" s="13">
        <f>SUM(S43:S44)</f>
        <v>5375893</v>
      </c>
      <c r="T39" s="13">
        <f>+O39-P39</f>
        <v>0</v>
      </c>
      <c r="U39" s="31">
        <f>+P39-Q39</f>
        <v>0</v>
      </c>
      <c r="V39" s="13">
        <f>+Q39-R39</f>
        <v>0</v>
      </c>
      <c r="W39" s="8">
        <f>+R39-S39</f>
        <v>0</v>
      </c>
    </row>
    <row r="40" spans="2:23" s="42" customFormat="1" ht="12.75" hidden="1">
      <c r="B40" s="5"/>
      <c r="C40" s="4"/>
      <c r="D40" s="11"/>
      <c r="E40" s="6"/>
      <c r="F40" s="6"/>
      <c r="G40" s="6"/>
      <c r="H40" s="11"/>
      <c r="I40" s="144"/>
      <c r="J40" s="12"/>
      <c r="K40" s="14"/>
      <c r="L40" s="14"/>
      <c r="M40" s="14"/>
      <c r="N40" s="14"/>
      <c r="O40" s="14"/>
      <c r="P40" s="12"/>
      <c r="Q40" s="12"/>
      <c r="R40" s="12"/>
      <c r="S40" s="12"/>
      <c r="T40" s="13">
        <f>+O40-P40</f>
        <v>0</v>
      </c>
      <c r="U40" s="31">
        <f>+P40-Q40</f>
        <v>0</v>
      </c>
      <c r="V40" s="13">
        <f>V42+V58+V71</f>
        <v>0</v>
      </c>
      <c r="W40" s="54"/>
    </row>
    <row r="41" spans="2:23" s="42" customFormat="1" ht="12.75" hidden="1">
      <c r="B41" s="5"/>
      <c r="C41" s="4"/>
      <c r="D41" s="15"/>
      <c r="E41" s="6"/>
      <c r="F41" s="6"/>
      <c r="G41" s="6"/>
      <c r="H41" s="11"/>
      <c r="I41" s="143"/>
      <c r="J41" s="41"/>
      <c r="K41" s="14"/>
      <c r="L41" s="14"/>
      <c r="M41" s="14"/>
      <c r="N41" s="14"/>
      <c r="O41" s="14"/>
      <c r="P41" s="12"/>
      <c r="Q41" s="12"/>
      <c r="R41" s="12"/>
      <c r="S41" s="12"/>
      <c r="T41" s="13">
        <f>+O41-P41</f>
        <v>0</v>
      </c>
      <c r="U41" s="31">
        <f>+P41-Q41</f>
        <v>0</v>
      </c>
      <c r="V41" s="13">
        <f>V43+V59+V72</f>
        <v>0</v>
      </c>
      <c r="W41" s="54"/>
    </row>
    <row r="42" spans="2:23" s="42" customFormat="1" ht="12.75">
      <c r="B42" s="5"/>
      <c r="C42" s="4"/>
      <c r="D42" s="11"/>
      <c r="E42" s="6"/>
      <c r="F42" s="6"/>
      <c r="G42" s="6"/>
      <c r="H42" s="11"/>
      <c r="I42" s="144"/>
      <c r="J42" s="12"/>
      <c r="K42" s="60"/>
      <c r="L42" s="60"/>
      <c r="M42" s="60"/>
      <c r="N42" s="60"/>
      <c r="O42" s="60"/>
      <c r="P42" s="60"/>
      <c r="Q42" s="60"/>
      <c r="R42" s="60"/>
      <c r="T42" s="13"/>
      <c r="U42" s="31"/>
      <c r="V42" s="13"/>
      <c r="W42" s="48"/>
    </row>
    <row r="43" spans="2:23" s="42" customFormat="1" ht="12.75">
      <c r="B43" s="5"/>
      <c r="C43" s="4"/>
      <c r="D43" s="6">
        <v>3</v>
      </c>
      <c r="E43" s="6">
        <v>2</v>
      </c>
      <c r="F43" s="6">
        <v>1</v>
      </c>
      <c r="G43" s="6">
        <v>1</v>
      </c>
      <c r="H43" s="7"/>
      <c r="I43" s="134" t="s">
        <v>72</v>
      </c>
      <c r="J43" s="32">
        <v>4488076</v>
      </c>
      <c r="K43" s="14"/>
      <c r="L43" s="14">
        <v>887817</v>
      </c>
      <c r="M43" s="14"/>
      <c r="N43" s="14"/>
      <c r="O43" s="14">
        <f>SUM(J43:N43)</f>
        <v>5375893</v>
      </c>
      <c r="P43" s="14">
        <v>5375893</v>
      </c>
      <c r="Q43" s="14">
        <v>5375893</v>
      </c>
      <c r="R43" s="14">
        <v>5375893</v>
      </c>
      <c r="S43" s="14">
        <v>5375893</v>
      </c>
      <c r="T43" s="14">
        <f aca="true" t="shared" si="4" ref="T43:W44">+O43-P43</f>
        <v>0</v>
      </c>
      <c r="U43" s="32">
        <f t="shared" si="4"/>
        <v>0</v>
      </c>
      <c r="V43" s="14">
        <f t="shared" si="4"/>
        <v>0</v>
      </c>
      <c r="W43" s="10">
        <f t="shared" si="4"/>
        <v>0</v>
      </c>
    </row>
    <row r="44" spans="2:23" s="42" customFormat="1" ht="21.75">
      <c r="B44" s="5"/>
      <c r="C44" s="4"/>
      <c r="D44" s="6">
        <v>3</v>
      </c>
      <c r="E44" s="6">
        <v>2</v>
      </c>
      <c r="F44" s="6">
        <v>1</v>
      </c>
      <c r="G44" s="6">
        <v>15</v>
      </c>
      <c r="I44" s="134" t="s">
        <v>80</v>
      </c>
      <c r="J44" s="32">
        <v>45936361</v>
      </c>
      <c r="K44" s="32">
        <v>45936361</v>
      </c>
      <c r="L44" s="60"/>
      <c r="M44" s="60"/>
      <c r="N44" s="60"/>
      <c r="O44" s="14">
        <f>+J44-K44</f>
        <v>0</v>
      </c>
      <c r="P44" s="14">
        <v>0</v>
      </c>
      <c r="Q44" s="14">
        <v>0</v>
      </c>
      <c r="R44" s="14">
        <v>0</v>
      </c>
      <c r="S44" s="61">
        <v>0</v>
      </c>
      <c r="T44" s="14">
        <f t="shared" si="4"/>
        <v>0</v>
      </c>
      <c r="U44" s="32">
        <f t="shared" si="4"/>
        <v>0</v>
      </c>
      <c r="V44" s="14">
        <f t="shared" si="4"/>
        <v>0</v>
      </c>
      <c r="W44" s="10">
        <f t="shared" si="4"/>
        <v>0</v>
      </c>
    </row>
    <row r="45" spans="2:23" ht="12.75">
      <c r="B45" s="5"/>
      <c r="C45" s="4"/>
      <c r="D45" s="6">
        <v>3</v>
      </c>
      <c r="E45" s="6">
        <v>2</v>
      </c>
      <c r="F45" s="6"/>
      <c r="G45" s="6"/>
      <c r="H45" s="42"/>
      <c r="I45" s="134"/>
      <c r="J45" s="32"/>
      <c r="K45" s="60"/>
      <c r="L45" s="60"/>
      <c r="M45" s="60"/>
      <c r="N45" s="60"/>
      <c r="O45" s="60"/>
      <c r="P45" s="60"/>
      <c r="Q45" s="60"/>
      <c r="R45" s="60"/>
      <c r="S45" s="42"/>
      <c r="T45" s="13"/>
      <c r="U45" s="31"/>
      <c r="V45" s="13"/>
      <c r="W45" s="48"/>
    </row>
    <row r="46" spans="2:23" ht="12.75">
      <c r="B46" s="5"/>
      <c r="C46" s="4"/>
      <c r="D46" s="6"/>
      <c r="E46" s="6"/>
      <c r="F46" s="6"/>
      <c r="G46" s="6"/>
      <c r="H46" s="42"/>
      <c r="I46" s="134"/>
      <c r="J46" s="32"/>
      <c r="K46" s="60"/>
      <c r="L46" s="60"/>
      <c r="M46" s="60"/>
      <c r="N46" s="60"/>
      <c r="O46" s="14"/>
      <c r="P46" s="14"/>
      <c r="Q46" s="14"/>
      <c r="R46" s="14"/>
      <c r="S46" s="61"/>
      <c r="T46" s="13"/>
      <c r="U46" s="31"/>
      <c r="V46" s="13"/>
      <c r="W46" s="8"/>
    </row>
    <row r="47" spans="2:23" ht="13.5" thickBot="1">
      <c r="B47" s="88"/>
      <c r="C47" s="89"/>
      <c r="D47" s="90"/>
      <c r="E47" s="90"/>
      <c r="F47" s="90"/>
      <c r="G47" s="90"/>
      <c r="H47" s="51"/>
      <c r="I47" s="145"/>
      <c r="J47" s="51"/>
      <c r="K47" s="64"/>
      <c r="L47" s="64"/>
      <c r="M47" s="64"/>
      <c r="N47" s="64"/>
      <c r="O47" s="64"/>
      <c r="P47" s="64"/>
      <c r="Q47" s="64"/>
      <c r="R47" s="64"/>
      <c r="S47" s="51"/>
      <c r="T47" s="86"/>
      <c r="U47" s="112"/>
      <c r="V47" s="86"/>
      <c r="W47" s="52"/>
    </row>
    <row r="48" spans="2:23" ht="12.75">
      <c r="B48" s="113"/>
      <c r="C48" s="46"/>
      <c r="D48" s="114"/>
      <c r="E48" s="115"/>
      <c r="F48" s="115"/>
      <c r="G48" s="115"/>
      <c r="H48" s="46"/>
      <c r="I48" s="146" t="s">
        <v>74</v>
      </c>
      <c r="J48" s="73">
        <f>+J50+J66</f>
        <v>613870887</v>
      </c>
      <c r="K48" s="73">
        <f>+K50+K66</f>
        <v>0</v>
      </c>
      <c r="L48" s="73">
        <f>+L50+L66</f>
        <v>0</v>
      </c>
      <c r="M48" s="73">
        <f>+M50+M66</f>
        <v>747664556</v>
      </c>
      <c r="N48" s="73">
        <f>+N50+N66</f>
        <v>481934593</v>
      </c>
      <c r="O48" s="56">
        <f>+J48+N48-M48</f>
        <v>348140924</v>
      </c>
      <c r="P48" s="56">
        <f>+P50</f>
        <v>255890804</v>
      </c>
      <c r="Q48" s="56">
        <f>+Q50</f>
        <v>255890804</v>
      </c>
      <c r="R48" s="56">
        <f>+R50</f>
        <v>255890804</v>
      </c>
      <c r="S48" s="67">
        <f>+S50</f>
        <v>254825924</v>
      </c>
      <c r="T48" s="56">
        <f>+O48-P48</f>
        <v>92250120</v>
      </c>
      <c r="U48" s="56">
        <f>+P48-Q48</f>
        <v>0</v>
      </c>
      <c r="V48" s="56">
        <f>+Q48-R48</f>
        <v>0</v>
      </c>
      <c r="W48" s="87">
        <f>+R48-S48</f>
        <v>1064880</v>
      </c>
    </row>
    <row r="49" spans="2:23" ht="12.75">
      <c r="B49" s="49"/>
      <c r="C49" s="42"/>
      <c r="D49" s="38"/>
      <c r="E49" s="6"/>
      <c r="F49" s="6"/>
      <c r="G49" s="6"/>
      <c r="H49" s="42"/>
      <c r="I49" s="147"/>
      <c r="J49" s="42"/>
      <c r="K49" s="60"/>
      <c r="L49" s="60"/>
      <c r="M49" s="60"/>
      <c r="N49" s="60"/>
      <c r="O49" s="60"/>
      <c r="P49" s="60"/>
      <c r="Q49" s="60"/>
      <c r="R49" s="60"/>
      <c r="S49" s="42"/>
      <c r="T49" s="13"/>
      <c r="U49" s="13"/>
      <c r="V49" s="13"/>
      <c r="W49" s="48"/>
    </row>
    <row r="50" spans="2:23" ht="21.75">
      <c r="B50" s="49"/>
      <c r="C50" s="42"/>
      <c r="D50" s="38">
        <v>520</v>
      </c>
      <c r="E50" s="6"/>
      <c r="F50" s="6"/>
      <c r="G50" s="6"/>
      <c r="H50" s="42"/>
      <c r="I50" s="135" t="s">
        <v>52</v>
      </c>
      <c r="J50" s="31">
        <f>+J54</f>
        <v>613870887</v>
      </c>
      <c r="K50" s="31">
        <f>+K54</f>
        <v>0</v>
      </c>
      <c r="L50" s="31">
        <f>+L54</f>
        <v>0</v>
      </c>
      <c r="M50" s="31">
        <f>+M54</f>
        <v>747664556</v>
      </c>
      <c r="N50" s="31">
        <f>+N54</f>
        <v>481934593</v>
      </c>
      <c r="O50" s="14">
        <f>+J50+N50-M50</f>
        <v>348140924</v>
      </c>
      <c r="P50" s="14">
        <f>+P54</f>
        <v>255890804</v>
      </c>
      <c r="Q50" s="14">
        <f>+Q54</f>
        <v>255890804</v>
      </c>
      <c r="R50" s="14">
        <f>+R56</f>
        <v>255890804</v>
      </c>
      <c r="S50" s="14">
        <f>+S56</f>
        <v>254825924</v>
      </c>
      <c r="T50" s="13">
        <f>+O50-P50</f>
        <v>92250120</v>
      </c>
      <c r="U50" s="13">
        <f>+P50-Q50</f>
        <v>0</v>
      </c>
      <c r="V50" s="13">
        <f>+Q50-R50</f>
        <v>0</v>
      </c>
      <c r="W50" s="8">
        <f>+R50-S50</f>
        <v>1064880</v>
      </c>
    </row>
    <row r="51" spans="2:23" ht="21.75">
      <c r="B51" s="47"/>
      <c r="C51" s="42"/>
      <c r="D51" s="6"/>
      <c r="E51" s="6"/>
      <c r="F51" s="6"/>
      <c r="G51" s="6"/>
      <c r="H51" s="42"/>
      <c r="I51" s="135" t="s">
        <v>53</v>
      </c>
      <c r="J51" s="32"/>
      <c r="K51" s="60"/>
      <c r="L51" s="60"/>
      <c r="M51" s="60"/>
      <c r="N51" s="60"/>
      <c r="O51" s="60"/>
      <c r="P51" s="60"/>
      <c r="Q51" s="60"/>
      <c r="R51" s="60"/>
      <c r="S51" s="42"/>
      <c r="T51" s="13"/>
      <c r="U51" s="13"/>
      <c r="V51" s="13"/>
      <c r="W51" s="48"/>
    </row>
    <row r="52" spans="2:23" ht="12.75">
      <c r="B52" s="47"/>
      <c r="C52" s="42"/>
      <c r="D52" s="6"/>
      <c r="E52" s="6"/>
      <c r="F52" s="6"/>
      <c r="G52" s="6"/>
      <c r="H52" s="42"/>
      <c r="I52" s="135" t="s">
        <v>77</v>
      </c>
      <c r="J52" s="32"/>
      <c r="K52" s="60"/>
      <c r="L52" s="60"/>
      <c r="M52" s="60"/>
      <c r="N52" s="60"/>
      <c r="O52" s="60"/>
      <c r="P52" s="60"/>
      <c r="Q52" s="60"/>
      <c r="R52" s="60"/>
      <c r="S52" s="42"/>
      <c r="T52" s="13"/>
      <c r="U52" s="13"/>
      <c r="V52" s="13"/>
      <c r="W52" s="48"/>
    </row>
    <row r="53" spans="2:23" ht="12.75">
      <c r="B53" s="47"/>
      <c r="C53" s="42"/>
      <c r="D53" s="6"/>
      <c r="E53" s="6"/>
      <c r="F53" s="6"/>
      <c r="G53" s="6"/>
      <c r="H53" s="42"/>
      <c r="I53" s="134"/>
      <c r="J53" s="32"/>
      <c r="K53" s="60"/>
      <c r="L53" s="60"/>
      <c r="M53" s="60"/>
      <c r="N53" s="60"/>
      <c r="O53" s="60"/>
      <c r="P53" s="60"/>
      <c r="Q53" s="60"/>
      <c r="R53" s="60"/>
      <c r="S53" s="42"/>
      <c r="T53" s="13"/>
      <c r="U53" s="13"/>
      <c r="V53" s="13"/>
      <c r="W53" s="48"/>
    </row>
    <row r="54" spans="2:23" ht="12.75">
      <c r="B54" s="47"/>
      <c r="C54" s="42"/>
      <c r="D54" s="6">
        <v>520</v>
      </c>
      <c r="E54" s="6">
        <v>1000</v>
      </c>
      <c r="F54" s="6"/>
      <c r="G54" s="6"/>
      <c r="H54" s="42"/>
      <c r="I54" s="134" t="s">
        <v>54</v>
      </c>
      <c r="J54" s="32">
        <f>+J56</f>
        <v>613870887</v>
      </c>
      <c r="K54" s="32">
        <f>+K56</f>
        <v>0</v>
      </c>
      <c r="L54" s="32">
        <f>+L56</f>
        <v>0</v>
      </c>
      <c r="M54" s="32">
        <f>+M56</f>
        <v>747664556</v>
      </c>
      <c r="N54" s="32">
        <f>+N56</f>
        <v>481934593</v>
      </c>
      <c r="O54" s="14">
        <f>+J54+N54-M54</f>
        <v>348140924</v>
      </c>
      <c r="P54" s="14">
        <f>+P56</f>
        <v>255890804</v>
      </c>
      <c r="Q54" s="14">
        <f>+Q56</f>
        <v>255890804</v>
      </c>
      <c r="R54" s="14">
        <f>+R56</f>
        <v>255890804</v>
      </c>
      <c r="S54" s="14">
        <f>+S56</f>
        <v>254825924</v>
      </c>
      <c r="T54" s="13">
        <f>+O54-P54</f>
        <v>92250120</v>
      </c>
      <c r="U54" s="13">
        <f>+P54-Q54</f>
        <v>0</v>
      </c>
      <c r="V54" s="13">
        <f>+Q54-R54</f>
        <v>0</v>
      </c>
      <c r="W54" s="8">
        <f>+R54-S54</f>
        <v>1064880</v>
      </c>
    </row>
    <row r="55" spans="2:23" ht="12.75">
      <c r="B55" s="47"/>
      <c r="C55" s="42"/>
      <c r="D55" s="6"/>
      <c r="E55" s="6"/>
      <c r="F55" s="6"/>
      <c r="G55" s="6"/>
      <c r="H55" s="42"/>
      <c r="I55" s="134"/>
      <c r="J55" s="32"/>
      <c r="K55" s="60"/>
      <c r="L55" s="60"/>
      <c r="M55" s="60"/>
      <c r="N55" s="60"/>
      <c r="O55" s="60"/>
      <c r="P55" s="60"/>
      <c r="Q55" s="60"/>
      <c r="R55" s="60"/>
      <c r="S55" s="42"/>
      <c r="T55" s="13"/>
      <c r="U55" s="13"/>
      <c r="V55" s="13"/>
      <c r="W55" s="48"/>
    </row>
    <row r="56" spans="2:23" ht="21.75">
      <c r="B56" s="47"/>
      <c r="C56" s="42"/>
      <c r="D56" s="6">
        <v>520</v>
      </c>
      <c r="E56" s="6">
        <v>1000</v>
      </c>
      <c r="F56" s="6">
        <v>1</v>
      </c>
      <c r="G56" s="6"/>
      <c r="H56" s="42"/>
      <c r="I56" s="134" t="s">
        <v>55</v>
      </c>
      <c r="J56" s="32">
        <f>+J61+J62+J63</f>
        <v>613870887</v>
      </c>
      <c r="K56" s="32">
        <f>+K61+K62+K63</f>
        <v>0</v>
      </c>
      <c r="L56" s="32">
        <f>+L61+L62+L63</f>
        <v>0</v>
      </c>
      <c r="M56" s="32">
        <f>+M61+M62+M63</f>
        <v>747664556</v>
      </c>
      <c r="N56" s="32">
        <f>+N61+N62+N63</f>
        <v>481934593</v>
      </c>
      <c r="O56" s="14">
        <f>+J56+N56-M56</f>
        <v>348140924</v>
      </c>
      <c r="P56" s="14">
        <f>+P61+P63+P68</f>
        <v>255890804</v>
      </c>
      <c r="Q56" s="14">
        <f>+Q61+Q63</f>
        <v>255890804</v>
      </c>
      <c r="R56" s="14">
        <f>+R61+R63</f>
        <v>255890804</v>
      </c>
      <c r="S56" s="14">
        <f>+S61+S63</f>
        <v>254825924</v>
      </c>
      <c r="T56" s="13">
        <f>+O56-P56</f>
        <v>92250120</v>
      </c>
      <c r="U56" s="13">
        <f>+P56-Q56</f>
        <v>0</v>
      </c>
      <c r="V56" s="13">
        <f>+Q56-R56</f>
        <v>0</v>
      </c>
      <c r="W56" s="8">
        <f>+R56-S56</f>
        <v>1064880</v>
      </c>
    </row>
    <row r="57" spans="2:23" ht="21.75">
      <c r="B57" s="47"/>
      <c r="C57" s="42"/>
      <c r="D57" s="6"/>
      <c r="E57" s="6"/>
      <c r="F57" s="6"/>
      <c r="G57" s="6"/>
      <c r="H57" s="42"/>
      <c r="I57" s="134" t="s">
        <v>78</v>
      </c>
      <c r="J57" s="32"/>
      <c r="K57" s="60"/>
      <c r="L57" s="60"/>
      <c r="M57" s="60"/>
      <c r="N57" s="60"/>
      <c r="O57" s="92"/>
      <c r="P57" s="60"/>
      <c r="Q57" s="60"/>
      <c r="R57" s="60"/>
      <c r="S57" s="42"/>
      <c r="T57" s="13"/>
      <c r="U57" s="13"/>
      <c r="V57" s="13"/>
      <c r="W57" s="48"/>
    </row>
    <row r="58" spans="2:23" ht="21.75">
      <c r="B58" s="47"/>
      <c r="C58" s="42"/>
      <c r="D58" s="6"/>
      <c r="E58" s="6"/>
      <c r="F58" s="6"/>
      <c r="G58" s="6"/>
      <c r="H58" s="42"/>
      <c r="I58" s="134" t="s">
        <v>56</v>
      </c>
      <c r="J58" s="32"/>
      <c r="K58" s="60"/>
      <c r="L58" s="60"/>
      <c r="M58" s="60"/>
      <c r="N58" s="60"/>
      <c r="O58" s="60"/>
      <c r="P58" s="60"/>
      <c r="Q58" s="60"/>
      <c r="R58" s="60"/>
      <c r="S58" s="42"/>
      <c r="T58" s="13"/>
      <c r="U58" s="13"/>
      <c r="V58" s="13"/>
      <c r="W58" s="48"/>
    </row>
    <row r="59" spans="2:23" ht="12.75">
      <c r="B59" s="47"/>
      <c r="C59" s="42"/>
      <c r="D59" s="6"/>
      <c r="E59" s="6"/>
      <c r="F59" s="6"/>
      <c r="G59" s="6"/>
      <c r="H59" s="42"/>
      <c r="I59" s="134" t="s">
        <v>79</v>
      </c>
      <c r="J59" s="32"/>
      <c r="K59" s="60"/>
      <c r="L59" s="60"/>
      <c r="M59" s="60"/>
      <c r="N59" s="60"/>
      <c r="O59" s="92"/>
      <c r="P59" s="92"/>
      <c r="Q59" s="60"/>
      <c r="R59" s="60"/>
      <c r="S59" s="42"/>
      <c r="T59" s="13"/>
      <c r="U59" s="13"/>
      <c r="V59" s="13"/>
      <c r="W59" s="48"/>
    </row>
    <row r="60" spans="2:23" ht="12.75">
      <c r="B60" s="47"/>
      <c r="C60" s="42"/>
      <c r="D60" s="6"/>
      <c r="E60" s="6"/>
      <c r="F60" s="6"/>
      <c r="G60" s="6"/>
      <c r="H60" s="42"/>
      <c r="I60" s="134"/>
      <c r="J60" s="32"/>
      <c r="K60" s="60"/>
      <c r="L60" s="60"/>
      <c r="M60" s="60"/>
      <c r="N60" s="60"/>
      <c r="O60" s="60"/>
      <c r="P60" s="60"/>
      <c r="Q60" s="60"/>
      <c r="R60" s="60"/>
      <c r="S60" s="42"/>
      <c r="T60" s="13"/>
      <c r="U60" s="13"/>
      <c r="V60" s="13"/>
      <c r="W60" s="48"/>
    </row>
    <row r="61" spans="2:23" ht="12.75">
      <c r="B61" s="47"/>
      <c r="C61" s="42"/>
      <c r="D61" s="6"/>
      <c r="E61" s="6"/>
      <c r="F61" s="6"/>
      <c r="G61" s="6">
        <v>20</v>
      </c>
      <c r="H61" s="42"/>
      <c r="I61" s="134" t="s">
        <v>57</v>
      </c>
      <c r="J61" s="32">
        <v>293736887</v>
      </c>
      <c r="K61" s="60"/>
      <c r="L61" s="60"/>
      <c r="M61" s="96">
        <v>18552163</v>
      </c>
      <c r="N61" s="60"/>
      <c r="O61" s="14">
        <f>+J61-M61</f>
        <v>275184724</v>
      </c>
      <c r="P61" s="14">
        <v>248884604</v>
      </c>
      <c r="Q61" s="14">
        <v>248884604</v>
      </c>
      <c r="R61" s="14">
        <v>248884604</v>
      </c>
      <c r="S61" s="14">
        <v>247819724</v>
      </c>
      <c r="T61" s="14">
        <f>+O61-P61</f>
        <v>26300120</v>
      </c>
      <c r="U61" s="14">
        <f>+P61-Q61</f>
        <v>0</v>
      </c>
      <c r="V61" s="14">
        <f>+Q61-R61</f>
        <v>0</v>
      </c>
      <c r="W61" s="10">
        <f>+R61-S61</f>
        <v>1064880</v>
      </c>
    </row>
    <row r="62" spans="2:23" ht="12.75">
      <c r="B62" s="47"/>
      <c r="C62" s="42"/>
      <c r="D62" s="6"/>
      <c r="E62" s="6"/>
      <c r="F62" s="6"/>
      <c r="G62" s="57">
        <v>13</v>
      </c>
      <c r="H62" s="42"/>
      <c r="I62" s="134" t="s">
        <v>82</v>
      </c>
      <c r="J62" s="12">
        <v>0</v>
      </c>
      <c r="K62" s="60"/>
      <c r="L62" s="60"/>
      <c r="M62" s="60"/>
      <c r="N62" s="60"/>
      <c r="O62" s="14"/>
      <c r="P62" s="14"/>
      <c r="Q62" s="14"/>
      <c r="R62" s="14"/>
      <c r="S62" s="12"/>
      <c r="T62" s="14"/>
      <c r="U62" s="14"/>
      <c r="V62" s="14"/>
      <c r="W62" s="54"/>
    </row>
    <row r="63" spans="2:23" ht="12.75">
      <c r="B63" s="47"/>
      <c r="C63" s="42"/>
      <c r="D63" s="6"/>
      <c r="E63" s="6"/>
      <c r="F63" s="6"/>
      <c r="G63" s="57">
        <v>25</v>
      </c>
      <c r="H63" s="42"/>
      <c r="I63" s="134" t="s">
        <v>58</v>
      </c>
      <c r="J63" s="12">
        <f>320134000</f>
        <v>320134000</v>
      </c>
      <c r="K63" s="60"/>
      <c r="L63" s="60"/>
      <c r="M63" s="96">
        <v>729112393</v>
      </c>
      <c r="N63" s="96">
        <v>481934593</v>
      </c>
      <c r="O63" s="14">
        <f>+J63-M63+N63</f>
        <v>72956200</v>
      </c>
      <c r="P63" s="14">
        <v>7006200</v>
      </c>
      <c r="Q63" s="14">
        <v>7006200</v>
      </c>
      <c r="R63" s="14">
        <v>7006200</v>
      </c>
      <c r="S63" s="14">
        <v>7006200</v>
      </c>
      <c r="T63" s="14">
        <f>+O63-P63</f>
        <v>65950000</v>
      </c>
      <c r="U63" s="14">
        <f>+P63-Q63</f>
        <v>0</v>
      </c>
      <c r="V63" s="14">
        <f>+Q63-R63</f>
        <v>0</v>
      </c>
      <c r="W63" s="10">
        <f>+R63-S63</f>
        <v>0</v>
      </c>
    </row>
    <row r="64" spans="2:23" ht="12.75">
      <c r="B64" s="47"/>
      <c r="C64" s="42"/>
      <c r="D64" s="6"/>
      <c r="E64" s="6"/>
      <c r="F64" s="6"/>
      <c r="G64" s="6"/>
      <c r="H64" s="42"/>
      <c r="I64" s="148"/>
      <c r="J64" s="14"/>
      <c r="K64" s="60"/>
      <c r="L64" s="60"/>
      <c r="M64" s="60"/>
      <c r="N64" s="60"/>
      <c r="O64" s="14"/>
      <c r="P64" s="14"/>
      <c r="Q64" s="14"/>
      <c r="R64" s="14"/>
      <c r="S64" s="12"/>
      <c r="T64" s="14"/>
      <c r="U64" s="14"/>
      <c r="V64" s="14"/>
      <c r="W64" s="54"/>
    </row>
    <row r="65" spans="2:23" ht="21.75">
      <c r="B65" s="47"/>
      <c r="C65" s="42"/>
      <c r="D65" s="6">
        <v>123</v>
      </c>
      <c r="E65" s="6">
        <v>1000</v>
      </c>
      <c r="F65" s="6"/>
      <c r="G65" s="6"/>
      <c r="H65" s="42"/>
      <c r="I65" s="134" t="s">
        <v>83</v>
      </c>
      <c r="J65" s="14"/>
      <c r="K65" s="60"/>
      <c r="L65" s="60"/>
      <c r="M65" s="60"/>
      <c r="N65" s="60"/>
      <c r="O65" s="14"/>
      <c r="P65" s="14"/>
      <c r="Q65" s="14"/>
      <c r="R65" s="14"/>
      <c r="S65" s="12"/>
      <c r="T65" s="14"/>
      <c r="U65" s="14"/>
      <c r="V65" s="14"/>
      <c r="W65" s="54"/>
    </row>
    <row r="66" spans="2:23" ht="21.75">
      <c r="B66" s="47"/>
      <c r="C66" s="42"/>
      <c r="D66" s="6"/>
      <c r="E66" s="6"/>
      <c r="F66" s="6"/>
      <c r="G66" s="6"/>
      <c r="H66" s="42"/>
      <c r="I66" s="134" t="s">
        <v>84</v>
      </c>
      <c r="J66" s="14">
        <f>+J68</f>
        <v>0</v>
      </c>
      <c r="K66" s="60"/>
      <c r="L66" s="60"/>
      <c r="M66" s="60"/>
      <c r="N66" s="60"/>
      <c r="O66" s="14"/>
      <c r="P66" s="14"/>
      <c r="Q66" s="14"/>
      <c r="R66" s="14"/>
      <c r="S66" s="12"/>
      <c r="T66" s="14"/>
      <c r="U66" s="14"/>
      <c r="V66" s="14"/>
      <c r="W66" s="54"/>
    </row>
    <row r="67" spans="2:23" ht="12.75">
      <c r="B67" s="47"/>
      <c r="C67" s="42"/>
      <c r="D67" s="6"/>
      <c r="E67" s="6"/>
      <c r="F67" s="6"/>
      <c r="G67" s="6"/>
      <c r="H67" s="42"/>
      <c r="I67" s="148"/>
      <c r="J67" s="14"/>
      <c r="K67" s="60"/>
      <c r="L67" s="60"/>
      <c r="M67" s="60"/>
      <c r="N67" s="60"/>
      <c r="O67" s="14"/>
      <c r="P67" s="14"/>
      <c r="Q67" s="14"/>
      <c r="R67" s="14"/>
      <c r="S67" s="12"/>
      <c r="T67" s="14"/>
      <c r="U67" s="14"/>
      <c r="V67" s="14"/>
      <c r="W67" s="54"/>
    </row>
    <row r="68" spans="2:23" ht="21.75">
      <c r="B68" s="47"/>
      <c r="C68" s="42"/>
      <c r="D68" s="6">
        <v>123</v>
      </c>
      <c r="E68" s="6">
        <v>1000</v>
      </c>
      <c r="F68" s="6">
        <v>1</v>
      </c>
      <c r="G68" s="6">
        <v>13</v>
      </c>
      <c r="H68" s="42"/>
      <c r="I68" s="134" t="s">
        <v>81</v>
      </c>
      <c r="J68" s="12">
        <v>0</v>
      </c>
      <c r="K68" s="60"/>
      <c r="L68" s="60"/>
      <c r="M68" s="60"/>
      <c r="N68" s="60"/>
      <c r="O68" s="14"/>
      <c r="P68" s="14">
        <v>0</v>
      </c>
      <c r="Q68" s="14"/>
      <c r="R68" s="14"/>
      <c r="S68" s="12"/>
      <c r="T68" s="14"/>
      <c r="U68" s="14"/>
      <c r="V68" s="14"/>
      <c r="W68" s="54"/>
    </row>
    <row r="69" spans="2:23" ht="13.5" thickBot="1">
      <c r="B69" s="47"/>
      <c r="C69" s="42"/>
      <c r="D69" s="6"/>
      <c r="E69" s="6"/>
      <c r="F69" s="6"/>
      <c r="G69" s="64"/>
      <c r="H69" s="42"/>
      <c r="I69" s="145"/>
      <c r="J69" s="12"/>
      <c r="K69" s="60"/>
      <c r="L69" s="64"/>
      <c r="M69" s="64"/>
      <c r="N69" s="64"/>
      <c r="O69" s="64"/>
      <c r="P69" s="64"/>
      <c r="Q69" s="64"/>
      <c r="R69" s="64"/>
      <c r="S69" s="42"/>
      <c r="T69" s="13"/>
      <c r="U69" s="13"/>
      <c r="V69" s="13"/>
      <c r="W69" s="48"/>
    </row>
    <row r="70" spans="2:23" ht="12.75">
      <c r="B70" s="55"/>
      <c r="C70" s="46"/>
      <c r="D70" s="46"/>
      <c r="E70" s="46"/>
      <c r="F70" s="46"/>
      <c r="G70" s="46"/>
      <c r="H70" s="46"/>
      <c r="I70" s="146" t="s">
        <v>50</v>
      </c>
      <c r="J70" s="56">
        <f>+J50+J39+J31+J12</f>
        <v>2866871989</v>
      </c>
      <c r="K70" s="84">
        <f>+K39+K31+K12</f>
        <v>106657351</v>
      </c>
      <c r="L70" s="84">
        <f>+L39+L31+L12</f>
        <v>106657351</v>
      </c>
      <c r="M70" s="84">
        <f>+M48</f>
        <v>747664556</v>
      </c>
      <c r="N70" s="84">
        <f>+N48</f>
        <v>481934593</v>
      </c>
      <c r="O70" s="56">
        <f>+O10+O48</f>
        <v>2601142026</v>
      </c>
      <c r="P70" s="56">
        <f>+P10+P48</f>
        <v>2408922415</v>
      </c>
      <c r="Q70" s="56">
        <f>+Q10+Q48</f>
        <v>2408922415</v>
      </c>
      <c r="R70" s="56">
        <f>+R10+R48</f>
        <v>2264188171</v>
      </c>
      <c r="S70" s="56">
        <f>+S10+S48</f>
        <v>2202819127</v>
      </c>
      <c r="T70" s="56">
        <f>+O70-P70</f>
        <v>192219611</v>
      </c>
      <c r="U70" s="56">
        <f>+P70-Q70</f>
        <v>0</v>
      </c>
      <c r="V70" s="56">
        <f>+Q70-R70</f>
        <v>144734244</v>
      </c>
      <c r="W70" s="87">
        <f>+R70-S70</f>
        <v>61369044</v>
      </c>
    </row>
    <row r="71" spans="2:23" ht="13.5" thickBot="1">
      <c r="B71" s="50"/>
      <c r="C71" s="51"/>
      <c r="D71" s="51"/>
      <c r="E71" s="51"/>
      <c r="F71" s="51"/>
      <c r="G71" s="51"/>
      <c r="H71" s="51"/>
      <c r="I71" s="149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104"/>
    </row>
    <row r="72" ht="12.75">
      <c r="B72" t="s">
        <v>85</v>
      </c>
    </row>
    <row r="73" spans="2:23" ht="12.75">
      <c r="B73" t="s">
        <v>86</v>
      </c>
      <c r="O73" s="58"/>
      <c r="P73" s="58"/>
      <c r="Q73" s="58"/>
      <c r="R73" s="58"/>
      <c r="S73" s="58"/>
      <c r="T73" s="58"/>
      <c r="U73" s="58"/>
      <c r="V73" s="58"/>
      <c r="W73" s="58"/>
    </row>
    <row r="74" spans="15:23" ht="12.75">
      <c r="O74" s="58"/>
      <c r="P74" s="58"/>
      <c r="Q74" s="58"/>
      <c r="R74" s="58"/>
      <c r="S74" s="58"/>
      <c r="T74" s="58"/>
      <c r="U74" s="58"/>
      <c r="V74" s="58"/>
      <c r="W74" s="58"/>
    </row>
  </sheetData>
  <mergeCells count="5">
    <mergeCell ref="K7:L7"/>
    <mergeCell ref="B2:U2"/>
    <mergeCell ref="B4:U4"/>
    <mergeCell ref="B6:H6"/>
    <mergeCell ref="K6:N6"/>
  </mergeCells>
  <printOptions horizontalCentered="1" verticalCentered="1"/>
  <pageMargins left="0.3937007874015748" right="0.75" top="1" bottom="1" header="0" footer="0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8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71875" style="0" customWidth="1"/>
    <col min="2" max="2" width="3.00390625" style="0" customWidth="1"/>
    <col min="3" max="3" width="4.00390625" style="0" customWidth="1"/>
    <col min="4" max="5" width="5.28125" style="0" customWidth="1"/>
    <col min="6" max="7" width="5.00390625" style="0" customWidth="1"/>
    <col min="8" max="8" width="4.00390625" style="0" hidden="1" customWidth="1"/>
    <col min="9" max="9" width="28.140625" style="141" customWidth="1"/>
    <col min="10" max="10" width="14.28125" style="0" customWidth="1"/>
    <col min="11" max="11" width="13.8515625" style="0" customWidth="1"/>
    <col min="12" max="14" width="11.57421875" style="0" bestFit="1" customWidth="1"/>
    <col min="15" max="15" width="19.7109375" style="0" bestFit="1" customWidth="1"/>
    <col min="16" max="16" width="12.8515625" style="0" customWidth="1"/>
    <col min="17" max="19" width="12.57421875" style="0" customWidth="1"/>
    <col min="20" max="20" width="12.140625" style="0" customWidth="1"/>
    <col min="21" max="21" width="12.421875" style="0" customWidth="1"/>
    <col min="22" max="22" width="13.00390625" style="0" customWidth="1"/>
    <col min="23" max="23" width="12.28125" style="0" customWidth="1"/>
  </cols>
  <sheetData>
    <row r="2" spans="2:21" ht="12.75">
      <c r="B2" s="155" t="s">
        <v>26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2:13" ht="12.75">
      <c r="B3" s="34"/>
      <c r="C3" s="34"/>
      <c r="D3" s="34"/>
      <c r="E3" s="34"/>
      <c r="F3" s="34"/>
      <c r="G3" s="34"/>
      <c r="H3" s="34"/>
      <c r="I3" s="132"/>
      <c r="J3" s="34"/>
      <c r="K3" s="34"/>
      <c r="L3" s="34"/>
      <c r="M3" s="34"/>
    </row>
    <row r="4" spans="2:21" ht="12.75">
      <c r="B4" s="155" t="s">
        <v>89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2:21" ht="13.5" thickBot="1">
      <c r="B5" s="2"/>
      <c r="C5" s="2"/>
      <c r="D5" s="2"/>
      <c r="E5" s="2"/>
      <c r="F5" s="2"/>
      <c r="G5" s="2"/>
      <c r="H5" s="2"/>
      <c r="I5" s="132"/>
      <c r="J5" s="2"/>
      <c r="K5" s="9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3" ht="12.75">
      <c r="B6" s="156" t="s">
        <v>33</v>
      </c>
      <c r="C6" s="157"/>
      <c r="D6" s="157"/>
      <c r="E6" s="157"/>
      <c r="F6" s="157"/>
      <c r="G6" s="157"/>
      <c r="H6" s="158"/>
      <c r="I6" s="133"/>
      <c r="J6" s="35" t="s">
        <v>23</v>
      </c>
      <c r="K6" s="159" t="s">
        <v>34</v>
      </c>
      <c r="L6" s="157"/>
      <c r="M6" s="157"/>
      <c r="N6" s="158"/>
      <c r="O6" s="18" t="s">
        <v>23</v>
      </c>
      <c r="P6" s="18" t="s">
        <v>59</v>
      </c>
      <c r="Q6" s="39"/>
      <c r="R6" s="39"/>
      <c r="S6" s="39"/>
      <c r="T6" s="18" t="s">
        <v>30</v>
      </c>
      <c r="U6" s="40" t="s">
        <v>61</v>
      </c>
      <c r="V6" s="40" t="s">
        <v>61</v>
      </c>
      <c r="W6" s="40" t="s">
        <v>61</v>
      </c>
    </row>
    <row r="7" spans="2:23" ht="12.75">
      <c r="B7" s="23"/>
      <c r="C7" s="22" t="s">
        <v>35</v>
      </c>
      <c r="D7" s="24" t="s">
        <v>0</v>
      </c>
      <c r="E7" s="22" t="s">
        <v>2</v>
      </c>
      <c r="F7" s="22" t="s">
        <v>4</v>
      </c>
      <c r="G7" s="22" t="s">
        <v>6</v>
      </c>
      <c r="H7" s="7"/>
      <c r="I7" s="134"/>
      <c r="J7" s="19" t="s">
        <v>36</v>
      </c>
      <c r="K7" s="153" t="s">
        <v>37</v>
      </c>
      <c r="L7" s="154"/>
      <c r="M7" s="24" t="s">
        <v>38</v>
      </c>
      <c r="N7" s="24" t="s">
        <v>39</v>
      </c>
      <c r="O7" s="17" t="s">
        <v>27</v>
      </c>
      <c r="P7" s="21" t="s">
        <v>60</v>
      </c>
      <c r="Q7" s="21" t="s">
        <v>24</v>
      </c>
      <c r="R7" s="21" t="s">
        <v>62</v>
      </c>
      <c r="S7" s="21" t="s">
        <v>25</v>
      </c>
      <c r="T7" s="17" t="s">
        <v>23</v>
      </c>
      <c r="U7" s="25" t="s">
        <v>67</v>
      </c>
      <c r="V7" s="25" t="s">
        <v>68</v>
      </c>
      <c r="W7" s="25" t="s">
        <v>69</v>
      </c>
    </row>
    <row r="8" spans="2:23" ht="13.5" thickBot="1">
      <c r="B8" s="20" t="s">
        <v>40</v>
      </c>
      <c r="C8" s="3" t="s">
        <v>41</v>
      </c>
      <c r="D8" s="27" t="s">
        <v>1</v>
      </c>
      <c r="E8" s="3" t="s">
        <v>3</v>
      </c>
      <c r="F8" s="3" t="s">
        <v>5</v>
      </c>
      <c r="G8" s="3" t="s">
        <v>7</v>
      </c>
      <c r="H8" s="3" t="s">
        <v>8</v>
      </c>
      <c r="I8" s="142" t="s">
        <v>42</v>
      </c>
      <c r="J8" s="26" t="s">
        <v>31</v>
      </c>
      <c r="K8" s="3" t="s">
        <v>43</v>
      </c>
      <c r="L8" s="3" t="s">
        <v>44</v>
      </c>
      <c r="M8" s="3" t="s">
        <v>45</v>
      </c>
      <c r="N8" s="3"/>
      <c r="O8" s="28" t="s">
        <v>46</v>
      </c>
      <c r="P8" s="28" t="s">
        <v>28</v>
      </c>
      <c r="Q8" s="29" t="s">
        <v>29</v>
      </c>
      <c r="R8" s="29" t="s">
        <v>64</v>
      </c>
      <c r="S8" s="29" t="s">
        <v>63</v>
      </c>
      <c r="T8" s="28" t="s">
        <v>65</v>
      </c>
      <c r="U8" s="30" t="s">
        <v>66</v>
      </c>
      <c r="V8" s="30" t="s">
        <v>70</v>
      </c>
      <c r="W8" s="30" t="s">
        <v>71</v>
      </c>
    </row>
    <row r="9" spans="2:23" ht="12.75">
      <c r="B9" s="36"/>
      <c r="C9" s="1"/>
      <c r="D9" s="1"/>
      <c r="E9" s="1"/>
      <c r="F9" s="1"/>
      <c r="G9" s="1"/>
      <c r="H9" s="1"/>
      <c r="I9" s="1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08"/>
    </row>
    <row r="10" spans="2:23" ht="12.75">
      <c r="B10" s="43" t="s">
        <v>47</v>
      </c>
      <c r="C10" s="4"/>
      <c r="D10" s="6"/>
      <c r="E10" s="6"/>
      <c r="F10" s="6"/>
      <c r="G10" s="6"/>
      <c r="H10" s="6"/>
      <c r="I10" s="135" t="s">
        <v>73</v>
      </c>
      <c r="J10" s="13">
        <f>J12+J31+J39</f>
        <v>2207047320</v>
      </c>
      <c r="K10" s="13">
        <f>+K12+K31</f>
        <v>235876662</v>
      </c>
      <c r="L10" s="13">
        <f>+L12+L31</f>
        <v>235876662</v>
      </c>
      <c r="M10" s="13">
        <f aca="true" t="shared" si="0" ref="M10:W10">M12+M31+M39</f>
        <v>0</v>
      </c>
      <c r="N10" s="13">
        <f t="shared" si="0"/>
        <v>0</v>
      </c>
      <c r="O10" s="13">
        <f t="shared" si="0"/>
        <v>2207047320</v>
      </c>
      <c r="P10" s="13">
        <f>P12+P31+P39</f>
        <v>2118890202</v>
      </c>
      <c r="Q10" s="13">
        <f t="shared" si="0"/>
        <v>2118890202</v>
      </c>
      <c r="R10" s="13">
        <f t="shared" si="0"/>
        <v>1980479150</v>
      </c>
      <c r="S10" s="13">
        <f t="shared" si="0"/>
        <v>1973029333</v>
      </c>
      <c r="T10" s="13">
        <f t="shared" si="0"/>
        <v>88157118</v>
      </c>
      <c r="U10" s="13">
        <f t="shared" si="0"/>
        <v>0</v>
      </c>
      <c r="V10" s="13">
        <f t="shared" si="0"/>
        <v>138411052</v>
      </c>
      <c r="W10" s="62">
        <f t="shared" si="0"/>
        <v>7449817</v>
      </c>
    </row>
    <row r="11" spans="2:23" ht="12.75">
      <c r="B11" s="5"/>
      <c r="C11" s="4"/>
      <c r="D11" s="6"/>
      <c r="E11" s="6"/>
      <c r="F11" s="6"/>
      <c r="G11" s="6"/>
      <c r="H11" s="6">
        <v>20</v>
      </c>
      <c r="I11" s="134"/>
      <c r="J11" s="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54"/>
    </row>
    <row r="12" spans="2:23" ht="12.75">
      <c r="B12" s="5"/>
      <c r="C12" s="4"/>
      <c r="D12" s="6">
        <v>1</v>
      </c>
      <c r="E12" s="6"/>
      <c r="F12" s="6"/>
      <c r="G12" s="6"/>
      <c r="H12" s="6"/>
      <c r="I12" s="135" t="s">
        <v>9</v>
      </c>
      <c r="J12" s="13">
        <f>+J14+J23+J25+J28</f>
        <v>1636806916</v>
      </c>
      <c r="K12" s="13">
        <f>+K14</f>
        <v>93516341</v>
      </c>
      <c r="L12" s="13">
        <f>+L17</f>
        <v>11959387</v>
      </c>
      <c r="M12" s="13">
        <f>+M14+M23+M25+M28</f>
        <v>0</v>
      </c>
      <c r="N12" s="13">
        <f>+N14+N23+N25+N28</f>
        <v>0</v>
      </c>
      <c r="O12" s="13">
        <f>O14+O23+O25+O28</f>
        <v>1555249962</v>
      </c>
      <c r="P12" s="13">
        <f>P14+P23+P25+P28</f>
        <v>1482250500</v>
      </c>
      <c r="Q12" s="13">
        <f>Q14+Q23+Q25+Q28</f>
        <v>1482250500</v>
      </c>
      <c r="R12" s="13">
        <f>R14+R23+R25+R28</f>
        <v>1482250500</v>
      </c>
      <c r="S12" s="13">
        <f>S14+S23+S25+S28</f>
        <v>1482250500</v>
      </c>
      <c r="T12" s="13">
        <f>+O12-P12</f>
        <v>72999462</v>
      </c>
      <c r="U12" s="13">
        <f>+P12-Q12</f>
        <v>0</v>
      </c>
      <c r="V12" s="13">
        <f>+Q12-R12</f>
        <v>0</v>
      </c>
      <c r="W12" s="62">
        <f>+R12-S12</f>
        <v>0</v>
      </c>
    </row>
    <row r="13" spans="2:23" ht="12.75">
      <c r="B13" s="5"/>
      <c r="C13" s="4"/>
      <c r="D13" s="6"/>
      <c r="E13" s="6"/>
      <c r="F13" s="6"/>
      <c r="G13" s="6"/>
      <c r="H13" s="6"/>
      <c r="I13" s="13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54"/>
    </row>
    <row r="14" spans="2:23" ht="21.75">
      <c r="B14" s="5"/>
      <c r="C14" s="4"/>
      <c r="D14" s="6">
        <v>1</v>
      </c>
      <c r="E14" s="6">
        <v>0</v>
      </c>
      <c r="F14" s="6">
        <v>1</v>
      </c>
      <c r="G14" s="6"/>
      <c r="H14" s="6"/>
      <c r="I14" s="134" t="s">
        <v>10</v>
      </c>
      <c r="J14" s="14">
        <f>SUM(J15:J19)</f>
        <v>1176732954</v>
      </c>
      <c r="K14" s="13">
        <f>+K16+K18+K19+K23</f>
        <v>93516341</v>
      </c>
      <c r="L14" s="14"/>
      <c r="M14" s="14">
        <f aca="true" t="shared" si="1" ref="M14:S14">SUM(M15:M19)</f>
        <v>0</v>
      </c>
      <c r="N14" s="14">
        <f t="shared" si="1"/>
        <v>0</v>
      </c>
      <c r="O14" s="14">
        <f t="shared" si="1"/>
        <v>1151492341</v>
      </c>
      <c r="P14" s="14">
        <f t="shared" si="1"/>
        <v>1140956538</v>
      </c>
      <c r="Q14" s="14">
        <f t="shared" si="1"/>
        <v>1140956538</v>
      </c>
      <c r="R14" s="14">
        <f t="shared" si="1"/>
        <v>1140956538</v>
      </c>
      <c r="S14" s="14">
        <f t="shared" si="1"/>
        <v>1140956538</v>
      </c>
      <c r="T14" s="14">
        <f aca="true" t="shared" si="2" ref="T14:W19">+O14-P14</f>
        <v>10535803</v>
      </c>
      <c r="U14" s="14">
        <f t="shared" si="2"/>
        <v>0</v>
      </c>
      <c r="V14" s="14">
        <f t="shared" si="2"/>
        <v>0</v>
      </c>
      <c r="W14" s="54">
        <f t="shared" si="2"/>
        <v>0</v>
      </c>
    </row>
    <row r="15" spans="2:23" ht="12.75">
      <c r="B15" s="5"/>
      <c r="C15" s="4"/>
      <c r="D15" s="6">
        <v>1</v>
      </c>
      <c r="E15" s="6">
        <v>0</v>
      </c>
      <c r="F15" s="6">
        <v>1</v>
      </c>
      <c r="G15" s="6">
        <v>1</v>
      </c>
      <c r="H15" s="6"/>
      <c r="I15" s="134" t="s">
        <v>11</v>
      </c>
      <c r="J15" s="14">
        <v>840974802</v>
      </c>
      <c r="K15" s="14"/>
      <c r="L15" s="14"/>
      <c r="M15" s="14">
        <v>0</v>
      </c>
      <c r="N15" s="14">
        <v>0</v>
      </c>
      <c r="O15" s="14">
        <f>SUM(J15:N15)</f>
        <v>840974802</v>
      </c>
      <c r="P15" s="14">
        <v>835621117</v>
      </c>
      <c r="Q15" s="14">
        <v>835621117</v>
      </c>
      <c r="R15" s="14">
        <v>835621117</v>
      </c>
      <c r="S15" s="14">
        <v>835621117</v>
      </c>
      <c r="T15" s="14">
        <f t="shared" si="2"/>
        <v>5353685</v>
      </c>
      <c r="U15" s="14">
        <f t="shared" si="2"/>
        <v>0</v>
      </c>
      <c r="V15" s="14">
        <f t="shared" si="2"/>
        <v>0</v>
      </c>
      <c r="W15" s="54">
        <f t="shared" si="2"/>
        <v>0</v>
      </c>
    </row>
    <row r="16" spans="2:23" ht="12.75">
      <c r="B16" s="5"/>
      <c r="C16" s="4"/>
      <c r="D16" s="6">
        <v>1</v>
      </c>
      <c r="E16" s="6">
        <v>0</v>
      </c>
      <c r="F16" s="6">
        <v>1</v>
      </c>
      <c r="G16" s="6">
        <v>2</v>
      </c>
      <c r="H16" s="6"/>
      <c r="I16" s="134" t="s">
        <v>12</v>
      </c>
      <c r="J16" s="14">
        <v>3475759</v>
      </c>
      <c r="K16" s="14">
        <v>1600000</v>
      </c>
      <c r="L16" s="14"/>
      <c r="M16" s="14"/>
      <c r="N16" s="14"/>
      <c r="O16" s="14">
        <f>+J16-K16</f>
        <v>1875759</v>
      </c>
      <c r="P16" s="14">
        <v>1875759</v>
      </c>
      <c r="Q16" s="14">
        <v>1875759</v>
      </c>
      <c r="R16" s="14">
        <v>1875759</v>
      </c>
      <c r="S16" s="14">
        <v>1875759</v>
      </c>
      <c r="T16" s="14">
        <f t="shared" si="2"/>
        <v>0</v>
      </c>
      <c r="U16" s="14">
        <f t="shared" si="2"/>
        <v>0</v>
      </c>
      <c r="V16" s="14">
        <f t="shared" si="2"/>
        <v>0</v>
      </c>
      <c r="W16" s="54">
        <f t="shared" si="2"/>
        <v>0</v>
      </c>
    </row>
    <row r="17" spans="2:23" ht="12.75">
      <c r="B17" s="5"/>
      <c r="C17" s="4"/>
      <c r="D17" s="6">
        <v>1</v>
      </c>
      <c r="E17" s="6">
        <v>0</v>
      </c>
      <c r="F17" s="6">
        <v>1</v>
      </c>
      <c r="G17" s="6">
        <v>3</v>
      </c>
      <c r="H17" s="6"/>
      <c r="I17" s="134" t="s">
        <v>87</v>
      </c>
      <c r="J17" s="14">
        <v>0</v>
      </c>
      <c r="K17" s="14"/>
      <c r="L17" s="14">
        <f>7023220+1544797+2423225+968145</f>
        <v>11959387</v>
      </c>
      <c r="M17" s="14"/>
      <c r="N17" s="14"/>
      <c r="O17" s="14">
        <f>SUM(J17:N17)</f>
        <v>11959387</v>
      </c>
      <c r="P17" s="14">
        <f>10991242+968145</f>
        <v>11959387</v>
      </c>
      <c r="Q17" s="14">
        <f>10991242+968145</f>
        <v>11959387</v>
      </c>
      <c r="R17" s="14">
        <f>10991242+968145</f>
        <v>11959387</v>
      </c>
      <c r="S17" s="14">
        <f>10991242+968145</f>
        <v>11959387</v>
      </c>
      <c r="T17" s="14">
        <f t="shared" si="2"/>
        <v>0</v>
      </c>
      <c r="U17" s="14">
        <f t="shared" si="2"/>
        <v>0</v>
      </c>
      <c r="V17" s="14">
        <f t="shared" si="2"/>
        <v>0</v>
      </c>
      <c r="W17" s="54">
        <f t="shared" si="2"/>
        <v>0</v>
      </c>
    </row>
    <row r="18" spans="2:23" ht="12.75">
      <c r="B18" s="5"/>
      <c r="C18" s="4"/>
      <c r="D18" s="6">
        <v>1</v>
      </c>
      <c r="E18" s="6">
        <v>0</v>
      </c>
      <c r="F18" s="6">
        <v>1</v>
      </c>
      <c r="G18" s="6">
        <v>4</v>
      </c>
      <c r="H18" s="6"/>
      <c r="I18" s="134" t="s">
        <v>13</v>
      </c>
      <c r="J18" s="14">
        <v>121546554</v>
      </c>
      <c r="K18" s="14">
        <v>31000000</v>
      </c>
      <c r="L18" s="14"/>
      <c r="M18" s="14"/>
      <c r="N18" s="14"/>
      <c r="O18" s="14">
        <f>+J18-K18</f>
        <v>90546554</v>
      </c>
      <c r="P18" s="14">
        <v>85423369</v>
      </c>
      <c r="Q18" s="14">
        <v>85423369</v>
      </c>
      <c r="R18" s="14">
        <v>85423369</v>
      </c>
      <c r="S18" s="14">
        <v>85423369</v>
      </c>
      <c r="T18" s="14">
        <f t="shared" si="2"/>
        <v>5123185</v>
      </c>
      <c r="U18" s="14">
        <f t="shared" si="2"/>
        <v>0</v>
      </c>
      <c r="V18" s="14">
        <f t="shared" si="2"/>
        <v>0</v>
      </c>
      <c r="W18" s="54">
        <f t="shared" si="2"/>
        <v>0</v>
      </c>
    </row>
    <row r="19" spans="2:23" ht="12.75">
      <c r="B19" s="5"/>
      <c r="C19" s="4"/>
      <c r="D19" s="6">
        <v>1</v>
      </c>
      <c r="E19" s="6">
        <v>0</v>
      </c>
      <c r="F19" s="6">
        <v>1</v>
      </c>
      <c r="G19" s="6">
        <v>5</v>
      </c>
      <c r="H19" s="6"/>
      <c r="I19" s="134" t="s">
        <v>14</v>
      </c>
      <c r="J19" s="14">
        <v>210735839</v>
      </c>
      <c r="K19" s="14">
        <v>4600000</v>
      </c>
      <c r="L19" s="14"/>
      <c r="M19" s="14"/>
      <c r="N19" s="14"/>
      <c r="O19" s="14">
        <f>+J19-K19</f>
        <v>206135839</v>
      </c>
      <c r="P19" s="14">
        <v>206076906</v>
      </c>
      <c r="Q19" s="14">
        <v>206076906</v>
      </c>
      <c r="R19" s="14">
        <v>206076906</v>
      </c>
      <c r="S19" s="14">
        <v>206076906</v>
      </c>
      <c r="T19" s="14">
        <f t="shared" si="2"/>
        <v>58933</v>
      </c>
      <c r="U19" s="14">
        <f t="shared" si="2"/>
        <v>0</v>
      </c>
      <c r="V19" s="14">
        <f t="shared" si="2"/>
        <v>0</v>
      </c>
      <c r="W19" s="54">
        <f t="shared" si="2"/>
        <v>0</v>
      </c>
    </row>
    <row r="20" spans="2:23" ht="12.75">
      <c r="B20" s="5"/>
      <c r="C20" s="4"/>
      <c r="D20" s="6"/>
      <c r="E20" s="6"/>
      <c r="F20" s="6"/>
      <c r="G20" s="6"/>
      <c r="H20" s="6"/>
      <c r="I20" s="13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54"/>
    </row>
    <row r="21" spans="2:23" ht="12.75">
      <c r="B21" s="5"/>
      <c r="C21" s="4"/>
      <c r="D21" s="6">
        <v>1</v>
      </c>
      <c r="E21" s="6">
        <v>0</v>
      </c>
      <c r="F21" s="6">
        <v>999</v>
      </c>
      <c r="G21" s="6"/>
      <c r="H21" s="6"/>
      <c r="I21" s="134" t="s">
        <v>88</v>
      </c>
      <c r="J21" s="32"/>
      <c r="K21" s="14"/>
      <c r="L21" s="61"/>
      <c r="M21" s="14"/>
      <c r="N21" s="14"/>
      <c r="O21" s="14"/>
      <c r="P21" s="14"/>
      <c r="Q21" s="14"/>
      <c r="R21" s="14"/>
      <c r="S21" s="14"/>
      <c r="T21" s="14">
        <f>+O21-P21</f>
        <v>0</v>
      </c>
      <c r="U21" s="14">
        <f>+P21-Q21</f>
        <v>0</v>
      </c>
      <c r="V21" s="14">
        <f>+Q21-R21</f>
        <v>0</v>
      </c>
      <c r="W21" s="54">
        <f>+R21-S21</f>
        <v>0</v>
      </c>
    </row>
    <row r="22" spans="2:23" ht="12.75">
      <c r="B22" s="5"/>
      <c r="C22" s="4"/>
      <c r="D22" s="6"/>
      <c r="E22" s="6"/>
      <c r="F22" s="6"/>
      <c r="G22" s="6"/>
      <c r="H22" s="6"/>
      <c r="I22" s="13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54"/>
    </row>
    <row r="23" spans="2:23" ht="12.75">
      <c r="B23" s="5"/>
      <c r="C23" s="4"/>
      <c r="D23" s="6">
        <v>1</v>
      </c>
      <c r="E23" s="6">
        <v>0</v>
      </c>
      <c r="F23" s="6">
        <v>2</v>
      </c>
      <c r="G23" s="6"/>
      <c r="H23" s="6"/>
      <c r="I23" s="134" t="s">
        <v>32</v>
      </c>
      <c r="J23" s="14">
        <v>119000000</v>
      </c>
      <c r="K23" s="14">
        <v>56316341</v>
      </c>
      <c r="L23" s="14"/>
      <c r="M23" s="14"/>
      <c r="N23" s="14"/>
      <c r="O23" s="14">
        <f>+J23-K23+L23-M23+N23</f>
        <v>62683659</v>
      </c>
      <c r="P23" s="14">
        <v>220000</v>
      </c>
      <c r="Q23" s="14">
        <v>220000</v>
      </c>
      <c r="R23" s="14">
        <v>220000</v>
      </c>
      <c r="S23" s="14">
        <v>220000</v>
      </c>
      <c r="T23" s="14">
        <f>+O23-P23</f>
        <v>62463659</v>
      </c>
      <c r="U23" s="14">
        <f>+P23-Q23</f>
        <v>0</v>
      </c>
      <c r="V23" s="14">
        <f>+Q23-R23</f>
        <v>0</v>
      </c>
      <c r="W23" s="54">
        <f>+R23-S23</f>
        <v>0</v>
      </c>
    </row>
    <row r="24" spans="2:23" ht="12.75">
      <c r="B24" s="5"/>
      <c r="C24" s="4"/>
      <c r="D24" s="6"/>
      <c r="E24" s="6"/>
      <c r="F24" s="6"/>
      <c r="G24" s="6"/>
      <c r="H24" s="6">
        <v>20</v>
      </c>
      <c r="I24" s="13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54"/>
    </row>
    <row r="25" spans="2:23" ht="21.75">
      <c r="B25" s="5"/>
      <c r="C25" s="4"/>
      <c r="D25" s="6">
        <v>1</v>
      </c>
      <c r="E25" s="6">
        <v>0</v>
      </c>
      <c r="F25" s="6">
        <v>3</v>
      </c>
      <c r="G25" s="6"/>
      <c r="H25" s="6"/>
      <c r="I25" s="134" t="s">
        <v>15</v>
      </c>
      <c r="J25" s="14">
        <v>177358460</v>
      </c>
      <c r="K25" s="13"/>
      <c r="L25" s="13"/>
      <c r="M25" s="13"/>
      <c r="N25" s="13"/>
      <c r="O25" s="14">
        <f>+J25-K25+M25+N25</f>
        <v>177358460</v>
      </c>
      <c r="P25" s="14">
        <v>177358460</v>
      </c>
      <c r="Q25" s="14">
        <v>177358460</v>
      </c>
      <c r="R25" s="14">
        <v>177358460</v>
      </c>
      <c r="S25" s="14">
        <v>177358460</v>
      </c>
      <c r="T25" s="14">
        <f>+O25-P25</f>
        <v>0</v>
      </c>
      <c r="U25" s="14">
        <f>+P25-Q25</f>
        <v>0</v>
      </c>
      <c r="V25" s="14">
        <f>+Q25-R25</f>
        <v>0</v>
      </c>
      <c r="W25" s="54">
        <f>+R25-S25</f>
        <v>0</v>
      </c>
    </row>
    <row r="26" spans="2:23" ht="12.75">
      <c r="B26" s="5"/>
      <c r="C26" s="4"/>
      <c r="D26" s="6"/>
      <c r="E26" s="6"/>
      <c r="F26" s="6"/>
      <c r="G26" s="6"/>
      <c r="H26" s="6"/>
      <c r="I26" s="134" t="s">
        <v>16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4"/>
    </row>
    <row r="27" spans="2:23" ht="12.75">
      <c r="B27" s="5"/>
      <c r="C27" s="4"/>
      <c r="D27" s="38"/>
      <c r="E27" s="6"/>
      <c r="F27" s="6"/>
      <c r="G27" s="6"/>
      <c r="H27" s="6"/>
      <c r="I27" s="134"/>
      <c r="J27" s="14"/>
      <c r="K27" s="14"/>
      <c r="L27" s="14"/>
      <c r="M27" s="14"/>
      <c r="N27" s="14"/>
      <c r="O27" s="14"/>
      <c r="P27" s="13"/>
      <c r="Q27" s="13"/>
      <c r="R27" s="13"/>
      <c r="S27" s="13"/>
      <c r="T27" s="13"/>
      <c r="U27" s="14"/>
      <c r="V27" s="13"/>
      <c r="W27" s="62"/>
    </row>
    <row r="28" spans="2:23" ht="21.75">
      <c r="B28" s="5"/>
      <c r="C28" s="4"/>
      <c r="D28" s="6">
        <v>1</v>
      </c>
      <c r="E28" s="6">
        <v>0</v>
      </c>
      <c r="F28" s="6">
        <v>4</v>
      </c>
      <c r="G28" s="6"/>
      <c r="H28" s="6"/>
      <c r="I28" s="134" t="s">
        <v>15</v>
      </c>
      <c r="J28" s="14">
        <v>163715502</v>
      </c>
      <c r="K28" s="14"/>
      <c r="L28" s="14"/>
      <c r="M28" s="14"/>
      <c r="N28" s="14"/>
      <c r="O28" s="14">
        <f>SUM(J28:N28)</f>
        <v>163715502</v>
      </c>
      <c r="P28" s="14">
        <v>163715502</v>
      </c>
      <c r="Q28" s="14">
        <v>163715502</v>
      </c>
      <c r="R28" s="14">
        <v>163715502</v>
      </c>
      <c r="S28" s="14">
        <v>163715502</v>
      </c>
      <c r="T28" s="14">
        <f>+O28-P28</f>
        <v>0</v>
      </c>
      <c r="U28" s="14">
        <f>+P28-Q28</f>
        <v>0</v>
      </c>
      <c r="V28" s="14">
        <f>+Q28-R28</f>
        <v>0</v>
      </c>
      <c r="W28" s="54">
        <f>+R28-S28</f>
        <v>0</v>
      </c>
    </row>
    <row r="29" spans="2:23" ht="12.75">
      <c r="B29" s="5"/>
      <c r="C29" s="4"/>
      <c r="D29" s="6"/>
      <c r="E29" s="6"/>
      <c r="F29" s="6"/>
      <c r="G29" s="6"/>
      <c r="H29" s="6"/>
      <c r="I29" s="134" t="s">
        <v>17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54"/>
    </row>
    <row r="30" spans="2:23" ht="12.75">
      <c r="B30" s="5"/>
      <c r="C30" s="4"/>
      <c r="D30" s="6"/>
      <c r="E30" s="6"/>
      <c r="F30" s="6"/>
      <c r="G30" s="6"/>
      <c r="H30" s="6"/>
      <c r="I30" s="13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54"/>
    </row>
    <row r="31" spans="2:23" s="95" customFormat="1" ht="12.75">
      <c r="B31" s="43"/>
      <c r="C31" s="7"/>
      <c r="D31" s="38">
        <v>2</v>
      </c>
      <c r="E31" s="38"/>
      <c r="F31" s="38"/>
      <c r="G31" s="38"/>
      <c r="H31" s="38"/>
      <c r="I31" s="135" t="s">
        <v>18</v>
      </c>
      <c r="J31" s="13">
        <f>+J33+J35+J37</f>
        <v>565751748</v>
      </c>
      <c r="K31" s="13">
        <f>+K33</f>
        <v>142360321</v>
      </c>
      <c r="L31" s="13">
        <f>+L33+L35+L43</f>
        <v>223917275</v>
      </c>
      <c r="M31" s="13">
        <f aca="true" t="shared" si="3" ref="M31:S31">+M33+M35+M37</f>
        <v>0</v>
      </c>
      <c r="N31" s="13">
        <f t="shared" si="3"/>
        <v>0</v>
      </c>
      <c r="O31" s="13">
        <f t="shared" si="3"/>
        <v>646907768</v>
      </c>
      <c r="P31" s="44">
        <f>+P33+P35+P37</f>
        <v>631750112</v>
      </c>
      <c r="Q31" s="44">
        <f t="shared" si="3"/>
        <v>631750112</v>
      </c>
      <c r="R31" s="44">
        <f t="shared" si="3"/>
        <v>493339060</v>
      </c>
      <c r="S31" s="44">
        <f t="shared" si="3"/>
        <v>485889243</v>
      </c>
      <c r="T31" s="13">
        <f>+O31-P31</f>
        <v>15157656</v>
      </c>
      <c r="U31" s="13">
        <f>+P31-Q31</f>
        <v>0</v>
      </c>
      <c r="V31" s="13">
        <f>+Q31-R31</f>
        <v>138411052</v>
      </c>
      <c r="W31" s="62">
        <f>+R31-S31</f>
        <v>7449817</v>
      </c>
    </row>
    <row r="32" spans="2:23" ht="12.75">
      <c r="B32" s="5"/>
      <c r="C32" s="4"/>
      <c r="D32" s="6"/>
      <c r="E32" s="6"/>
      <c r="F32" s="6"/>
      <c r="G32" s="6"/>
      <c r="H32" s="6"/>
      <c r="I32" s="13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54"/>
    </row>
    <row r="33" spans="2:23" ht="12.75">
      <c r="B33" s="5"/>
      <c r="C33" s="4"/>
      <c r="D33" s="6">
        <v>2</v>
      </c>
      <c r="E33" s="6">
        <v>0</v>
      </c>
      <c r="F33" s="6">
        <v>1</v>
      </c>
      <c r="G33" s="6"/>
      <c r="H33" s="6"/>
      <c r="I33" s="134" t="s">
        <v>19</v>
      </c>
      <c r="J33" s="14">
        <v>171170204</v>
      </c>
      <c r="K33" s="14">
        <f>141959387+400934</f>
        <v>142360321</v>
      </c>
      <c r="L33" s="14">
        <v>37200000</v>
      </c>
      <c r="M33" s="14"/>
      <c r="N33" s="14"/>
      <c r="O33" s="14">
        <f>+J33-K33+L33-M33+N33</f>
        <v>66009883</v>
      </c>
      <c r="P33" s="14">
        <v>61816587</v>
      </c>
      <c r="Q33" s="14">
        <v>61816587</v>
      </c>
      <c r="R33" s="14">
        <v>8816587</v>
      </c>
      <c r="S33" s="14">
        <v>8816587</v>
      </c>
      <c r="T33" s="14">
        <f>+O33-P33</f>
        <v>4193296</v>
      </c>
      <c r="U33" s="14">
        <f>+P33-Q33</f>
        <v>0</v>
      </c>
      <c r="V33" s="14">
        <f>+Q33-R33</f>
        <v>53000000</v>
      </c>
      <c r="W33" s="54">
        <f>+R33-S33</f>
        <v>0</v>
      </c>
    </row>
    <row r="34" spans="2:23" ht="12.75">
      <c r="B34" s="5"/>
      <c r="C34" s="4"/>
      <c r="D34" s="6"/>
      <c r="E34" s="6"/>
      <c r="F34" s="6"/>
      <c r="G34" s="6"/>
      <c r="H34" s="6"/>
      <c r="I34" s="13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54"/>
    </row>
    <row r="35" spans="2:23" ht="12.75">
      <c r="B35" s="5"/>
      <c r="C35" s="4"/>
      <c r="D35" s="6">
        <v>2</v>
      </c>
      <c r="E35" s="6">
        <v>0</v>
      </c>
      <c r="F35" s="6">
        <v>2</v>
      </c>
      <c r="G35" s="6"/>
      <c r="H35" s="33"/>
      <c r="I35" s="134" t="s">
        <v>20</v>
      </c>
      <c r="J35" s="14">
        <v>393468965</v>
      </c>
      <c r="K35" s="14"/>
      <c r="L35" s="14">
        <f>130000000+56316341</f>
        <v>186316341</v>
      </c>
      <c r="M35" s="14"/>
      <c r="N35" s="14"/>
      <c r="O35" s="14">
        <f>SUM(J35:N35)</f>
        <v>579785306</v>
      </c>
      <c r="P35" s="14">
        <v>568862104</v>
      </c>
      <c r="Q35" s="14">
        <v>568862104</v>
      </c>
      <c r="R35" s="14">
        <v>483451052</v>
      </c>
      <c r="S35" s="14">
        <v>476001235</v>
      </c>
      <c r="T35" s="14">
        <f>+O35-P35</f>
        <v>10923202</v>
      </c>
      <c r="U35" s="14">
        <f>+P35-Q35</f>
        <v>0</v>
      </c>
      <c r="V35" s="14">
        <f>+Q35-R35</f>
        <v>85411052</v>
      </c>
      <c r="W35" s="54">
        <f>+R35-S35</f>
        <v>7449817</v>
      </c>
    </row>
    <row r="36" spans="2:23" ht="12.75">
      <c r="B36" s="5"/>
      <c r="C36" s="4"/>
      <c r="D36" s="6"/>
      <c r="E36" s="6"/>
      <c r="F36" s="6"/>
      <c r="G36" s="6"/>
      <c r="H36" s="16"/>
      <c r="I36" s="134"/>
      <c r="J36" s="14"/>
      <c r="K36" s="31"/>
      <c r="L36" s="31"/>
      <c r="M36" s="31"/>
      <c r="N36" s="31"/>
      <c r="O36" s="14"/>
      <c r="P36" s="32"/>
      <c r="Q36" s="32"/>
      <c r="R36" s="32"/>
      <c r="S36" s="32"/>
      <c r="T36" s="14"/>
      <c r="U36" s="14"/>
      <c r="V36" s="14"/>
      <c r="W36" s="54"/>
    </row>
    <row r="37" spans="2:23" ht="12.75">
      <c r="B37" s="5"/>
      <c r="C37" s="4"/>
      <c r="D37" s="6">
        <v>3</v>
      </c>
      <c r="E37" s="6">
        <v>2</v>
      </c>
      <c r="F37" s="6">
        <v>3</v>
      </c>
      <c r="G37" s="6"/>
      <c r="H37" s="16"/>
      <c r="I37" s="134" t="s">
        <v>21</v>
      </c>
      <c r="J37" s="14">
        <v>1112579</v>
      </c>
      <c r="K37" s="32"/>
      <c r="L37" s="31"/>
      <c r="M37" s="31"/>
      <c r="N37" s="32"/>
      <c r="O37" s="14">
        <f>SUM(J37:N37)</f>
        <v>1112579</v>
      </c>
      <c r="P37" s="32">
        <v>1071421</v>
      </c>
      <c r="Q37" s="32">
        <v>1071421</v>
      </c>
      <c r="R37" s="32">
        <v>1071421</v>
      </c>
      <c r="S37" s="32">
        <v>1071421</v>
      </c>
      <c r="T37" s="14">
        <f>+O37-P37</f>
        <v>41158</v>
      </c>
      <c r="U37" s="14">
        <f>+P37-Q37</f>
        <v>0</v>
      </c>
      <c r="V37" s="14">
        <f>+Q37-R37</f>
        <v>0</v>
      </c>
      <c r="W37" s="54">
        <f>+R37-S37</f>
        <v>0</v>
      </c>
    </row>
    <row r="38" spans="2:23" ht="12.75">
      <c r="B38" s="53"/>
      <c r="C38" s="4"/>
      <c r="D38" s="6"/>
      <c r="E38" s="71"/>
      <c r="F38" s="6"/>
      <c r="G38" s="6"/>
      <c r="H38" s="16"/>
      <c r="I38" s="134"/>
      <c r="J38" s="14"/>
      <c r="K38" s="31"/>
      <c r="L38" s="13"/>
      <c r="M38" s="13"/>
      <c r="N38" s="13"/>
      <c r="O38" s="14"/>
      <c r="P38" s="14"/>
      <c r="Q38" s="14"/>
      <c r="R38" s="14"/>
      <c r="S38" s="14"/>
      <c r="T38" s="61"/>
      <c r="U38" s="14"/>
      <c r="V38" s="14"/>
      <c r="W38" s="54"/>
    </row>
    <row r="39" spans="2:23" s="42" customFormat="1" ht="12.75">
      <c r="B39" s="53"/>
      <c r="C39" s="4"/>
      <c r="D39" s="7">
        <v>3</v>
      </c>
      <c r="E39" s="11"/>
      <c r="F39" s="4"/>
      <c r="G39" s="4"/>
      <c r="H39" s="11"/>
      <c r="I39" s="143" t="s">
        <v>22</v>
      </c>
      <c r="J39" s="13">
        <v>4488656</v>
      </c>
      <c r="K39" s="41"/>
      <c r="L39" s="13">
        <f>+L43</f>
        <v>400934</v>
      </c>
      <c r="M39" s="13">
        <f>SUM(M42:M46)</f>
        <v>0</v>
      </c>
      <c r="N39" s="13">
        <f>SUM(N42:N46)</f>
        <v>0</v>
      </c>
      <c r="O39" s="13">
        <f>SUM(O43:O46)</f>
        <v>4889590</v>
      </c>
      <c r="P39" s="13">
        <f>SUM(P43:P46)</f>
        <v>4889590</v>
      </c>
      <c r="Q39" s="13">
        <f>SUM(Q43:Q46)</f>
        <v>4889590</v>
      </c>
      <c r="R39" s="13">
        <f>SUM(R43:R46)</f>
        <v>4889590</v>
      </c>
      <c r="S39" s="13">
        <f>SUM(S43:S46)</f>
        <v>4889590</v>
      </c>
      <c r="T39" s="14">
        <f>+O39-P39</f>
        <v>0</v>
      </c>
      <c r="U39" s="14">
        <f>+P39-Q39</f>
        <v>0</v>
      </c>
      <c r="V39" s="14">
        <f>+Q39-R39</f>
        <v>0</v>
      </c>
      <c r="W39" s="54">
        <f>+R39-S39</f>
        <v>0</v>
      </c>
    </row>
    <row r="40" spans="2:23" s="42" customFormat="1" ht="12.75" hidden="1">
      <c r="B40" s="53"/>
      <c r="C40" s="7" t="s">
        <v>48</v>
      </c>
      <c r="D40" s="4"/>
      <c r="E40" s="11"/>
      <c r="F40" s="4"/>
      <c r="G40" s="4"/>
      <c r="H40" s="11"/>
      <c r="I40" s="144"/>
      <c r="J40" s="14"/>
      <c r="K40" s="12"/>
      <c r="L40" s="14"/>
      <c r="M40" s="14"/>
      <c r="N40" s="14"/>
      <c r="O40" s="14"/>
      <c r="P40" s="14"/>
      <c r="Q40" s="14"/>
      <c r="R40" s="14"/>
      <c r="S40" s="14"/>
      <c r="T40" s="61"/>
      <c r="U40" s="14"/>
      <c r="V40" s="14"/>
      <c r="W40" s="54"/>
    </row>
    <row r="41" spans="2:23" s="42" customFormat="1" ht="12.75" hidden="1">
      <c r="B41" s="53"/>
      <c r="C41" s="7" t="s">
        <v>49</v>
      </c>
      <c r="D41" s="7"/>
      <c r="E41" s="11"/>
      <c r="F41" s="4"/>
      <c r="G41" s="4"/>
      <c r="H41" s="11"/>
      <c r="I41" s="143"/>
      <c r="J41" s="13"/>
      <c r="K41" s="12"/>
      <c r="L41" s="14"/>
      <c r="M41" s="14"/>
      <c r="N41" s="14"/>
      <c r="O41" s="14"/>
      <c r="P41" s="14"/>
      <c r="Q41" s="14"/>
      <c r="R41" s="14"/>
      <c r="S41" s="14"/>
      <c r="T41" s="61"/>
      <c r="U41" s="14"/>
      <c r="V41" s="14"/>
      <c r="W41" s="54"/>
    </row>
    <row r="42" spans="2:23" s="42" customFormat="1" ht="12.75">
      <c r="B42" s="53"/>
      <c r="C42" s="4"/>
      <c r="D42" s="4"/>
      <c r="E42" s="11"/>
      <c r="F42" s="4"/>
      <c r="G42" s="4"/>
      <c r="H42" s="11"/>
      <c r="I42" s="144"/>
      <c r="J42" s="14"/>
      <c r="L42" s="60"/>
      <c r="M42" s="60"/>
      <c r="N42" s="60"/>
      <c r="O42" s="60"/>
      <c r="P42" s="60"/>
      <c r="Q42" s="60"/>
      <c r="R42" s="60"/>
      <c r="S42" s="60"/>
      <c r="T42" s="59"/>
      <c r="U42" s="60"/>
      <c r="V42" s="60"/>
      <c r="W42" s="48"/>
    </row>
    <row r="43" spans="2:23" s="42" customFormat="1" ht="12.75">
      <c r="B43" s="53"/>
      <c r="C43" s="6"/>
      <c r="D43" s="6">
        <v>3</v>
      </c>
      <c r="E43" s="57">
        <v>2</v>
      </c>
      <c r="F43" s="6">
        <v>1</v>
      </c>
      <c r="G43" s="6">
        <v>1</v>
      </c>
      <c r="H43" s="70"/>
      <c r="I43" s="134" t="s">
        <v>72</v>
      </c>
      <c r="J43" s="14">
        <v>4488656</v>
      </c>
      <c r="K43" s="12"/>
      <c r="L43" s="14">
        <v>400934</v>
      </c>
      <c r="M43" s="14"/>
      <c r="N43" s="14"/>
      <c r="O43" s="14">
        <f>+J43+L43</f>
        <v>4889590</v>
      </c>
      <c r="P43" s="14">
        <v>4889590</v>
      </c>
      <c r="Q43" s="14">
        <v>4889590</v>
      </c>
      <c r="R43" s="14">
        <v>4889590</v>
      </c>
      <c r="S43" s="14">
        <v>4889590</v>
      </c>
      <c r="T43" s="14">
        <f>+O43-P43</f>
        <v>0</v>
      </c>
      <c r="U43" s="14">
        <f>+P43-Q43</f>
        <v>0</v>
      </c>
      <c r="V43" s="14">
        <f>+Q43-R43</f>
        <v>0</v>
      </c>
      <c r="W43" s="54">
        <f>+R43-S43</f>
        <v>0</v>
      </c>
    </row>
    <row r="44" spans="2:23" s="42" customFormat="1" ht="12.75">
      <c r="B44" s="47"/>
      <c r="C44" s="60"/>
      <c r="D44" s="60"/>
      <c r="F44" s="60"/>
      <c r="G44" s="60"/>
      <c r="I44" s="134"/>
      <c r="J44" s="14"/>
      <c r="L44" s="60"/>
      <c r="M44" s="60"/>
      <c r="N44" s="60"/>
      <c r="O44" s="60"/>
      <c r="P44" s="60"/>
      <c r="Q44" s="60"/>
      <c r="R44" s="60"/>
      <c r="S44" s="60"/>
      <c r="T44" s="59"/>
      <c r="U44" s="60"/>
      <c r="V44" s="60"/>
      <c r="W44" s="48"/>
    </row>
    <row r="45" spans="2:23" ht="12.75">
      <c r="B45" s="47"/>
      <c r="C45" s="60"/>
      <c r="D45" s="79">
        <v>3</v>
      </c>
      <c r="E45" s="80"/>
      <c r="F45" s="79"/>
      <c r="G45" s="79"/>
      <c r="H45" s="80"/>
      <c r="I45" s="150"/>
      <c r="J45" s="81"/>
      <c r="K45" s="42"/>
      <c r="L45" s="60"/>
      <c r="M45" s="60"/>
      <c r="N45" s="60"/>
      <c r="O45" s="60"/>
      <c r="P45" s="60"/>
      <c r="Q45" s="60"/>
      <c r="R45" s="60"/>
      <c r="S45" s="60"/>
      <c r="T45" s="59"/>
      <c r="U45" s="60"/>
      <c r="V45" s="60"/>
      <c r="W45" s="48"/>
    </row>
    <row r="46" spans="2:23" ht="12.75">
      <c r="B46" s="47"/>
      <c r="C46" s="60"/>
      <c r="D46" s="79"/>
      <c r="E46" s="80"/>
      <c r="F46" s="79"/>
      <c r="G46" s="79"/>
      <c r="H46" s="80"/>
      <c r="I46" s="150"/>
      <c r="J46" s="81"/>
      <c r="K46" s="14"/>
      <c r="L46" s="60"/>
      <c r="M46" s="60"/>
      <c r="N46" s="60"/>
      <c r="O46" s="14"/>
      <c r="P46" s="14"/>
      <c r="Q46" s="14"/>
      <c r="R46" s="14"/>
      <c r="S46" s="14"/>
      <c r="T46" s="61"/>
      <c r="U46" s="14"/>
      <c r="V46" s="14"/>
      <c r="W46" s="54"/>
    </row>
    <row r="47" spans="2:23" ht="13.5" thickBot="1">
      <c r="B47" s="50"/>
      <c r="C47" s="64"/>
      <c r="D47" s="82"/>
      <c r="E47" s="83"/>
      <c r="F47" s="82"/>
      <c r="G47" s="82"/>
      <c r="H47" s="83"/>
      <c r="I47" s="151"/>
      <c r="J47" s="82"/>
      <c r="K47" s="51"/>
      <c r="L47" s="64"/>
      <c r="M47" s="64"/>
      <c r="N47" s="64"/>
      <c r="O47" s="64"/>
      <c r="P47" s="64"/>
      <c r="Q47" s="64"/>
      <c r="R47" s="64"/>
      <c r="S47" s="64"/>
      <c r="T47" s="63"/>
      <c r="U47" s="64"/>
      <c r="V47" s="64"/>
      <c r="W47" s="52"/>
    </row>
    <row r="48" spans="2:23" ht="15.75">
      <c r="B48" s="45" t="s">
        <v>51</v>
      </c>
      <c r="C48" s="46"/>
      <c r="D48" s="69"/>
      <c r="E48" s="69"/>
      <c r="F48" s="69"/>
      <c r="G48" s="69"/>
      <c r="H48" s="46"/>
      <c r="I48" s="146" t="s">
        <v>74</v>
      </c>
      <c r="J48" s="84">
        <f>+J50+J66</f>
        <v>260000000</v>
      </c>
      <c r="K48" s="69"/>
      <c r="L48" s="69"/>
      <c r="M48" s="107">
        <f>+M66</f>
        <v>26118749</v>
      </c>
      <c r="N48" s="46"/>
      <c r="O48" s="14">
        <f>+J48+N48-M48</f>
        <v>233881251</v>
      </c>
      <c r="P48" s="14">
        <f>+P50+P66</f>
        <v>224781251</v>
      </c>
      <c r="Q48" s="14">
        <f>+Q50+Q66</f>
        <v>224781251</v>
      </c>
      <c r="R48" s="14">
        <f>+R50+R66</f>
        <v>154481251</v>
      </c>
      <c r="S48" s="14">
        <f>+S50+S66</f>
        <v>101283974</v>
      </c>
      <c r="T48" s="14">
        <f>+T50+T68</f>
        <v>9100000</v>
      </c>
      <c r="U48" s="116">
        <f>+P48-Q48</f>
        <v>0</v>
      </c>
      <c r="V48" s="117">
        <f>+Q48-R48</f>
        <v>70300000</v>
      </c>
      <c r="W48" s="98">
        <f>+R48-S48</f>
        <v>53197277</v>
      </c>
    </row>
    <row r="49" spans="2:23" ht="12.75">
      <c r="B49" s="47"/>
      <c r="C49" s="42"/>
      <c r="D49" s="60"/>
      <c r="E49" s="60"/>
      <c r="F49" s="60"/>
      <c r="G49" s="60"/>
      <c r="H49" s="42"/>
      <c r="I49" s="147"/>
      <c r="J49" s="60"/>
      <c r="K49" s="60"/>
      <c r="L49" s="60"/>
      <c r="M49" s="60"/>
      <c r="N49" s="42"/>
      <c r="O49" s="60"/>
      <c r="P49" s="42"/>
      <c r="Q49" s="60"/>
      <c r="R49" s="60"/>
      <c r="S49" s="60"/>
      <c r="T49" s="60"/>
      <c r="U49" s="72"/>
      <c r="V49" s="5"/>
      <c r="W49" s="97"/>
    </row>
    <row r="50" spans="2:23" ht="21.75">
      <c r="B50" s="49"/>
      <c r="C50" s="42"/>
      <c r="D50" s="38">
        <v>520</v>
      </c>
      <c r="E50" s="6"/>
      <c r="F50" s="6"/>
      <c r="G50" s="6"/>
      <c r="H50" s="42"/>
      <c r="I50" s="135" t="s">
        <v>52</v>
      </c>
      <c r="J50" s="14">
        <f>+J54</f>
        <v>160000000</v>
      </c>
      <c r="K50" s="60"/>
      <c r="L50" s="60"/>
      <c r="M50" s="60"/>
      <c r="N50" s="42"/>
      <c r="O50" s="14">
        <f>+J50+N50-M50</f>
        <v>160000000</v>
      </c>
      <c r="P50" s="14">
        <f>+P54</f>
        <v>160000000</v>
      </c>
      <c r="Q50" s="14">
        <f>+Q54</f>
        <v>160000000</v>
      </c>
      <c r="R50" s="14">
        <f>+R54</f>
        <v>120600000</v>
      </c>
      <c r="S50" s="14">
        <f>+S54</f>
        <v>67402723</v>
      </c>
      <c r="T50" s="14">
        <f>+O50-P50</f>
        <v>0</v>
      </c>
      <c r="U50" s="32">
        <f>+P50-Q50</f>
        <v>0</v>
      </c>
      <c r="V50" s="118">
        <f>+Q50-R50</f>
        <v>39400000</v>
      </c>
      <c r="W50" s="54">
        <f>+R50-S50</f>
        <v>53197277</v>
      </c>
    </row>
    <row r="51" spans="2:23" ht="21.75">
      <c r="B51" s="47"/>
      <c r="C51" s="42"/>
      <c r="D51" s="6"/>
      <c r="E51" s="6"/>
      <c r="F51" s="6"/>
      <c r="G51" s="6"/>
      <c r="H51" s="42"/>
      <c r="I51" s="135" t="s">
        <v>53</v>
      </c>
      <c r="J51" s="14"/>
      <c r="K51" s="60"/>
      <c r="L51" s="60"/>
      <c r="M51" s="60"/>
      <c r="N51" s="42"/>
      <c r="O51" s="60"/>
      <c r="P51" s="42"/>
      <c r="Q51" s="60"/>
      <c r="R51" s="60"/>
      <c r="S51" s="60"/>
      <c r="T51" s="60"/>
      <c r="U51" s="66"/>
      <c r="V51" s="74"/>
      <c r="W51" s="48"/>
    </row>
    <row r="52" spans="2:23" ht="12.75">
      <c r="B52" s="47"/>
      <c r="C52" s="42"/>
      <c r="D52" s="6"/>
      <c r="E52" s="6"/>
      <c r="F52" s="6"/>
      <c r="G52" s="6"/>
      <c r="H52" s="42"/>
      <c r="I52" s="135" t="s">
        <v>77</v>
      </c>
      <c r="J52" s="14"/>
      <c r="K52" s="60"/>
      <c r="L52" s="60"/>
      <c r="M52" s="60"/>
      <c r="N52" s="42"/>
      <c r="O52" s="60"/>
      <c r="P52" s="42"/>
      <c r="Q52" s="60"/>
      <c r="R52" s="60"/>
      <c r="S52" s="60"/>
      <c r="T52" s="60"/>
      <c r="U52" s="66"/>
      <c r="V52" s="74"/>
      <c r="W52" s="48"/>
    </row>
    <row r="53" spans="2:23" ht="12.75">
      <c r="B53" s="47"/>
      <c r="C53" s="42"/>
      <c r="D53" s="6"/>
      <c r="E53" s="6"/>
      <c r="F53" s="6"/>
      <c r="G53" s="6"/>
      <c r="H53" s="42"/>
      <c r="I53" s="134"/>
      <c r="J53" s="14"/>
      <c r="K53" s="60"/>
      <c r="L53" s="60"/>
      <c r="M53" s="60"/>
      <c r="N53" s="42"/>
      <c r="O53" s="60"/>
      <c r="P53" s="42"/>
      <c r="Q53" s="60"/>
      <c r="R53" s="60"/>
      <c r="S53" s="60"/>
      <c r="T53" s="60"/>
      <c r="U53" s="66"/>
      <c r="V53" s="74"/>
      <c r="W53" s="48"/>
    </row>
    <row r="54" spans="2:23" ht="12.75">
      <c r="B54" s="47"/>
      <c r="C54" s="42"/>
      <c r="D54" s="6">
        <v>520</v>
      </c>
      <c r="E54" s="6">
        <v>1000</v>
      </c>
      <c r="F54" s="6"/>
      <c r="G54" s="6"/>
      <c r="H54" s="42"/>
      <c r="I54" s="134" t="s">
        <v>54</v>
      </c>
      <c r="J54" s="14">
        <f>+J56</f>
        <v>160000000</v>
      </c>
      <c r="K54" s="60"/>
      <c r="L54" s="60"/>
      <c r="M54" s="60"/>
      <c r="N54" s="42"/>
      <c r="O54" s="14">
        <f>+J54+N54-M54</f>
        <v>160000000</v>
      </c>
      <c r="P54" s="41">
        <f>+P56</f>
        <v>160000000</v>
      </c>
      <c r="Q54" s="41">
        <f>+Q56</f>
        <v>160000000</v>
      </c>
      <c r="R54" s="41">
        <f>+R56</f>
        <v>120600000</v>
      </c>
      <c r="S54" s="41">
        <f>+S56</f>
        <v>67402723</v>
      </c>
      <c r="T54" s="14">
        <f>+O54-P54</f>
        <v>0</v>
      </c>
      <c r="U54" s="32">
        <f>+P54-Q54</f>
        <v>0</v>
      </c>
      <c r="V54" s="118">
        <f>+Q54-R54</f>
        <v>39400000</v>
      </c>
      <c r="W54" s="54">
        <f>+R54-S54</f>
        <v>53197277</v>
      </c>
    </row>
    <row r="55" spans="2:23" ht="12.75">
      <c r="B55" s="47"/>
      <c r="C55" s="42"/>
      <c r="D55" s="6"/>
      <c r="E55" s="6"/>
      <c r="F55" s="6"/>
      <c r="G55" s="6"/>
      <c r="H55" s="42"/>
      <c r="I55" s="134"/>
      <c r="J55" s="14"/>
      <c r="K55" s="60"/>
      <c r="L55" s="60"/>
      <c r="M55" s="60"/>
      <c r="N55" s="42"/>
      <c r="O55" s="60"/>
      <c r="P55" s="12"/>
      <c r="Q55" s="14"/>
      <c r="R55" s="14"/>
      <c r="S55" s="61"/>
      <c r="T55" s="60"/>
      <c r="U55" s="66"/>
      <c r="V55" s="74"/>
      <c r="W55" s="48"/>
    </row>
    <row r="56" spans="2:23" ht="21.75">
      <c r="B56" s="47"/>
      <c r="C56" s="42"/>
      <c r="D56" s="6">
        <v>520</v>
      </c>
      <c r="E56" s="6">
        <v>1000</v>
      </c>
      <c r="F56" s="6">
        <v>1</v>
      </c>
      <c r="G56" s="6">
        <v>13</v>
      </c>
      <c r="H56" s="42"/>
      <c r="I56" s="134" t="s">
        <v>55</v>
      </c>
      <c r="J56" s="14">
        <f>SUM(J61:J63)</f>
        <v>160000000</v>
      </c>
      <c r="K56" s="60"/>
      <c r="L56" s="60"/>
      <c r="M56" s="60"/>
      <c r="N56" s="42"/>
      <c r="O56" s="14">
        <f>+J56+N56-M56</f>
        <v>160000000</v>
      </c>
      <c r="P56" s="41">
        <v>160000000</v>
      </c>
      <c r="Q56" s="14">
        <v>160000000</v>
      </c>
      <c r="R56" s="14">
        <v>120600000</v>
      </c>
      <c r="S56" s="61">
        <v>67402723</v>
      </c>
      <c r="T56" s="14">
        <f>+O56-P56</f>
        <v>0</v>
      </c>
      <c r="U56" s="32">
        <f>+P56-Q56</f>
        <v>0</v>
      </c>
      <c r="V56" s="118">
        <f>+Q56-R56</f>
        <v>39400000</v>
      </c>
      <c r="W56" s="54">
        <f>+R56-S56</f>
        <v>53197277</v>
      </c>
    </row>
    <row r="57" spans="2:23" ht="21.75">
      <c r="B57" s="47"/>
      <c r="C57" s="42"/>
      <c r="D57" s="6"/>
      <c r="E57" s="6"/>
      <c r="F57" s="6"/>
      <c r="G57" s="6"/>
      <c r="H57" s="42"/>
      <c r="I57" s="134" t="s">
        <v>78</v>
      </c>
      <c r="J57" s="14"/>
      <c r="K57" s="60"/>
      <c r="L57" s="60"/>
      <c r="M57" s="60"/>
      <c r="N57" s="42"/>
      <c r="O57" s="60"/>
      <c r="P57" s="12"/>
      <c r="Q57" s="14"/>
      <c r="R57" s="14"/>
      <c r="S57" s="61"/>
      <c r="T57" s="60"/>
      <c r="U57" s="66"/>
      <c r="V57" s="74"/>
      <c r="W57" s="48"/>
    </row>
    <row r="58" spans="2:23" ht="21.75">
      <c r="B58" s="47"/>
      <c r="C58" s="42"/>
      <c r="D58" s="6"/>
      <c r="E58" s="6"/>
      <c r="F58" s="6"/>
      <c r="G58" s="6"/>
      <c r="H58" s="42"/>
      <c r="I58" s="134" t="s">
        <v>56</v>
      </c>
      <c r="J58" s="14"/>
      <c r="K58" s="60"/>
      <c r="L58" s="60"/>
      <c r="M58" s="60"/>
      <c r="N58" s="42"/>
      <c r="O58" s="60"/>
      <c r="P58" s="12"/>
      <c r="Q58" s="14"/>
      <c r="R58" s="14"/>
      <c r="S58" s="61"/>
      <c r="T58" s="59"/>
      <c r="U58" s="66"/>
      <c r="V58" s="74"/>
      <c r="W58" s="48"/>
    </row>
    <row r="59" spans="2:23" ht="12.75">
      <c r="B59" s="47"/>
      <c r="C59" s="42"/>
      <c r="D59" s="6"/>
      <c r="E59" s="6"/>
      <c r="F59" s="6"/>
      <c r="G59" s="6"/>
      <c r="H59" s="42"/>
      <c r="I59" s="134" t="s">
        <v>79</v>
      </c>
      <c r="J59" s="14"/>
      <c r="K59" s="60"/>
      <c r="L59" s="60"/>
      <c r="M59" s="60"/>
      <c r="N59" s="42"/>
      <c r="O59" s="60"/>
      <c r="P59" s="12"/>
      <c r="Q59" s="14"/>
      <c r="R59" s="14"/>
      <c r="S59" s="61"/>
      <c r="T59" s="59"/>
      <c r="U59" s="66"/>
      <c r="V59" s="74"/>
      <c r="W59" s="48"/>
    </row>
    <row r="60" spans="2:23" ht="12.75">
      <c r="B60" s="47"/>
      <c r="C60" s="42"/>
      <c r="D60" s="6"/>
      <c r="E60" s="6"/>
      <c r="F60" s="6"/>
      <c r="G60" s="6"/>
      <c r="H60" s="42"/>
      <c r="I60" s="134"/>
      <c r="J60" s="14"/>
      <c r="K60" s="60"/>
      <c r="L60" s="60"/>
      <c r="M60" s="60"/>
      <c r="N60" s="42"/>
      <c r="O60" s="60"/>
      <c r="P60" s="12"/>
      <c r="Q60" s="14"/>
      <c r="R60" s="14"/>
      <c r="S60" s="61"/>
      <c r="T60" s="59"/>
      <c r="U60" s="66"/>
      <c r="V60" s="74"/>
      <c r="W60" s="48"/>
    </row>
    <row r="61" spans="2:23" ht="12.75">
      <c r="B61" s="47"/>
      <c r="C61" s="42"/>
      <c r="D61" s="6"/>
      <c r="E61" s="6"/>
      <c r="F61" s="6"/>
      <c r="G61" s="6">
        <v>20</v>
      </c>
      <c r="H61" s="42"/>
      <c r="I61" s="134" t="s">
        <v>57</v>
      </c>
      <c r="J61" s="14">
        <v>0</v>
      </c>
      <c r="K61" s="60"/>
      <c r="L61" s="60"/>
      <c r="M61" s="60"/>
      <c r="N61" s="42"/>
      <c r="O61" s="60"/>
      <c r="P61" s="12"/>
      <c r="Q61" s="14"/>
      <c r="R61" s="14"/>
      <c r="S61" s="61"/>
      <c r="T61" s="59"/>
      <c r="U61" s="66"/>
      <c r="V61" s="74"/>
      <c r="W61" s="48"/>
    </row>
    <row r="62" spans="2:23" ht="12.75">
      <c r="B62" s="47"/>
      <c r="C62" s="42"/>
      <c r="D62" s="6"/>
      <c r="E62" s="6"/>
      <c r="F62" s="6"/>
      <c r="G62" s="6">
        <v>13</v>
      </c>
      <c r="H62" s="42"/>
      <c r="I62" s="134" t="s">
        <v>82</v>
      </c>
      <c r="J62" s="14">
        <v>160000000</v>
      </c>
      <c r="K62" s="60"/>
      <c r="L62" s="60"/>
      <c r="M62" s="60"/>
      <c r="N62" s="42"/>
      <c r="O62" s="60"/>
      <c r="P62" s="12"/>
      <c r="Q62" s="14"/>
      <c r="R62" s="14"/>
      <c r="S62" s="61"/>
      <c r="T62" s="59"/>
      <c r="U62" s="66"/>
      <c r="V62" s="74"/>
      <c r="W62" s="48"/>
    </row>
    <row r="63" spans="2:23" ht="12.75">
      <c r="B63" s="47"/>
      <c r="C63" s="42"/>
      <c r="D63" s="6"/>
      <c r="E63" s="6"/>
      <c r="F63" s="6"/>
      <c r="G63" s="6">
        <v>25</v>
      </c>
      <c r="H63" s="42"/>
      <c r="I63" s="134" t="s">
        <v>58</v>
      </c>
      <c r="J63" s="14">
        <v>0</v>
      </c>
      <c r="K63" s="60"/>
      <c r="L63" s="60"/>
      <c r="M63" s="60"/>
      <c r="N63" s="42"/>
      <c r="O63" s="60"/>
      <c r="P63" s="12"/>
      <c r="Q63" s="14"/>
      <c r="R63" s="14"/>
      <c r="S63" s="61"/>
      <c r="T63" s="59"/>
      <c r="U63" s="66"/>
      <c r="V63" s="74"/>
      <c r="W63" s="48"/>
    </row>
    <row r="64" spans="2:23" ht="12.75">
      <c r="B64" s="47"/>
      <c r="C64" s="42"/>
      <c r="D64" s="6"/>
      <c r="E64" s="6"/>
      <c r="F64" s="6"/>
      <c r="G64" s="6"/>
      <c r="H64" s="42"/>
      <c r="I64" s="134"/>
      <c r="J64" s="14"/>
      <c r="K64" s="60"/>
      <c r="L64" s="60"/>
      <c r="M64" s="60"/>
      <c r="N64" s="42"/>
      <c r="O64" s="60"/>
      <c r="P64" s="12"/>
      <c r="Q64" s="14"/>
      <c r="R64" s="14"/>
      <c r="S64" s="61"/>
      <c r="T64" s="59"/>
      <c r="U64" s="66"/>
      <c r="V64" s="74"/>
      <c r="W64" s="48"/>
    </row>
    <row r="65" spans="2:23" ht="21.75">
      <c r="B65" s="47"/>
      <c r="C65" s="42"/>
      <c r="D65" s="6">
        <v>123</v>
      </c>
      <c r="E65" s="6">
        <v>1000</v>
      </c>
      <c r="F65" s="6"/>
      <c r="G65" s="6"/>
      <c r="H65" s="42"/>
      <c r="I65" s="134" t="s">
        <v>83</v>
      </c>
      <c r="J65" s="14"/>
      <c r="K65" s="60"/>
      <c r="L65" s="60"/>
      <c r="M65" s="60"/>
      <c r="N65" s="42"/>
      <c r="O65" s="60"/>
      <c r="P65" s="12"/>
      <c r="Q65" s="14"/>
      <c r="R65" s="14"/>
      <c r="S65" s="61"/>
      <c r="T65" s="59"/>
      <c r="U65" s="66"/>
      <c r="V65" s="74"/>
      <c r="W65" s="48"/>
    </row>
    <row r="66" spans="2:23" ht="12.75">
      <c r="B66" s="47"/>
      <c r="C66" s="42"/>
      <c r="D66" s="6"/>
      <c r="E66" s="6"/>
      <c r="F66" s="6"/>
      <c r="G66" s="6"/>
      <c r="H66" s="42"/>
      <c r="I66" s="134" t="s">
        <v>84</v>
      </c>
      <c r="J66" s="14">
        <f>+J68</f>
        <v>100000000</v>
      </c>
      <c r="K66" s="60"/>
      <c r="L66" s="60"/>
      <c r="M66" s="14">
        <v>26118749</v>
      </c>
      <c r="N66" s="42"/>
      <c r="O66" s="14">
        <f>+J66+N66-M66</f>
        <v>73881251</v>
      </c>
      <c r="P66" s="14">
        <v>64781251</v>
      </c>
      <c r="Q66" s="14">
        <v>64781251</v>
      </c>
      <c r="R66" s="14">
        <v>33881251</v>
      </c>
      <c r="S66" s="14">
        <f>+S68</f>
        <v>33881251</v>
      </c>
      <c r="T66" s="14">
        <f>+T68</f>
        <v>9100000</v>
      </c>
      <c r="U66" s="32">
        <f>+U68</f>
        <v>0</v>
      </c>
      <c r="V66" s="118">
        <f>+V68</f>
        <v>30900000</v>
      </c>
      <c r="W66" s="54">
        <f>+W68</f>
        <v>0</v>
      </c>
    </row>
    <row r="67" spans="2:23" ht="12.75">
      <c r="B67" s="47"/>
      <c r="C67" s="42"/>
      <c r="D67" s="6"/>
      <c r="E67" s="6"/>
      <c r="F67" s="6"/>
      <c r="G67" s="6"/>
      <c r="H67" s="42"/>
      <c r="I67" s="134"/>
      <c r="J67" s="61"/>
      <c r="K67" s="60"/>
      <c r="L67" s="60"/>
      <c r="M67" s="60"/>
      <c r="N67" s="42"/>
      <c r="O67" s="60"/>
      <c r="P67" s="12"/>
      <c r="Q67" s="14"/>
      <c r="R67" s="14"/>
      <c r="S67" s="61"/>
      <c r="T67" s="59"/>
      <c r="U67" s="66"/>
      <c r="V67" s="74"/>
      <c r="W67" s="48"/>
    </row>
    <row r="68" spans="2:23" ht="21.75">
      <c r="B68" s="47"/>
      <c r="C68" s="59"/>
      <c r="D68" s="6">
        <v>123</v>
      </c>
      <c r="E68" s="6">
        <v>1000</v>
      </c>
      <c r="F68" s="6">
        <v>1</v>
      </c>
      <c r="G68" s="6">
        <v>13</v>
      </c>
      <c r="H68" s="42"/>
      <c r="I68" s="144" t="s">
        <v>81</v>
      </c>
      <c r="J68" s="61">
        <v>100000000</v>
      </c>
      <c r="K68" s="60"/>
      <c r="L68" s="60"/>
      <c r="M68" s="14">
        <v>26118749</v>
      </c>
      <c r="N68" s="42"/>
      <c r="O68" s="14">
        <f>+J68-M68</f>
        <v>73881251</v>
      </c>
      <c r="P68" s="14">
        <v>64781251</v>
      </c>
      <c r="Q68" s="14">
        <v>64781251</v>
      </c>
      <c r="R68" s="14">
        <v>33881251</v>
      </c>
      <c r="S68" s="14">
        <v>33881251</v>
      </c>
      <c r="T68" s="14">
        <f>+O68-P68</f>
        <v>9100000</v>
      </c>
      <c r="U68" s="32">
        <f>+P68-Q68</f>
        <v>0</v>
      </c>
      <c r="V68" s="118">
        <f>+Q68-R68</f>
        <v>30900000</v>
      </c>
      <c r="W68" s="54">
        <f>+R68-S68</f>
        <v>0</v>
      </c>
    </row>
    <row r="69" spans="2:23" ht="13.5" thickBot="1">
      <c r="B69" s="47"/>
      <c r="C69" s="42"/>
      <c r="D69" s="60"/>
      <c r="E69" s="60"/>
      <c r="F69" s="60"/>
      <c r="G69" s="60"/>
      <c r="H69" s="60"/>
      <c r="I69" s="138"/>
      <c r="J69" s="60"/>
      <c r="K69" s="60"/>
      <c r="L69" s="60"/>
      <c r="M69" s="60"/>
      <c r="N69" s="42"/>
      <c r="O69" s="60"/>
      <c r="P69" s="42"/>
      <c r="Q69" s="60"/>
      <c r="R69" s="60"/>
      <c r="S69" s="60"/>
      <c r="T69" s="59"/>
      <c r="U69" s="66"/>
      <c r="V69" s="74"/>
      <c r="W69" s="48"/>
    </row>
    <row r="70" spans="2:23" ht="12.75">
      <c r="B70" s="55"/>
      <c r="C70" s="46"/>
      <c r="D70" s="46"/>
      <c r="E70" s="46"/>
      <c r="F70" s="46"/>
      <c r="G70" s="46"/>
      <c r="H70" s="46"/>
      <c r="I70" s="152" t="s">
        <v>50</v>
      </c>
      <c r="J70" s="56">
        <f>+J10+J48</f>
        <v>2467047320</v>
      </c>
      <c r="K70" s="56">
        <f>+K10+K48</f>
        <v>235876662</v>
      </c>
      <c r="L70" s="56">
        <f>+L10+L48</f>
        <v>235876662</v>
      </c>
      <c r="M70" s="56">
        <f>+M68</f>
        <v>26118749</v>
      </c>
      <c r="N70" s="56">
        <f aca="true" t="shared" si="4" ref="N70:W70">+N10+N48</f>
        <v>0</v>
      </c>
      <c r="O70" s="56">
        <f>+O10+O48</f>
        <v>2440928571</v>
      </c>
      <c r="P70" s="56">
        <f>+P10+P48</f>
        <v>2343671453</v>
      </c>
      <c r="Q70" s="56">
        <f t="shared" si="4"/>
        <v>2343671453</v>
      </c>
      <c r="R70" s="56">
        <f t="shared" si="4"/>
        <v>2134960401</v>
      </c>
      <c r="S70" s="56">
        <f t="shared" si="4"/>
        <v>2074313307</v>
      </c>
      <c r="T70" s="56">
        <f t="shared" si="4"/>
        <v>97257118</v>
      </c>
      <c r="U70" s="56">
        <f t="shared" si="4"/>
        <v>0</v>
      </c>
      <c r="V70" s="56">
        <f t="shared" si="4"/>
        <v>208711052</v>
      </c>
      <c r="W70" s="87">
        <f t="shared" si="4"/>
        <v>60647094</v>
      </c>
    </row>
    <row r="71" spans="2:23" ht="13.5" thickBot="1">
      <c r="B71" s="50"/>
      <c r="C71" s="51"/>
      <c r="D71" s="51"/>
      <c r="E71" s="51"/>
      <c r="F71" s="51"/>
      <c r="G71" s="51"/>
      <c r="H71" s="51"/>
      <c r="I71" s="145"/>
      <c r="J71" s="64"/>
      <c r="K71" s="51"/>
      <c r="L71" s="51"/>
      <c r="M71" s="51"/>
      <c r="N71" s="51"/>
      <c r="O71" s="64"/>
      <c r="P71" s="78"/>
      <c r="Q71" s="64"/>
      <c r="R71" s="64"/>
      <c r="S71" s="64"/>
      <c r="T71" s="63"/>
      <c r="U71" s="64"/>
      <c r="V71" s="64"/>
      <c r="W71" s="52"/>
    </row>
    <row r="72" spans="2:23" ht="12.75">
      <c r="B72" t="s">
        <v>85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</row>
    <row r="73" spans="2:16" ht="12.75">
      <c r="B73" t="s">
        <v>86</v>
      </c>
      <c r="O73" s="58"/>
      <c r="P73" s="128"/>
    </row>
    <row r="74" ht="12.75">
      <c r="O74" s="127"/>
    </row>
    <row r="76" ht="12.75">
      <c r="O76" s="130"/>
    </row>
    <row r="78" ht="12.75">
      <c r="O78" s="131"/>
    </row>
    <row r="79" ht="12.75">
      <c r="O79" s="129"/>
    </row>
    <row r="82" ht="12.75">
      <c r="O82" s="58"/>
    </row>
  </sheetData>
  <mergeCells count="5">
    <mergeCell ref="K7:L7"/>
    <mergeCell ref="B2:U2"/>
    <mergeCell ref="B4:U4"/>
    <mergeCell ref="B6:H6"/>
    <mergeCell ref="K6:N6"/>
  </mergeCells>
  <printOptions horizontalCentered="1" verticalCentered="1"/>
  <pageMargins left="0.2" right="0.2" top="1" bottom="1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DE LAS NACIONES UNIDAS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ORGANIZACION DE LAS NACIONES UNIDAS</dc:creator>
  <cp:keywords/>
  <dc:description/>
  <cp:lastModifiedBy>jorge Hernando Jaimes Flòrez</cp:lastModifiedBy>
  <cp:lastPrinted>2004-02-27T17:53:31Z</cp:lastPrinted>
  <dcterms:created xsi:type="dcterms:W3CDTF">1999-11-18T06:32:06Z</dcterms:created>
  <dcterms:modified xsi:type="dcterms:W3CDTF">2004-06-18T14:45:07Z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