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601" activeTab="0"/>
  </bookViews>
  <sheets>
    <sheet name="RESUMEN INDICADORES" sheetId="1" r:id="rId1"/>
    <sheet name="CONSOLIDADO DIC" sheetId="2" r:id="rId2"/>
    <sheet name="PROPIOS 20" sheetId="3" r:id="rId3"/>
    <sheet name="RECURSO 21-11" sheetId="4" r:id="rId4"/>
  </sheets>
  <definedNames/>
  <calcPr fullCalcOnLoad="1"/>
</workbook>
</file>

<file path=xl/sharedStrings.xml><?xml version="1.0" encoding="utf-8"?>
<sst xmlns="http://schemas.openxmlformats.org/spreadsheetml/2006/main" count="344" uniqueCount="93">
  <si>
    <t>SUPERINTENDENCIA DE LA ECONOMIA SOLIDARIA</t>
  </si>
  <si>
    <t>IDENTIFICACION PRESUPUESTAL</t>
  </si>
  <si>
    <t>APROPIACION</t>
  </si>
  <si>
    <r>
      <t xml:space="preserve">MODIFICACIONES </t>
    </r>
    <r>
      <rPr>
        <sz val="8"/>
        <rFont val="Tahoma"/>
        <family val="2"/>
      </rPr>
      <t>(2)</t>
    </r>
  </si>
  <si>
    <t>CDP'S</t>
  </si>
  <si>
    <t>SALDO</t>
  </si>
  <si>
    <t xml:space="preserve">SALDO </t>
  </si>
  <si>
    <t>UE</t>
  </si>
  <si>
    <t>CTA.</t>
  </si>
  <si>
    <t>SUBC.</t>
  </si>
  <si>
    <t>OBJ.</t>
  </si>
  <si>
    <t>ORD.</t>
  </si>
  <si>
    <t>INICIAL</t>
  </si>
  <si>
    <t>TRASLADOS</t>
  </si>
  <si>
    <t>REDUCCIONES</t>
  </si>
  <si>
    <t>ADICIONES</t>
  </si>
  <si>
    <t>DEFINITIVA</t>
  </si>
  <si>
    <t>EXPEDIDOS</t>
  </si>
  <si>
    <t>COMPROMISOS</t>
  </si>
  <si>
    <t>OBLIGACIONES</t>
  </si>
  <si>
    <t>PAGOS</t>
  </si>
  <si>
    <t>CDP vs COMPR</t>
  </si>
  <si>
    <t>COMP vs OBLIG</t>
  </si>
  <si>
    <t>OBLIG vsPAGO</t>
  </si>
  <si>
    <t>FID</t>
  </si>
  <si>
    <t>*</t>
  </si>
  <si>
    <t>PROG.</t>
  </si>
  <si>
    <t>SUBP.</t>
  </si>
  <si>
    <t>PROY.</t>
  </si>
  <si>
    <t>SPRY.</t>
  </si>
  <si>
    <t>REC.</t>
  </si>
  <si>
    <t>DESCRIPCION</t>
  </si>
  <si>
    <t>(1)</t>
  </si>
  <si>
    <t>CONTRACRED.</t>
  </si>
  <si>
    <t>CREDITO</t>
  </si>
  <si>
    <t>**</t>
  </si>
  <si>
    <t>(3=1+2)</t>
  </si>
  <si>
    <t>(4)</t>
  </si>
  <si>
    <t>(5)</t>
  </si>
  <si>
    <t>(6)</t>
  </si>
  <si>
    <t>(7)</t>
  </si>
  <si>
    <t>(8=3-4)</t>
  </si>
  <si>
    <t>(9=4-5)</t>
  </si>
  <si>
    <t>(10=5-6)</t>
  </si>
  <si>
    <t>(11=6-7)</t>
  </si>
  <si>
    <t>F</t>
  </si>
  <si>
    <t>GASTOS DE FUNCIONAMIENTO</t>
  </si>
  <si>
    <t>GASTOS DE PERSONAL</t>
  </si>
  <si>
    <t>SERVICIOS PERSONALES ASOCIADOS A NOMINA</t>
  </si>
  <si>
    <t>SUELDOS DE PERSONAL DE NOMINA</t>
  </si>
  <si>
    <t>HORAS EXTRAS Y DIAS FESTIVOS</t>
  </si>
  <si>
    <t>PRIMA TECNICA</t>
  </si>
  <si>
    <t>OTROS</t>
  </si>
  <si>
    <t>CONTRIBUCIONES INHERENTES A NOMINA</t>
  </si>
  <si>
    <t>Sector Privado</t>
  </si>
  <si>
    <t>Sector Público</t>
  </si>
  <si>
    <t>GASTOS GENERALES</t>
  </si>
  <si>
    <t>ADQUISICION DE BIENES</t>
  </si>
  <si>
    <t>IMPUESTOS Y MULTAS</t>
  </si>
  <si>
    <t>TRANSFERENCIAS CORRIENTES</t>
  </si>
  <si>
    <t>CUOTA DE AUDITAJE CONTRANAL</t>
  </si>
  <si>
    <t>TOTAL PRESUPUESTO</t>
  </si>
  <si>
    <t xml:space="preserve"> REC</t>
  </si>
  <si>
    <t>INDEMNIZACIÓN DE VACACIONES</t>
  </si>
  <si>
    <t>OTROS GASTOS PERSONALES (DPC D.G.P.N)</t>
  </si>
  <si>
    <t>VIGENCIAS EXPIRADAS</t>
  </si>
  <si>
    <t>SERVICIOS PERSONALES INDIRECTOS</t>
  </si>
  <si>
    <t>ADQUISICION DE SERVICIOS</t>
  </si>
  <si>
    <t>INVERSION</t>
  </si>
  <si>
    <t>INGRESOS CORRIENTES</t>
  </si>
  <si>
    <t xml:space="preserve"> </t>
  </si>
  <si>
    <t>OTROS RECURSOS DEL TESORO</t>
  </si>
  <si>
    <t xml:space="preserve">DISEÑO INSTALACION Y MANTENIMIENTO DEL </t>
  </si>
  <si>
    <t>CENTRO DE CÓMPUTO DE LA SUPERINTENDENCIA</t>
  </si>
  <si>
    <t>RENOVACIÓN Y ADQUISICIÓN DE TECNOLOGIA</t>
  </si>
  <si>
    <t xml:space="preserve">PARA LA SUPERINTENDENCIA DE LA ECONOMIA </t>
  </si>
  <si>
    <t>SOLIDARIA</t>
  </si>
  <si>
    <t>SISTEMATIZACIÓN INTEGRAL DE LA INFORMACIÓN</t>
  </si>
  <si>
    <t>INSTITUCIONAL EN LA SUPERINTENDENCIA</t>
  </si>
  <si>
    <t xml:space="preserve">ADQUISICIÓN Y/O PRODUCCION DE EQUIPOS, </t>
  </si>
  <si>
    <t>MATERIALES SUMINISTROS PROPIOS DEL SECTOR</t>
  </si>
  <si>
    <t xml:space="preserve">PARA LA SUPERINTENDENCIA </t>
  </si>
  <si>
    <t xml:space="preserve">ASISTENCIA TÉCNICA, DIVULGACIÓN Y </t>
  </si>
  <si>
    <t>CAPACITACION A LOS FUNCIONARIOS DEL ESTADO</t>
  </si>
  <si>
    <t>PARA APOYO A LA ADMON. DEL ESTADO</t>
  </si>
  <si>
    <t>ADMÓN. DE ARCHIVOS Y MICROFILMACIÓN</t>
  </si>
  <si>
    <t>DOCUMENTOS EN LA SUPERINTENDENCIA</t>
  </si>
  <si>
    <t>INFORME DE EJECUCION PRESUPUESTAL CONSOLIDADA</t>
  </si>
  <si>
    <t xml:space="preserve">INFORME DE EJECUCION PRESUPUESTAL RECURSOS PROPIOS 20 </t>
  </si>
  <si>
    <t xml:space="preserve">INFORME DE EJECUCION PRESUPUESTAL RECURSOS NACION 21 E INVERSION  </t>
  </si>
  <si>
    <t>EJECUCION COMPROM/APROP     %</t>
  </si>
  <si>
    <t>EJECUCION PRESUPUESTAL CONSOLIDADA</t>
  </si>
  <si>
    <t>DICIEMBRE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</si>
</sst>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_-* #,##0\ _P_t_a_-;\-* #,##0\ _P_t_a_-;_-* &quot;-&quot;??\ _P_t_a_-;_-@_-"/>
    <numFmt numFmtId="182" formatCode="_-* #,##0\ _P_t_a_-;\-* #,##0\ _P_t_a_-;_-* &quot;-&quot;\ _P_t_a_-;_-@_-"/>
    <numFmt numFmtId="183" formatCode="_ * #,##0.0_ ;_ * \-#,##0.0_ ;_ * &quot;-&quot;??_ ;_ @_ "/>
    <numFmt numFmtId="184" formatCode="_ * #,##0_ ;_ * \-#,##0_ ;_ * &quot;-&quot;??_ ;_ @_ 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 * #,##0.000000_ ;_ * \-#,##0.000000_ ;_ * &quot;-&quot;??_ ;_ @_ "/>
    <numFmt numFmtId="189" formatCode="0.0%"/>
    <numFmt numFmtId="190" formatCode="0.0"/>
  </numFmts>
  <fonts count="1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84" fontId="4" fillId="0" borderId="0" xfId="17" applyNumberFormat="1" applyFont="1" applyFill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" fontId="2" fillId="0" borderId="8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 quotePrefix="1">
      <alignment horizontal="center"/>
    </xf>
    <xf numFmtId="3" fontId="2" fillId="0" borderId="11" xfId="0" applyNumberFormat="1" applyFont="1" applyFill="1" applyBorder="1" applyAlignment="1" quotePrefix="1">
      <alignment horizontal="center"/>
    </xf>
    <xf numFmtId="3" fontId="2" fillId="0" borderId="14" xfId="0" applyNumberFormat="1" applyFont="1" applyFill="1" applyBorder="1" applyAlignment="1" quotePrefix="1">
      <alignment horizontal="center"/>
    </xf>
    <xf numFmtId="3" fontId="2" fillId="0" borderId="2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2" fillId="0" borderId="8" xfId="17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0" fontId="8" fillId="0" borderId="36" xfId="21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10" fontId="8" fillId="0" borderId="4" xfId="21" applyNumberFormat="1" applyFont="1" applyFill="1" applyBorder="1" applyAlignment="1">
      <alignment/>
    </xf>
    <xf numFmtId="10" fontId="8" fillId="0" borderId="18" xfId="21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1" fontId="4" fillId="0" borderId="0" xfId="18" applyFont="1" applyFill="1" applyAlignment="1">
      <alignment/>
    </xf>
    <xf numFmtId="10" fontId="1" fillId="0" borderId="0" xfId="21" applyNumberFormat="1" applyFont="1" applyFill="1" applyAlignment="1">
      <alignment horizontal="center"/>
    </xf>
    <xf numFmtId="10" fontId="2" fillId="0" borderId="0" xfId="21" applyNumberFormat="1" applyFont="1" applyFill="1" applyAlignment="1">
      <alignment/>
    </xf>
    <xf numFmtId="10" fontId="4" fillId="0" borderId="4" xfId="21" applyNumberFormat="1" applyFont="1" applyFill="1" applyBorder="1" applyAlignment="1">
      <alignment/>
    </xf>
    <xf numFmtId="10" fontId="4" fillId="0" borderId="18" xfId="21" applyNumberFormat="1" applyFont="1" applyFill="1" applyBorder="1" applyAlignment="1">
      <alignment/>
    </xf>
    <xf numFmtId="10" fontId="4" fillId="0" borderId="14" xfId="21" applyNumberFormat="1" applyFont="1" applyFill="1" applyBorder="1" applyAlignment="1">
      <alignment/>
    </xf>
    <xf numFmtId="10" fontId="4" fillId="0" borderId="0" xfId="21" applyNumberFormat="1" applyFont="1" applyFill="1" applyAlignment="1">
      <alignment/>
    </xf>
    <xf numFmtId="49" fontId="7" fillId="0" borderId="39" xfId="17" applyNumberFormat="1" applyFont="1" applyFill="1" applyBorder="1" applyAlignment="1">
      <alignment horizontal="right"/>
    </xf>
    <xf numFmtId="184" fontId="4" fillId="0" borderId="8" xfId="17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3" fillId="0" borderId="40" xfId="21" applyNumberFormat="1" applyFont="1" applyFill="1" applyBorder="1" applyAlignment="1">
      <alignment horizontal="center" vertical="center" wrapText="1"/>
    </xf>
    <xf numFmtId="10" fontId="3" fillId="0" borderId="41" xfId="21" applyNumberFormat="1" applyFont="1" applyFill="1" applyBorder="1" applyAlignment="1">
      <alignment horizontal="center" vertical="center" wrapText="1"/>
    </xf>
    <xf numFmtId="10" fontId="3" fillId="0" borderId="42" xfId="2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workbookViewId="0" topLeftCell="A62">
      <selection activeCell="D95" sqref="D95"/>
    </sheetView>
  </sheetViews>
  <sheetFormatPr defaultColWidth="11.421875" defaultRowHeight="12.75"/>
  <cols>
    <col min="1" max="1" width="45.8515625" style="44" customWidth="1"/>
    <col min="2" max="3" width="13.28125" style="44" customWidth="1"/>
    <col min="4" max="4" width="15.140625" style="44" bestFit="1" customWidth="1"/>
    <col min="5" max="5" width="14.8515625" style="146" customWidth="1"/>
    <col min="6" max="16384" width="11.421875" style="44" customWidth="1"/>
  </cols>
  <sheetData>
    <row r="2" spans="1:5" ht="11.25">
      <c r="A2" s="154" t="s">
        <v>0</v>
      </c>
      <c r="B2" s="154"/>
      <c r="C2" s="154"/>
      <c r="D2" s="154"/>
      <c r="E2" s="154"/>
    </row>
    <row r="3" spans="1:5" ht="11.25">
      <c r="A3" s="107"/>
      <c r="B3" s="107"/>
      <c r="C3" s="107"/>
      <c r="D3" s="107"/>
      <c r="E3" s="141"/>
    </row>
    <row r="4" spans="1:5" ht="15">
      <c r="A4" s="137" t="s">
        <v>91</v>
      </c>
      <c r="D4" s="127" t="str">
        <f>+'CONSOLIDADO DIC'!V3</f>
        <v>DICIEMBRE</v>
      </c>
      <c r="E4" s="147">
        <v>2005</v>
      </c>
    </row>
    <row r="5" spans="1:5" ht="11.25">
      <c r="A5" s="107"/>
      <c r="B5" s="107"/>
      <c r="C5" s="107"/>
      <c r="D5" s="107"/>
      <c r="E5" s="141"/>
    </row>
    <row r="6" spans="1:5" ht="12" thickBot="1">
      <c r="A6" s="3"/>
      <c r="B6" s="3"/>
      <c r="C6" s="3"/>
      <c r="D6" s="3"/>
      <c r="E6" s="142"/>
    </row>
    <row r="7" spans="1:5" ht="11.25" customHeight="1">
      <c r="A7" s="24"/>
      <c r="B7" s="8" t="s">
        <v>2</v>
      </c>
      <c r="C7" s="9"/>
      <c r="D7" s="8" t="s">
        <v>5</v>
      </c>
      <c r="E7" s="151" t="s">
        <v>90</v>
      </c>
    </row>
    <row r="8" spans="1:5" ht="11.25">
      <c r="A8" s="28"/>
      <c r="B8" s="16" t="s">
        <v>16</v>
      </c>
      <c r="C8" s="72" t="s">
        <v>18</v>
      </c>
      <c r="D8" s="16" t="s">
        <v>2</v>
      </c>
      <c r="E8" s="152"/>
    </row>
    <row r="9" spans="1:5" ht="12" thickBot="1">
      <c r="A9" s="18" t="s">
        <v>31</v>
      </c>
      <c r="B9" s="22" t="s">
        <v>36</v>
      </c>
      <c r="C9" s="73" t="s">
        <v>38</v>
      </c>
      <c r="D9" s="22" t="s">
        <v>41</v>
      </c>
      <c r="E9" s="153"/>
    </row>
    <row r="10" spans="1:5" ht="11.25">
      <c r="A10" s="24"/>
      <c r="B10" s="6"/>
      <c r="C10" s="118"/>
      <c r="D10" s="6"/>
      <c r="E10" s="143"/>
    </row>
    <row r="11" spans="1:5" ht="12">
      <c r="A11" s="74" t="s">
        <v>46</v>
      </c>
      <c r="B11" s="30">
        <v>4700340626</v>
      </c>
      <c r="C11" s="43">
        <v>4485699135.79</v>
      </c>
      <c r="D11" s="30">
        <v>214641490.21000004</v>
      </c>
      <c r="E11" s="135">
        <f>+C11/B11</f>
        <v>0.9543349073420961</v>
      </c>
    </row>
    <row r="12" spans="1:5" ht="11.25">
      <c r="A12" s="28"/>
      <c r="B12" s="29"/>
      <c r="C12" s="29"/>
      <c r="D12" s="30"/>
      <c r="E12" s="144"/>
    </row>
    <row r="13" spans="1:6" ht="12">
      <c r="A13" s="74" t="s">
        <v>47</v>
      </c>
      <c r="B13" s="30">
        <v>3468564317</v>
      </c>
      <c r="C13" s="30">
        <v>3433866244</v>
      </c>
      <c r="D13" s="30">
        <v>34698073</v>
      </c>
      <c r="E13" s="135">
        <f>+C13/B13</f>
        <v>0.9899964164337565</v>
      </c>
      <c r="F13" s="149"/>
    </row>
    <row r="14" spans="1:6" ht="11.25">
      <c r="A14" s="28"/>
      <c r="B14" s="29"/>
      <c r="C14" s="48"/>
      <c r="D14" s="30"/>
      <c r="E14" s="144"/>
      <c r="F14" s="149"/>
    </row>
    <row r="15" spans="1:5" ht="12">
      <c r="A15" s="28" t="s">
        <v>48</v>
      </c>
      <c r="B15" s="30">
        <v>2634663218</v>
      </c>
      <c r="C15" s="27">
        <v>2607940130</v>
      </c>
      <c r="D15" s="30">
        <v>26723088</v>
      </c>
      <c r="E15" s="135">
        <f aca="true" t="shared" si="0" ref="E15:E20">+C15/B15</f>
        <v>0.9898571142537581</v>
      </c>
    </row>
    <row r="16" spans="1:6" ht="12">
      <c r="A16" s="28" t="s">
        <v>49</v>
      </c>
      <c r="B16" s="30">
        <v>1892721828</v>
      </c>
      <c r="C16" s="27">
        <v>1877836023</v>
      </c>
      <c r="D16" s="30">
        <v>14885805</v>
      </c>
      <c r="E16" s="135">
        <f t="shared" si="0"/>
        <v>0.992135238903157</v>
      </c>
      <c r="F16" s="138"/>
    </row>
    <row r="17" spans="1:5" ht="12">
      <c r="A17" s="28" t="s">
        <v>50</v>
      </c>
      <c r="B17" s="30">
        <v>8151500</v>
      </c>
      <c r="C17" s="27">
        <v>7918458</v>
      </c>
      <c r="D17" s="30">
        <v>233042</v>
      </c>
      <c r="E17" s="135">
        <f t="shared" si="0"/>
        <v>0.9714111513218426</v>
      </c>
    </row>
    <row r="18" spans="1:5" ht="12">
      <c r="A18" s="28" t="s">
        <v>63</v>
      </c>
      <c r="B18" s="30">
        <v>5950264</v>
      </c>
      <c r="C18" s="27">
        <v>5950264</v>
      </c>
      <c r="D18" s="30">
        <v>0</v>
      </c>
      <c r="E18" s="135">
        <f t="shared" si="0"/>
        <v>1</v>
      </c>
    </row>
    <row r="19" spans="1:5" ht="12">
      <c r="A19" s="28" t="s">
        <v>51</v>
      </c>
      <c r="B19" s="30">
        <v>248130074</v>
      </c>
      <c r="C19" s="27">
        <v>238574426</v>
      </c>
      <c r="D19" s="30">
        <v>9555648</v>
      </c>
      <c r="E19" s="135">
        <f t="shared" si="0"/>
        <v>0.9614893598105323</v>
      </c>
    </row>
    <row r="20" spans="1:5" ht="12">
      <c r="A20" s="28" t="s">
        <v>52</v>
      </c>
      <c r="B20" s="30">
        <v>479709552</v>
      </c>
      <c r="C20" s="27">
        <v>477660959</v>
      </c>
      <c r="D20" s="30">
        <v>2048593</v>
      </c>
      <c r="E20" s="135">
        <f t="shared" si="0"/>
        <v>0.9957295138454946</v>
      </c>
    </row>
    <row r="21" spans="1:5" ht="12">
      <c r="A21" s="28"/>
      <c r="B21" s="30">
        <v>0</v>
      </c>
      <c r="C21" s="27">
        <v>0</v>
      </c>
      <c r="D21" s="30">
        <v>0</v>
      </c>
      <c r="E21" s="135"/>
    </row>
    <row r="22" spans="1:5" ht="12">
      <c r="A22" s="28"/>
      <c r="B22" s="30">
        <v>0</v>
      </c>
      <c r="C22" s="27">
        <v>0</v>
      </c>
      <c r="D22" s="30">
        <v>0</v>
      </c>
      <c r="E22" s="135"/>
    </row>
    <row r="23" spans="1:5" ht="11.25">
      <c r="A23" s="28"/>
      <c r="B23" s="29"/>
      <c r="C23" s="29"/>
      <c r="D23" s="30"/>
      <c r="E23" s="144"/>
    </row>
    <row r="24" spans="1:5" ht="12">
      <c r="A24" s="28" t="s">
        <v>66</v>
      </c>
      <c r="B24" s="30">
        <v>57600000</v>
      </c>
      <c r="C24" s="27">
        <v>57520932</v>
      </c>
      <c r="D24" s="30">
        <v>79068</v>
      </c>
      <c r="E24" s="135">
        <f>+C24/B24</f>
        <v>0.9986272916666666</v>
      </c>
    </row>
    <row r="25" spans="1:5" ht="11.25">
      <c r="A25" s="28"/>
      <c r="B25" s="29"/>
      <c r="C25" s="48"/>
      <c r="D25" s="30"/>
      <c r="E25" s="144"/>
    </row>
    <row r="26" spans="1:5" ht="12">
      <c r="A26" s="28" t="s">
        <v>53</v>
      </c>
      <c r="B26" s="30">
        <v>381559363</v>
      </c>
      <c r="C26" s="27">
        <v>376533904</v>
      </c>
      <c r="D26" s="30">
        <v>5025459</v>
      </c>
      <c r="E26" s="135">
        <f>+C26/B26</f>
        <v>0.9868291555985221</v>
      </c>
    </row>
    <row r="27" spans="1:5" ht="11.25">
      <c r="A27" s="28" t="s">
        <v>54</v>
      </c>
      <c r="B27" s="29"/>
      <c r="C27" s="48"/>
      <c r="D27" s="29"/>
      <c r="E27" s="144"/>
    </row>
    <row r="28" spans="1:5" ht="11.25">
      <c r="A28" s="28"/>
      <c r="B28" s="29"/>
      <c r="C28" s="48"/>
      <c r="D28" s="29"/>
      <c r="E28" s="144"/>
    </row>
    <row r="29" spans="1:5" ht="12">
      <c r="A29" s="28" t="s">
        <v>53</v>
      </c>
      <c r="B29" s="30">
        <v>394741736</v>
      </c>
      <c r="C29" s="27">
        <v>391871278</v>
      </c>
      <c r="D29" s="30">
        <v>2870458</v>
      </c>
      <c r="E29" s="135">
        <f>+C29/B29</f>
        <v>0.9927282632206897</v>
      </c>
    </row>
    <row r="30" spans="1:5" ht="11.25">
      <c r="A30" s="28" t="s">
        <v>55</v>
      </c>
      <c r="B30" s="29"/>
      <c r="C30" s="27"/>
      <c r="D30" s="30"/>
      <c r="E30" s="144"/>
    </row>
    <row r="31" spans="1:5" ht="11.25">
      <c r="A31" s="28"/>
      <c r="B31" s="29"/>
      <c r="C31" s="27"/>
      <c r="D31" s="30"/>
      <c r="E31" s="144"/>
    </row>
    <row r="32" spans="1:5" ht="12">
      <c r="A32" s="74" t="s">
        <v>56</v>
      </c>
      <c r="B32" s="30">
        <v>1219371089</v>
      </c>
      <c r="C32" s="27">
        <v>1041236941.79</v>
      </c>
      <c r="D32" s="30">
        <v>178134147.21000004</v>
      </c>
      <c r="E32" s="135">
        <f>+C32/B32</f>
        <v>0.853913096007478</v>
      </c>
    </row>
    <row r="33" spans="1:5" ht="11.25">
      <c r="A33" s="28"/>
      <c r="B33" s="29"/>
      <c r="C33" s="48"/>
      <c r="D33" s="30"/>
      <c r="E33" s="144"/>
    </row>
    <row r="34" spans="1:5" ht="12">
      <c r="A34" s="28" t="s">
        <v>57</v>
      </c>
      <c r="B34" s="30">
        <v>305079950</v>
      </c>
      <c r="C34" s="27">
        <v>167282985</v>
      </c>
      <c r="D34" s="30">
        <v>137796965</v>
      </c>
      <c r="E34" s="135">
        <f>+C34/B34</f>
        <v>0.5483250701988118</v>
      </c>
    </row>
    <row r="35" spans="1:5" ht="11.25">
      <c r="A35" s="28"/>
      <c r="B35" s="29"/>
      <c r="C35" s="48"/>
      <c r="D35" s="29"/>
      <c r="E35" s="144"/>
    </row>
    <row r="36" spans="1:7" ht="12">
      <c r="A36" s="28" t="s">
        <v>67</v>
      </c>
      <c r="B36" s="30">
        <v>897691139</v>
      </c>
      <c r="C36" s="27">
        <v>858450956.79</v>
      </c>
      <c r="D36" s="30">
        <v>39240182.21000004</v>
      </c>
      <c r="E36" s="135">
        <f>+C36/B36</f>
        <v>0.956287657853332</v>
      </c>
      <c r="G36" s="70"/>
    </row>
    <row r="37" spans="1:7" ht="11.25">
      <c r="A37" s="28"/>
      <c r="B37" s="29"/>
      <c r="C37" s="48"/>
      <c r="D37" s="29"/>
      <c r="E37" s="144"/>
      <c r="G37" s="70"/>
    </row>
    <row r="38" spans="1:5" ht="12">
      <c r="A38" s="28" t="s">
        <v>58</v>
      </c>
      <c r="B38" s="30">
        <v>16600000</v>
      </c>
      <c r="C38" s="27">
        <v>15503000</v>
      </c>
      <c r="D38" s="30">
        <v>1097000</v>
      </c>
      <c r="E38" s="135">
        <f>+C38/B38</f>
        <v>0.9339156626506024</v>
      </c>
    </row>
    <row r="39" spans="1:5" ht="11.25">
      <c r="A39" s="28"/>
      <c r="B39" s="29"/>
      <c r="C39" s="48"/>
      <c r="D39" s="29"/>
      <c r="E39" s="144"/>
    </row>
    <row r="40" spans="1:7" s="84" customFormat="1" ht="12">
      <c r="A40" s="74" t="s">
        <v>59</v>
      </c>
      <c r="B40" s="30">
        <v>12405220</v>
      </c>
      <c r="C40" s="27">
        <v>10595950</v>
      </c>
      <c r="D40" s="30">
        <v>1809270</v>
      </c>
      <c r="E40" s="135">
        <f>+C40/B40</f>
        <v>0.8541525261140068</v>
      </c>
      <c r="G40" s="139"/>
    </row>
    <row r="41" spans="1:5" s="49" customFormat="1" ht="11.25" customHeight="1" hidden="1">
      <c r="A41" s="28"/>
      <c r="B41" s="29"/>
      <c r="C41" s="38"/>
      <c r="D41" s="30">
        <v>0</v>
      </c>
      <c r="E41" s="144"/>
    </row>
    <row r="42" spans="1:5" s="49" customFormat="1" ht="11.25" customHeight="1" hidden="1">
      <c r="A42" s="74"/>
      <c r="B42" s="29"/>
      <c r="C42" s="43"/>
      <c r="D42" s="30">
        <v>0</v>
      </c>
      <c r="E42" s="144"/>
    </row>
    <row r="43" spans="1:5" s="49" customFormat="1" ht="11.25">
      <c r="A43" s="28"/>
      <c r="B43" s="50"/>
      <c r="C43" s="38"/>
      <c r="D43" s="30"/>
      <c r="E43" s="144"/>
    </row>
    <row r="44" spans="1:5" s="49" customFormat="1" ht="12">
      <c r="A44" s="28" t="s">
        <v>60</v>
      </c>
      <c r="B44" s="30">
        <v>12405220</v>
      </c>
      <c r="C44" s="27">
        <v>10595950</v>
      </c>
      <c r="D44" s="30">
        <v>1809270</v>
      </c>
      <c r="E44" s="135">
        <f>+C44/B44</f>
        <v>0.8541525261140068</v>
      </c>
    </row>
    <row r="45" spans="1:5" s="49" customFormat="1" ht="11.25">
      <c r="A45" s="28"/>
      <c r="B45" s="29"/>
      <c r="C45" s="29"/>
      <c r="D45" s="29"/>
      <c r="E45" s="144"/>
    </row>
    <row r="46" spans="1:5" ht="12" thickBot="1">
      <c r="A46" s="136"/>
      <c r="B46" s="57"/>
      <c r="C46" s="57"/>
      <c r="D46" s="58"/>
      <c r="E46" s="145"/>
    </row>
    <row r="47" spans="1:6" s="75" customFormat="1" ht="12">
      <c r="A47" s="133" t="s">
        <v>68</v>
      </c>
      <c r="B47" s="95">
        <v>1205000000</v>
      </c>
      <c r="C47" s="79">
        <v>880569074.38</v>
      </c>
      <c r="D47" s="95">
        <v>324430925.62</v>
      </c>
      <c r="E47" s="134">
        <f>+C47/B47</f>
        <v>0.7307627173278008</v>
      </c>
      <c r="F47" s="150"/>
    </row>
    <row r="48" spans="1:5" ht="11.25">
      <c r="A48" s="28"/>
      <c r="B48" s="50"/>
      <c r="C48" s="64"/>
      <c r="D48" s="64"/>
      <c r="E48" s="144"/>
    </row>
    <row r="49" spans="1:5" ht="11.25">
      <c r="A49" s="28" t="s">
        <v>72</v>
      </c>
      <c r="B49" s="50"/>
      <c r="C49" s="50"/>
      <c r="D49" s="30"/>
      <c r="E49" s="144"/>
    </row>
    <row r="50" spans="1:5" ht="11.25">
      <c r="A50" s="28" t="s">
        <v>73</v>
      </c>
      <c r="B50" s="50"/>
      <c r="C50" s="50"/>
      <c r="D50" s="30"/>
      <c r="E50" s="144"/>
    </row>
    <row r="51" spans="1:5" ht="12">
      <c r="A51" s="74" t="s">
        <v>71</v>
      </c>
      <c r="B51" s="30">
        <v>50000000</v>
      </c>
      <c r="C51" s="129">
        <v>32239833</v>
      </c>
      <c r="D51" s="30">
        <v>17760167</v>
      </c>
      <c r="E51" s="135">
        <f>+C51/B51</f>
        <v>0.64479666</v>
      </c>
    </row>
    <row r="52" spans="1:5" ht="11.25">
      <c r="A52" s="28"/>
      <c r="B52" s="50"/>
      <c r="C52" s="50"/>
      <c r="D52" s="30"/>
      <c r="E52" s="144"/>
    </row>
    <row r="53" spans="1:5" ht="11.25">
      <c r="A53" s="28" t="s">
        <v>74</v>
      </c>
      <c r="B53" s="50"/>
      <c r="C53" s="50"/>
      <c r="D53" s="30"/>
      <c r="E53" s="144"/>
    </row>
    <row r="54" spans="1:5" ht="11.25">
      <c r="A54" s="28" t="s">
        <v>75</v>
      </c>
      <c r="B54" s="50"/>
      <c r="C54" s="50"/>
      <c r="D54" s="30"/>
      <c r="E54" s="144"/>
    </row>
    <row r="55" spans="1:5" ht="11.25">
      <c r="A55" s="28" t="s">
        <v>76</v>
      </c>
      <c r="B55" s="50"/>
      <c r="C55" s="50"/>
      <c r="D55" s="30"/>
      <c r="E55" s="144"/>
    </row>
    <row r="56" spans="1:5" ht="12">
      <c r="A56" s="74" t="s">
        <v>71</v>
      </c>
      <c r="B56" s="30">
        <v>150000000</v>
      </c>
      <c r="C56" s="64">
        <v>150000000</v>
      </c>
      <c r="D56" s="30">
        <v>0</v>
      </c>
      <c r="E56" s="135">
        <f>+C56/B56</f>
        <v>1</v>
      </c>
    </row>
    <row r="57" spans="1:5" ht="11.25">
      <c r="A57" s="28"/>
      <c r="B57" s="50"/>
      <c r="C57" s="50"/>
      <c r="D57" s="30"/>
      <c r="E57" s="144"/>
    </row>
    <row r="58" spans="1:5" ht="11.25">
      <c r="A58" s="28" t="s">
        <v>77</v>
      </c>
      <c r="B58" s="50"/>
      <c r="C58" s="50"/>
      <c r="D58" s="30"/>
      <c r="E58" s="144"/>
    </row>
    <row r="59" spans="1:5" ht="11.25">
      <c r="A59" s="28" t="s">
        <v>78</v>
      </c>
      <c r="B59" s="50"/>
      <c r="C59" s="50"/>
      <c r="D59" s="30"/>
      <c r="E59" s="144"/>
    </row>
    <row r="60" spans="1:5" ht="12">
      <c r="A60" s="74" t="s">
        <v>71</v>
      </c>
      <c r="B60" s="30">
        <v>405000000</v>
      </c>
      <c r="C60" s="64">
        <v>329783097.38</v>
      </c>
      <c r="D60" s="30">
        <v>75216902.62</v>
      </c>
      <c r="E60" s="135">
        <f>+C60/B60</f>
        <v>0.8142792527901235</v>
      </c>
    </row>
    <row r="61" spans="1:5" ht="11.25">
      <c r="A61" s="28"/>
      <c r="B61" s="50"/>
      <c r="C61" s="50"/>
      <c r="D61" s="30"/>
      <c r="E61" s="144"/>
    </row>
    <row r="62" spans="1:5" ht="11.25">
      <c r="A62" s="28" t="s">
        <v>79</v>
      </c>
      <c r="B62" s="29"/>
      <c r="C62" s="29"/>
      <c r="D62" s="30"/>
      <c r="E62" s="144"/>
    </row>
    <row r="63" spans="1:5" ht="11.25">
      <c r="A63" s="28" t="s">
        <v>80</v>
      </c>
      <c r="B63" s="50"/>
      <c r="C63" s="50"/>
      <c r="D63" s="30"/>
      <c r="E63" s="144"/>
    </row>
    <row r="64" spans="1:5" ht="11.25">
      <c r="A64" s="28" t="s">
        <v>72</v>
      </c>
      <c r="B64" s="50"/>
      <c r="C64" s="50"/>
      <c r="D64" s="30"/>
      <c r="E64" s="144"/>
    </row>
    <row r="65" spans="1:5" ht="11.25">
      <c r="A65" s="28" t="s">
        <v>73</v>
      </c>
      <c r="B65" s="50"/>
      <c r="C65" s="50"/>
      <c r="D65" s="30"/>
      <c r="E65" s="144"/>
    </row>
    <row r="66" spans="1:5" ht="12">
      <c r="A66" s="74" t="s">
        <v>69</v>
      </c>
      <c r="B66" s="30">
        <v>50000000</v>
      </c>
      <c r="C66" s="29">
        <v>7229352</v>
      </c>
      <c r="D66" s="30">
        <v>42770648</v>
      </c>
      <c r="E66" s="135">
        <f>+C66/B66</f>
        <v>0.14458704</v>
      </c>
    </row>
    <row r="67" spans="1:5" ht="11.25">
      <c r="A67" s="74"/>
      <c r="B67" s="30"/>
      <c r="C67" s="50"/>
      <c r="D67" s="30"/>
      <c r="E67" s="144"/>
    </row>
    <row r="68" spans="1:5" ht="11.25">
      <c r="A68" s="28" t="s">
        <v>74</v>
      </c>
      <c r="B68" s="30"/>
      <c r="C68" s="50"/>
      <c r="D68" s="30"/>
      <c r="E68" s="144"/>
    </row>
    <row r="69" spans="1:5" ht="11.25">
      <c r="A69" s="28" t="s">
        <v>81</v>
      </c>
      <c r="B69" s="64"/>
      <c r="C69" s="50"/>
      <c r="D69" s="29"/>
      <c r="E69" s="144"/>
    </row>
    <row r="70" spans="1:5" ht="12">
      <c r="A70" s="74" t="s">
        <v>69</v>
      </c>
      <c r="B70" s="30">
        <v>250000000</v>
      </c>
      <c r="C70" s="29">
        <v>94157072</v>
      </c>
      <c r="D70" s="30">
        <v>155842928</v>
      </c>
      <c r="E70" s="135">
        <f>+C70/B70</f>
        <v>0.376628288</v>
      </c>
    </row>
    <row r="71" spans="1:5" ht="11.25">
      <c r="A71" s="28"/>
      <c r="B71" s="30"/>
      <c r="C71" s="29"/>
      <c r="D71" s="30"/>
      <c r="E71" s="144"/>
    </row>
    <row r="72" spans="1:5" ht="11.25">
      <c r="A72" s="28" t="s">
        <v>82</v>
      </c>
      <c r="B72" s="29"/>
      <c r="C72" s="29"/>
      <c r="D72" s="29"/>
      <c r="E72" s="144"/>
    </row>
    <row r="73" spans="1:5" ht="11.25">
      <c r="A73" s="28" t="s">
        <v>83</v>
      </c>
      <c r="B73" s="29"/>
      <c r="C73" s="29"/>
      <c r="D73" s="29"/>
      <c r="E73" s="144"/>
    </row>
    <row r="74" spans="1:5" ht="11.25">
      <c r="A74" s="28" t="s">
        <v>84</v>
      </c>
      <c r="B74" s="29"/>
      <c r="C74" s="29"/>
      <c r="D74" s="29"/>
      <c r="E74" s="144"/>
    </row>
    <row r="75" spans="1:5" ht="12">
      <c r="A75" s="74" t="s">
        <v>69</v>
      </c>
      <c r="B75" s="30">
        <v>31000000</v>
      </c>
      <c r="C75" s="29">
        <v>30160000</v>
      </c>
      <c r="D75" s="30">
        <v>840000</v>
      </c>
      <c r="E75" s="135">
        <f>+C75/B75</f>
        <v>0.9729032258064516</v>
      </c>
    </row>
    <row r="76" spans="1:5" ht="11.25">
      <c r="A76" s="28"/>
      <c r="B76" s="30"/>
      <c r="C76" s="29"/>
      <c r="D76" s="29"/>
      <c r="E76" s="144"/>
    </row>
    <row r="77" spans="1:5" ht="11.25">
      <c r="A77" s="28"/>
      <c r="B77" s="29"/>
      <c r="C77" s="29"/>
      <c r="D77" s="29"/>
      <c r="E77" s="144"/>
    </row>
    <row r="78" spans="1:5" ht="11.25">
      <c r="A78" s="28" t="s">
        <v>85</v>
      </c>
      <c r="B78" s="30"/>
      <c r="C78" s="29"/>
      <c r="D78" s="30"/>
      <c r="E78" s="144"/>
    </row>
    <row r="79" spans="1:5" ht="11.25">
      <c r="A79" s="28" t="s">
        <v>86</v>
      </c>
      <c r="B79" s="29"/>
      <c r="C79" s="29"/>
      <c r="D79" s="29"/>
      <c r="E79" s="144"/>
    </row>
    <row r="80" spans="1:5" ht="12">
      <c r="A80" s="74" t="s">
        <v>69</v>
      </c>
      <c r="B80" s="30">
        <v>65000000</v>
      </c>
      <c r="C80" s="29">
        <v>65000000</v>
      </c>
      <c r="D80" s="30">
        <v>0</v>
      </c>
      <c r="E80" s="135">
        <f>+C80/B80</f>
        <v>1</v>
      </c>
    </row>
    <row r="81" spans="1:5" ht="11.25">
      <c r="A81" s="74"/>
      <c r="B81" s="30"/>
      <c r="C81" s="29"/>
      <c r="D81" s="30"/>
      <c r="E81" s="144"/>
    </row>
    <row r="82" spans="1:5" ht="11.25">
      <c r="A82" s="28" t="s">
        <v>77</v>
      </c>
      <c r="B82" s="30"/>
      <c r="C82" s="29"/>
      <c r="D82" s="30"/>
      <c r="E82" s="144"/>
    </row>
    <row r="83" spans="1:5" ht="11.25">
      <c r="A83" s="28" t="s">
        <v>78</v>
      </c>
      <c r="B83" s="30"/>
      <c r="C83" s="29"/>
      <c r="D83" s="30"/>
      <c r="E83" s="144"/>
    </row>
    <row r="84" spans="1:5" ht="12">
      <c r="A84" s="74" t="s">
        <v>69</v>
      </c>
      <c r="B84" s="30">
        <v>204000000</v>
      </c>
      <c r="C84" s="29">
        <v>171999720</v>
      </c>
      <c r="D84" s="30">
        <v>32000280</v>
      </c>
      <c r="E84" s="135">
        <f>+C84/B84</f>
        <v>0.8431358823529411</v>
      </c>
    </row>
    <row r="85" spans="1:5" ht="11.25">
      <c r="A85" s="74"/>
      <c r="B85" s="29"/>
      <c r="C85" s="29"/>
      <c r="D85" s="29"/>
      <c r="E85" s="144"/>
    </row>
    <row r="86" spans="1:5" ht="12" thickBot="1">
      <c r="A86" s="136"/>
      <c r="B86" s="57"/>
      <c r="C86" s="57"/>
      <c r="D86" s="59"/>
      <c r="E86" s="145"/>
    </row>
    <row r="87" spans="1:5" ht="26.25" customHeight="1" thickBot="1">
      <c r="A87" s="131" t="s">
        <v>61</v>
      </c>
      <c r="B87" s="103">
        <v>5905340626</v>
      </c>
      <c r="C87" s="103">
        <v>5366268210.17</v>
      </c>
      <c r="D87" s="103">
        <v>539072415.83</v>
      </c>
      <c r="E87" s="132">
        <f>+C87/B87</f>
        <v>0.9087144247942998</v>
      </c>
    </row>
    <row r="89" spans="3:4" ht="11.25">
      <c r="C89" s="70"/>
      <c r="D89" s="70"/>
    </row>
  </sheetData>
  <mergeCells count="2">
    <mergeCell ref="E7:E9"/>
    <mergeCell ref="A2:E2"/>
  </mergeCells>
  <printOptions horizontalCentered="1" verticalCentered="1"/>
  <pageMargins left="0.5905511811023623" right="0.75" top="0.2755905511811024" bottom="0.4724409448818898" header="0" footer="0.3937007874015748"/>
  <pageSetup horizontalDpi="600" verticalDpi="600" orientation="portrait" scale="75" r:id="rId1"/>
  <headerFooter alignWithMargins="0">
    <oddFooter>&amp;L&amp;7ELABORO SPUH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89"/>
  <sheetViews>
    <sheetView workbookViewId="0" topLeftCell="K73">
      <selection activeCell="T6" sqref="T6:T86"/>
    </sheetView>
  </sheetViews>
  <sheetFormatPr defaultColWidth="11.421875" defaultRowHeight="12.75"/>
  <cols>
    <col min="1" max="1" width="3.00390625" style="44" customWidth="1"/>
    <col min="2" max="2" width="4.00390625" style="44" customWidth="1"/>
    <col min="3" max="4" width="5.28125" style="44" customWidth="1"/>
    <col min="5" max="6" width="5.00390625" style="44" customWidth="1"/>
    <col min="7" max="7" width="4.00390625" style="44" hidden="1" customWidth="1"/>
    <col min="8" max="8" width="4.00390625" style="44" customWidth="1"/>
    <col min="9" max="9" width="40.140625" style="44" bestFit="1" customWidth="1"/>
    <col min="10" max="10" width="14.28125" style="44" customWidth="1"/>
    <col min="11" max="14" width="12.28125" style="44" bestFit="1" customWidth="1"/>
    <col min="15" max="15" width="12.00390625" style="44" customWidth="1"/>
    <col min="16" max="16" width="12.8515625" style="44" customWidth="1"/>
    <col min="17" max="17" width="12.57421875" style="44" customWidth="1"/>
    <col min="18" max="19" width="13.28125" style="44" bestFit="1" customWidth="1"/>
    <col min="20" max="20" width="12.140625" style="44" customWidth="1"/>
    <col min="21" max="21" width="13.00390625" style="44" bestFit="1" customWidth="1"/>
    <col min="22" max="22" width="15.140625" style="44" bestFit="1" customWidth="1"/>
    <col min="23" max="23" width="14.00390625" style="44" bestFit="1" customWidth="1"/>
    <col min="24" max="16384" width="11.421875" style="44" customWidth="1"/>
  </cols>
  <sheetData>
    <row r="2" spans="1:21" ht="11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V3" s="127" t="s">
        <v>92</v>
      </c>
      <c r="W3" s="128">
        <v>2005</v>
      </c>
    </row>
    <row r="4" spans="1:21" ht="11.25">
      <c r="A4" s="154" t="s">
        <v>87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" thickBo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ht="11.25">
      <c r="A6" s="161" t="s">
        <v>1</v>
      </c>
      <c r="B6" s="156"/>
      <c r="C6" s="156"/>
      <c r="D6" s="156"/>
      <c r="E6" s="156"/>
      <c r="F6" s="162"/>
      <c r="G6" s="163"/>
      <c r="H6" s="5"/>
      <c r="I6" s="6"/>
      <c r="J6" s="7" t="s">
        <v>2</v>
      </c>
      <c r="K6" s="155" t="s">
        <v>3</v>
      </c>
      <c r="L6" s="156"/>
      <c r="M6" s="156"/>
      <c r="N6" s="157"/>
      <c r="O6" s="8" t="s">
        <v>2</v>
      </c>
      <c r="P6" s="8" t="s">
        <v>4</v>
      </c>
      <c r="Q6" s="9"/>
      <c r="R6" s="9"/>
      <c r="S6" s="9"/>
      <c r="T6" s="8" t="s">
        <v>5</v>
      </c>
      <c r="U6" s="10" t="s">
        <v>6</v>
      </c>
      <c r="V6" s="10" t="s">
        <v>6</v>
      </c>
      <c r="W6" s="10" t="s">
        <v>6</v>
      </c>
    </row>
    <row r="7" spans="1:23" ht="11.25">
      <c r="A7" s="11"/>
      <c r="B7" s="12" t="s">
        <v>7</v>
      </c>
      <c r="C7" s="13" t="s">
        <v>8</v>
      </c>
      <c r="D7" s="12" t="s">
        <v>9</v>
      </c>
      <c r="E7" s="45" t="s">
        <v>10</v>
      </c>
      <c r="F7" s="158" t="s">
        <v>11</v>
      </c>
      <c r="G7" s="159"/>
      <c r="H7" s="160"/>
      <c r="I7" s="37"/>
      <c r="J7" s="15" t="s">
        <v>12</v>
      </c>
      <c r="K7" s="158" t="s">
        <v>13</v>
      </c>
      <c r="L7" s="160"/>
      <c r="M7" s="13" t="s">
        <v>14</v>
      </c>
      <c r="N7" s="13" t="s">
        <v>15</v>
      </c>
      <c r="O7" s="16" t="s">
        <v>16</v>
      </c>
      <c r="P7" s="72" t="s">
        <v>17</v>
      </c>
      <c r="Q7" s="72" t="s">
        <v>18</v>
      </c>
      <c r="R7" s="72" t="s">
        <v>19</v>
      </c>
      <c r="S7" s="72" t="s">
        <v>20</v>
      </c>
      <c r="T7" s="16" t="s">
        <v>2</v>
      </c>
      <c r="U7" s="17" t="s">
        <v>21</v>
      </c>
      <c r="V7" s="17" t="s">
        <v>22</v>
      </c>
      <c r="W7" s="17" t="s">
        <v>23</v>
      </c>
    </row>
    <row r="8" spans="1:23" ht="12" thickBot="1">
      <c r="A8" s="18" t="s">
        <v>24</v>
      </c>
      <c r="B8" s="19" t="s">
        <v>25</v>
      </c>
      <c r="C8" s="20" t="s">
        <v>26</v>
      </c>
      <c r="D8" s="19" t="s">
        <v>27</v>
      </c>
      <c r="E8" s="19" t="s">
        <v>28</v>
      </c>
      <c r="F8" s="19" t="s">
        <v>29</v>
      </c>
      <c r="G8" s="19" t="s">
        <v>30</v>
      </c>
      <c r="H8" s="19" t="s">
        <v>62</v>
      </c>
      <c r="I8" s="19" t="s">
        <v>31</v>
      </c>
      <c r="J8" s="21" t="s">
        <v>32</v>
      </c>
      <c r="K8" s="19" t="s">
        <v>33</v>
      </c>
      <c r="L8" s="19" t="s">
        <v>34</v>
      </c>
      <c r="M8" s="19" t="s">
        <v>35</v>
      </c>
      <c r="N8" s="19"/>
      <c r="O8" s="22" t="s">
        <v>36</v>
      </c>
      <c r="P8" s="22" t="s">
        <v>37</v>
      </c>
      <c r="Q8" s="73" t="s">
        <v>38</v>
      </c>
      <c r="R8" s="73" t="s">
        <v>39</v>
      </c>
      <c r="S8" s="73" t="s">
        <v>40</v>
      </c>
      <c r="T8" s="22" t="s">
        <v>41</v>
      </c>
      <c r="U8" s="23" t="s">
        <v>42</v>
      </c>
      <c r="V8" s="23" t="s">
        <v>43</v>
      </c>
      <c r="W8" s="23" t="s">
        <v>44</v>
      </c>
    </row>
    <row r="9" spans="1:23" ht="11.25">
      <c r="A9" s="24"/>
      <c r="B9" s="6"/>
      <c r="C9" s="6"/>
      <c r="D9" s="6"/>
      <c r="E9" s="6"/>
      <c r="F9" s="6"/>
      <c r="G9" s="6"/>
      <c r="H9" s="6"/>
      <c r="I9" s="9"/>
      <c r="J9" s="46"/>
      <c r="K9" s="118"/>
      <c r="L9" s="6"/>
      <c r="M9" s="6"/>
      <c r="N9" s="9"/>
      <c r="O9" s="6"/>
      <c r="P9" s="6"/>
      <c r="Q9" s="6"/>
      <c r="R9" s="6"/>
      <c r="S9" s="6"/>
      <c r="T9" s="6"/>
      <c r="U9" s="46"/>
      <c r="V9" s="6"/>
      <c r="W9" s="90"/>
    </row>
    <row r="10" spans="1:23" ht="11.25">
      <c r="A10" s="74" t="s">
        <v>45</v>
      </c>
      <c r="B10" s="14"/>
      <c r="C10" s="25"/>
      <c r="D10" s="25"/>
      <c r="E10" s="25"/>
      <c r="F10" s="25"/>
      <c r="G10" s="25"/>
      <c r="H10" s="25"/>
      <c r="I10" s="41" t="s">
        <v>46</v>
      </c>
      <c r="J10" s="43">
        <f>J12+J31+J39</f>
        <v>4700340626</v>
      </c>
      <c r="K10" s="30">
        <f>K12+K31+K39</f>
        <v>298083101</v>
      </c>
      <c r="L10" s="30">
        <f>L12+L31+L39</f>
        <v>298083101</v>
      </c>
      <c r="M10" s="30">
        <f>M12+M31+M39</f>
        <v>0</v>
      </c>
      <c r="N10" s="43">
        <f>N12+N31+N39</f>
        <v>0</v>
      </c>
      <c r="O10" s="30">
        <f>J10+(-K10+L10-M10+N10)</f>
        <v>4700340626</v>
      </c>
      <c r="P10" s="43">
        <f>P12+P31+P39</f>
        <v>4485699135.79</v>
      </c>
      <c r="Q10" s="43">
        <f>Q12+Q31+Q39</f>
        <v>4485699135.79</v>
      </c>
      <c r="R10" s="43">
        <f>R12+R31+R39</f>
        <v>4400628975.45</v>
      </c>
      <c r="S10" s="43">
        <f>S12+S31+S39</f>
        <v>4379702897</v>
      </c>
      <c r="T10" s="30">
        <f>O10-P10</f>
        <v>214641490.21000004</v>
      </c>
      <c r="U10" s="30">
        <f>P10-Q10</f>
        <v>0</v>
      </c>
      <c r="V10" s="30">
        <f>Q10-R10</f>
        <v>85070160.34000015</v>
      </c>
      <c r="W10" s="88">
        <f>R10-S10</f>
        <v>20926078.44999981</v>
      </c>
    </row>
    <row r="11" spans="1:23" ht="11.25">
      <c r="A11" s="28"/>
      <c r="B11" s="14"/>
      <c r="C11" s="25"/>
      <c r="D11" s="25"/>
      <c r="E11" s="25"/>
      <c r="F11" s="25"/>
      <c r="G11" s="25">
        <v>20</v>
      </c>
      <c r="H11" s="25"/>
      <c r="I11" s="37"/>
      <c r="J11" s="47"/>
      <c r="K11" s="14"/>
      <c r="L11" s="29"/>
      <c r="M11" s="14"/>
      <c r="N11" s="36"/>
      <c r="O11" s="29"/>
      <c r="P11" s="29"/>
      <c r="Q11" s="29"/>
      <c r="R11" s="29"/>
      <c r="S11" s="29"/>
      <c r="T11" s="30"/>
      <c r="U11" s="30"/>
      <c r="V11" s="30"/>
      <c r="W11" s="31"/>
    </row>
    <row r="12" spans="1:23" ht="11.25">
      <c r="A12" s="28"/>
      <c r="B12" s="14"/>
      <c r="C12" s="25">
        <v>1</v>
      </c>
      <c r="D12" s="25"/>
      <c r="E12" s="25"/>
      <c r="F12" s="25"/>
      <c r="G12" s="25"/>
      <c r="H12" s="25"/>
      <c r="I12" s="41" t="s">
        <v>47</v>
      </c>
      <c r="J12" s="27">
        <f>+J14+J23+J25+J28</f>
        <v>3431969537</v>
      </c>
      <c r="K12" s="30">
        <f>+K14+K23+K25+K28</f>
        <v>235488321</v>
      </c>
      <c r="L12" s="30">
        <f>+L14+L23+L25+L28</f>
        <v>272083101</v>
      </c>
      <c r="M12" s="30">
        <f>+M14+M23+M25+M28</f>
        <v>0</v>
      </c>
      <c r="N12" s="105">
        <f>+N14+N23+N25+N28</f>
        <v>0</v>
      </c>
      <c r="O12" s="30">
        <f>J12+(-K12+L12-M12+N12)</f>
        <v>3468564317</v>
      </c>
      <c r="P12" s="30">
        <f>+P14+P23+P25+P28</f>
        <v>3433866244</v>
      </c>
      <c r="Q12" s="30">
        <f>+Q14+Q23+Q25+Q28</f>
        <v>3433866244</v>
      </c>
      <c r="R12" s="30">
        <f>+R14+R23+R25+R28</f>
        <v>3433766244</v>
      </c>
      <c r="S12" s="30">
        <f>+S14+S23+S25+S28</f>
        <v>3433766244</v>
      </c>
      <c r="T12" s="30">
        <f>O12-P12</f>
        <v>34698073</v>
      </c>
      <c r="U12" s="30">
        <f>P12-Q12</f>
        <v>0</v>
      </c>
      <c r="V12" s="30">
        <f>Q12-R12</f>
        <v>100000</v>
      </c>
      <c r="W12" s="88">
        <f>R12-S12</f>
        <v>0</v>
      </c>
    </row>
    <row r="13" spans="1:23" ht="11.25">
      <c r="A13" s="28"/>
      <c r="B13" s="14"/>
      <c r="C13" s="25"/>
      <c r="D13" s="25"/>
      <c r="E13" s="25"/>
      <c r="F13" s="25"/>
      <c r="G13" s="25"/>
      <c r="H13" s="25"/>
      <c r="I13" s="37"/>
      <c r="J13" s="48"/>
      <c r="K13" s="29"/>
      <c r="L13" s="29"/>
      <c r="M13" s="29"/>
      <c r="N13" s="38"/>
      <c r="O13" s="29"/>
      <c r="P13" s="48"/>
      <c r="Q13" s="48"/>
      <c r="R13" s="48"/>
      <c r="S13" s="48"/>
      <c r="T13" s="30"/>
      <c r="U13" s="30"/>
      <c r="V13" s="30"/>
      <c r="W13" s="31"/>
    </row>
    <row r="14" spans="1:23" ht="11.25">
      <c r="A14" s="28"/>
      <c r="B14" s="14"/>
      <c r="C14" s="25">
        <v>1</v>
      </c>
      <c r="D14" s="25">
        <v>0</v>
      </c>
      <c r="E14" s="25">
        <v>1</v>
      </c>
      <c r="F14" s="25"/>
      <c r="G14" s="25"/>
      <c r="H14" s="25"/>
      <c r="I14" s="37" t="s">
        <v>48</v>
      </c>
      <c r="J14" s="27">
        <f>J15+J16+J17+J18+J19+J20+J21</f>
        <v>2632068438</v>
      </c>
      <c r="K14" s="30">
        <f>K15+K16+K17+K18+K19+K20+K21</f>
        <v>132888321</v>
      </c>
      <c r="L14" s="30">
        <f>L15+L16+L17+L18+L19+L20+L21</f>
        <v>135483101</v>
      </c>
      <c r="M14" s="30">
        <f>M15+M16+M17+M18+M19+M20+M21</f>
        <v>0</v>
      </c>
      <c r="N14" s="43">
        <f>N15+N16+N17+N18+N19+N20+N21</f>
        <v>0</v>
      </c>
      <c r="O14" s="30">
        <f>J14+(-K14+L14-M14+N14)</f>
        <v>2634663218</v>
      </c>
      <c r="P14" s="27">
        <f>P15+P16+P17+P18+P19+P20+P21</f>
        <v>2607940130</v>
      </c>
      <c r="Q14" s="27">
        <f>Q15+Q16+Q17+Q18+Q19+Q20+Q21</f>
        <v>2607940130</v>
      </c>
      <c r="R14" s="27">
        <f>R15+R16+R17+R18+R19+R20+R21</f>
        <v>2607940130</v>
      </c>
      <c r="S14" s="27">
        <f>S15+S16+S17+S18+S19+S20+S21</f>
        <v>2607940130</v>
      </c>
      <c r="T14" s="30">
        <f aca="true" t="shared" si="0" ref="T14:W21">O14-P14</f>
        <v>26723088</v>
      </c>
      <c r="U14" s="30">
        <f t="shared" si="0"/>
        <v>0</v>
      </c>
      <c r="V14" s="30">
        <f t="shared" si="0"/>
        <v>0</v>
      </c>
      <c r="W14" s="88">
        <f t="shared" si="0"/>
        <v>0</v>
      </c>
    </row>
    <row r="15" spans="1:23" ht="11.25">
      <c r="A15" s="28"/>
      <c r="B15" s="14"/>
      <c r="C15" s="25">
        <v>1</v>
      </c>
      <c r="D15" s="25">
        <v>0</v>
      </c>
      <c r="E15" s="25">
        <v>1</v>
      </c>
      <c r="F15" s="25">
        <v>1</v>
      </c>
      <c r="G15" s="25"/>
      <c r="H15" s="25"/>
      <c r="I15" s="37" t="s">
        <v>49</v>
      </c>
      <c r="J15" s="27">
        <f>+'PROPIOS 20'!J15+'RECURSO 21-11'!J15</f>
        <v>1791897084</v>
      </c>
      <c r="K15" s="29">
        <v>1875256</v>
      </c>
      <c r="L15" s="48">
        <v>102700000</v>
      </c>
      <c r="M15" s="29"/>
      <c r="N15" s="38"/>
      <c r="O15" s="30">
        <f>J15+(-K15+L15-M15+N15)</f>
        <v>1892721828</v>
      </c>
      <c r="P15" s="27">
        <f>+'PROPIOS 20'!P15+'RECURSO 21-11'!P15</f>
        <v>1877836023</v>
      </c>
      <c r="Q15" s="27">
        <f>+'PROPIOS 20'!Q15+'RECURSO 21-11'!Q15</f>
        <v>1877836023</v>
      </c>
      <c r="R15" s="27">
        <f>+'PROPIOS 20'!R15+'RECURSO 21-11'!R15</f>
        <v>1877836023</v>
      </c>
      <c r="S15" s="27">
        <f>+'PROPIOS 20'!S15+'RECURSO 21-11'!S15</f>
        <v>1877836023</v>
      </c>
      <c r="T15" s="30">
        <f t="shared" si="0"/>
        <v>14885805</v>
      </c>
      <c r="U15" s="30">
        <f t="shared" si="0"/>
        <v>0</v>
      </c>
      <c r="V15" s="30">
        <f t="shared" si="0"/>
        <v>0</v>
      </c>
      <c r="W15" s="88">
        <f t="shared" si="0"/>
        <v>0</v>
      </c>
    </row>
    <row r="16" spans="1:23" ht="11.25">
      <c r="A16" s="28"/>
      <c r="B16" s="14"/>
      <c r="C16" s="25">
        <v>1</v>
      </c>
      <c r="D16" s="25">
        <v>0</v>
      </c>
      <c r="E16" s="25">
        <v>1</v>
      </c>
      <c r="F16" s="25">
        <v>2</v>
      </c>
      <c r="G16" s="25"/>
      <c r="H16" s="25"/>
      <c r="I16" s="37" t="s">
        <v>50</v>
      </c>
      <c r="J16" s="27">
        <f>+'PROPIOS 20'!J16+'RECURSO 21-11'!J16</f>
        <v>6951500</v>
      </c>
      <c r="K16" s="29"/>
      <c r="L16" s="48">
        <v>1200000</v>
      </c>
      <c r="M16" s="29"/>
      <c r="N16" s="38"/>
      <c r="O16" s="30">
        <f aca="true" t="shared" si="1" ref="O16:O21">J16+(-K16+L16-M16+N16)</f>
        <v>8151500</v>
      </c>
      <c r="P16" s="27">
        <f>+'PROPIOS 20'!P16+'RECURSO 21-11'!P16</f>
        <v>7918458</v>
      </c>
      <c r="Q16" s="27">
        <f>+'PROPIOS 20'!Q16+'RECURSO 21-11'!Q16</f>
        <v>7918458</v>
      </c>
      <c r="R16" s="27">
        <f>+'PROPIOS 20'!R16+'RECURSO 21-11'!R16</f>
        <v>7918458</v>
      </c>
      <c r="S16" s="27">
        <f>+'PROPIOS 20'!S16+'RECURSO 21-11'!S16</f>
        <v>7918458</v>
      </c>
      <c r="T16" s="30">
        <f t="shared" si="0"/>
        <v>233042</v>
      </c>
      <c r="U16" s="30">
        <f t="shared" si="0"/>
        <v>0</v>
      </c>
      <c r="V16" s="30">
        <f t="shared" si="0"/>
        <v>0</v>
      </c>
      <c r="W16" s="88">
        <f t="shared" si="0"/>
        <v>0</v>
      </c>
    </row>
    <row r="17" spans="1:23" ht="11.25">
      <c r="A17" s="28"/>
      <c r="B17" s="14"/>
      <c r="C17" s="25">
        <v>1</v>
      </c>
      <c r="D17" s="25">
        <v>0</v>
      </c>
      <c r="E17" s="25">
        <v>1</v>
      </c>
      <c r="F17" s="25">
        <v>3</v>
      </c>
      <c r="G17" s="25"/>
      <c r="H17" s="25"/>
      <c r="I17" s="37" t="s">
        <v>63</v>
      </c>
      <c r="J17" s="27">
        <f>+'PROPIOS 20'!J17+'RECURSO 21-11'!J17</f>
        <v>0</v>
      </c>
      <c r="K17" s="29"/>
      <c r="L17" s="29">
        <v>5950264</v>
      </c>
      <c r="M17" s="29"/>
      <c r="N17" s="38"/>
      <c r="O17" s="30">
        <f t="shared" si="1"/>
        <v>5950264</v>
      </c>
      <c r="P17" s="27">
        <f>+'PROPIOS 20'!P17+'RECURSO 21-11'!P17</f>
        <v>5950264</v>
      </c>
      <c r="Q17" s="27">
        <f>+'PROPIOS 20'!Q17+'RECURSO 21-11'!Q17</f>
        <v>5950264</v>
      </c>
      <c r="R17" s="27">
        <f>+'PROPIOS 20'!R17+'RECURSO 21-11'!R17</f>
        <v>5950264</v>
      </c>
      <c r="S17" s="27">
        <f>+'PROPIOS 20'!S17+'RECURSO 21-11'!S17</f>
        <v>5950264</v>
      </c>
      <c r="T17" s="30">
        <f t="shared" si="0"/>
        <v>0</v>
      </c>
      <c r="U17" s="30">
        <f t="shared" si="0"/>
        <v>0</v>
      </c>
      <c r="V17" s="30">
        <f t="shared" si="0"/>
        <v>0</v>
      </c>
      <c r="W17" s="88">
        <f t="shared" si="0"/>
        <v>0</v>
      </c>
    </row>
    <row r="18" spans="1:23" ht="11.25">
      <c r="A18" s="28"/>
      <c r="B18" s="14"/>
      <c r="C18" s="25">
        <v>1</v>
      </c>
      <c r="D18" s="25">
        <v>0</v>
      </c>
      <c r="E18" s="25">
        <v>1</v>
      </c>
      <c r="F18" s="25">
        <v>4</v>
      </c>
      <c r="G18" s="25"/>
      <c r="H18" s="25"/>
      <c r="I18" s="37" t="s">
        <v>51</v>
      </c>
      <c r="J18" s="27">
        <f>+'PROPIOS 20'!J18+'RECURSO 21-11'!J18</f>
        <v>243130074</v>
      </c>
      <c r="K18" s="29"/>
      <c r="L18" s="48">
        <v>5000000</v>
      </c>
      <c r="M18" s="29"/>
      <c r="N18" s="38"/>
      <c r="O18" s="30">
        <f t="shared" si="1"/>
        <v>248130074</v>
      </c>
      <c r="P18" s="27">
        <f>+'PROPIOS 20'!P18+'RECURSO 21-11'!P18</f>
        <v>238574426</v>
      </c>
      <c r="Q18" s="27">
        <f>+'PROPIOS 20'!Q18+'RECURSO 21-11'!Q18</f>
        <v>238574426</v>
      </c>
      <c r="R18" s="27">
        <f>+'PROPIOS 20'!R18+'RECURSO 21-11'!R18</f>
        <v>238574426</v>
      </c>
      <c r="S18" s="27">
        <f>+'PROPIOS 20'!S18+'RECURSO 21-11'!S18</f>
        <v>238574426</v>
      </c>
      <c r="T18" s="30">
        <f t="shared" si="0"/>
        <v>9555648</v>
      </c>
      <c r="U18" s="30">
        <f t="shared" si="0"/>
        <v>0</v>
      </c>
      <c r="V18" s="30">
        <f t="shared" si="0"/>
        <v>0</v>
      </c>
      <c r="W18" s="88">
        <f t="shared" si="0"/>
        <v>0</v>
      </c>
    </row>
    <row r="19" spans="1:23" ht="11.25">
      <c r="A19" s="28"/>
      <c r="B19" s="14"/>
      <c r="C19" s="25">
        <v>1</v>
      </c>
      <c r="D19" s="25">
        <v>0</v>
      </c>
      <c r="E19" s="25">
        <v>1</v>
      </c>
      <c r="F19" s="25">
        <v>5</v>
      </c>
      <c r="G19" s="25"/>
      <c r="H19" s="25"/>
      <c r="I19" s="37" t="s">
        <v>52</v>
      </c>
      <c r="J19" s="27">
        <f>+'PROPIOS 20'!J19+'RECURSO 21-11'!J19</f>
        <v>460956943</v>
      </c>
      <c r="K19" s="29">
        <v>1880228</v>
      </c>
      <c r="L19" s="48">
        <v>20632837</v>
      </c>
      <c r="M19" s="29"/>
      <c r="N19" s="38"/>
      <c r="O19" s="30">
        <f>J19+(-K19+L19-M19+N19)</f>
        <v>479709552</v>
      </c>
      <c r="P19" s="27">
        <f>+'PROPIOS 20'!P19+'RECURSO 21-11'!P19</f>
        <v>477660959</v>
      </c>
      <c r="Q19" s="27">
        <f>+'PROPIOS 20'!Q19+'RECURSO 21-11'!Q19</f>
        <v>477660959</v>
      </c>
      <c r="R19" s="27">
        <f>+'PROPIOS 20'!R19+'RECURSO 21-11'!R19</f>
        <v>477660959</v>
      </c>
      <c r="S19" s="27">
        <f>+'PROPIOS 20'!S19+'RECURSO 21-11'!S19</f>
        <v>477660959</v>
      </c>
      <c r="T19" s="30">
        <f t="shared" si="0"/>
        <v>2048593</v>
      </c>
      <c r="U19" s="30">
        <f t="shared" si="0"/>
        <v>0</v>
      </c>
      <c r="V19" s="30">
        <f t="shared" si="0"/>
        <v>0</v>
      </c>
      <c r="W19" s="88">
        <f t="shared" si="0"/>
        <v>0</v>
      </c>
    </row>
    <row r="20" spans="1:23" ht="11.25">
      <c r="A20" s="28"/>
      <c r="B20" s="14"/>
      <c r="C20" s="25">
        <v>1</v>
      </c>
      <c r="D20" s="25">
        <v>0</v>
      </c>
      <c r="E20" s="25">
        <v>1</v>
      </c>
      <c r="F20" s="25">
        <v>8</v>
      </c>
      <c r="G20" s="25"/>
      <c r="H20" s="25"/>
      <c r="I20" s="37" t="s">
        <v>64</v>
      </c>
      <c r="J20" s="27">
        <f>+'PROPIOS 20'!J20+'RECURSO 21-11'!J20</f>
        <v>129132837</v>
      </c>
      <c r="K20" s="29">
        <v>129132837</v>
      </c>
      <c r="L20" s="29"/>
      <c r="M20" s="29"/>
      <c r="N20" s="38"/>
      <c r="O20" s="30">
        <f t="shared" si="1"/>
        <v>0</v>
      </c>
      <c r="P20" s="27">
        <f>+'PROPIOS 20'!P20+'RECURSO 21-11'!P20</f>
        <v>0</v>
      </c>
      <c r="Q20" s="27">
        <f>+'PROPIOS 20'!Q20+'RECURSO 21-11'!Q20</f>
        <v>0</v>
      </c>
      <c r="R20" s="27">
        <f>+'PROPIOS 20'!R20+'RECURSO 21-11'!R20</f>
        <v>0</v>
      </c>
      <c r="S20" s="27">
        <f>+'PROPIOS 20'!S20+'RECURSO 21-11'!S20</f>
        <v>0</v>
      </c>
      <c r="T20" s="30">
        <f t="shared" si="0"/>
        <v>0</v>
      </c>
      <c r="U20" s="30">
        <f t="shared" si="0"/>
        <v>0</v>
      </c>
      <c r="V20" s="30">
        <f t="shared" si="0"/>
        <v>0</v>
      </c>
      <c r="W20" s="88">
        <f t="shared" si="0"/>
        <v>0</v>
      </c>
    </row>
    <row r="21" spans="1:23" ht="11.25">
      <c r="A21" s="28"/>
      <c r="B21" s="14"/>
      <c r="C21" s="25">
        <v>1</v>
      </c>
      <c r="D21" s="25">
        <v>0</v>
      </c>
      <c r="E21" s="25">
        <v>1</v>
      </c>
      <c r="F21" s="25">
        <v>999</v>
      </c>
      <c r="G21" s="25"/>
      <c r="H21" s="25"/>
      <c r="I21" s="37" t="s">
        <v>65</v>
      </c>
      <c r="J21" s="27">
        <f>+'PROPIOS 20'!J21+'RECURSO 21-11'!J21</f>
        <v>0</v>
      </c>
      <c r="K21" s="29"/>
      <c r="L21" s="29"/>
      <c r="M21" s="29"/>
      <c r="N21" s="38"/>
      <c r="O21" s="30">
        <f t="shared" si="1"/>
        <v>0</v>
      </c>
      <c r="P21" s="27">
        <f>+'PROPIOS 20'!P21+'RECURSO 21-11'!P21</f>
        <v>0</v>
      </c>
      <c r="Q21" s="27">
        <f>+'PROPIOS 20'!Q21+'RECURSO 21-11'!Q21</f>
        <v>0</v>
      </c>
      <c r="R21" s="27">
        <f>+'PROPIOS 20'!R21+'RECURSO 21-11'!R21</f>
        <v>0</v>
      </c>
      <c r="S21" s="27">
        <f>+'PROPIOS 20'!S21+'RECURSO 21-11'!S21</f>
        <v>0</v>
      </c>
      <c r="T21" s="30">
        <f t="shared" si="0"/>
        <v>0</v>
      </c>
      <c r="U21" s="30">
        <f t="shared" si="0"/>
        <v>0</v>
      </c>
      <c r="V21" s="30">
        <f t="shared" si="0"/>
        <v>0</v>
      </c>
      <c r="W21" s="88">
        <f t="shared" si="0"/>
        <v>0</v>
      </c>
    </row>
    <row r="22" spans="1:23" ht="11.25">
      <c r="A22" s="28"/>
      <c r="B22" s="14"/>
      <c r="C22" s="25"/>
      <c r="D22" s="25"/>
      <c r="E22" s="25"/>
      <c r="F22" s="25"/>
      <c r="G22" s="25"/>
      <c r="H22" s="25"/>
      <c r="I22" s="37"/>
      <c r="J22" s="48"/>
      <c r="K22" s="29"/>
      <c r="L22" s="29"/>
      <c r="M22" s="29"/>
      <c r="N22" s="38"/>
      <c r="O22" s="29"/>
      <c r="P22" s="29"/>
      <c r="Q22" s="29"/>
      <c r="R22" s="29"/>
      <c r="S22" s="29"/>
      <c r="T22" s="30"/>
      <c r="U22" s="29"/>
      <c r="V22" s="29"/>
      <c r="W22" s="31"/>
    </row>
    <row r="23" spans="1:23" ht="11.25">
      <c r="A23" s="28"/>
      <c r="B23" s="14"/>
      <c r="C23" s="25">
        <v>1</v>
      </c>
      <c r="D23" s="25">
        <v>0</v>
      </c>
      <c r="E23" s="25">
        <v>2</v>
      </c>
      <c r="F23" s="25">
        <v>8</v>
      </c>
      <c r="G23" s="25"/>
      <c r="H23" s="25"/>
      <c r="I23" s="37" t="s">
        <v>66</v>
      </c>
      <c r="J23" s="27">
        <f>+'PROPIOS 20'!J23+'RECURSO 21-11'!J23</f>
        <v>57600000</v>
      </c>
      <c r="K23" s="29"/>
      <c r="L23" s="29"/>
      <c r="M23" s="29"/>
      <c r="N23" s="38"/>
      <c r="O23" s="30">
        <f>J23+(-K23+L23-M23+N23)</f>
        <v>57600000</v>
      </c>
      <c r="P23" s="27">
        <f>+'PROPIOS 20'!P23+'RECURSO 21-11'!P23</f>
        <v>57520932</v>
      </c>
      <c r="Q23" s="27">
        <f>+'PROPIOS 20'!Q23+'RECURSO 21-11'!Q23</f>
        <v>57520932</v>
      </c>
      <c r="R23" s="27">
        <f>+'PROPIOS 20'!R23+'RECURSO 21-11'!R23</f>
        <v>57420932</v>
      </c>
      <c r="S23" s="27">
        <f>+'PROPIOS 20'!S23+'RECURSO 21-11'!S23</f>
        <v>57420932</v>
      </c>
      <c r="T23" s="30">
        <f>O23-P23</f>
        <v>79068</v>
      </c>
      <c r="U23" s="30">
        <f>P23-Q23</f>
        <v>0</v>
      </c>
      <c r="V23" s="30">
        <f>Q23-R23</f>
        <v>100000</v>
      </c>
      <c r="W23" s="88">
        <f>R23-S23</f>
        <v>0</v>
      </c>
    </row>
    <row r="24" spans="1:23" ht="11.25">
      <c r="A24" s="28"/>
      <c r="B24" s="14"/>
      <c r="C24" s="25"/>
      <c r="D24" s="25"/>
      <c r="E24" s="25"/>
      <c r="F24" s="25"/>
      <c r="G24" s="25">
        <v>20</v>
      </c>
      <c r="H24" s="25"/>
      <c r="I24" s="37"/>
      <c r="J24" s="48"/>
      <c r="K24" s="29"/>
      <c r="L24" s="29"/>
      <c r="M24" s="29"/>
      <c r="N24" s="38"/>
      <c r="O24" s="29"/>
      <c r="P24" s="48"/>
      <c r="Q24" s="48"/>
      <c r="R24" s="48"/>
      <c r="S24" s="48"/>
      <c r="T24" s="30"/>
      <c r="U24" s="29"/>
      <c r="V24" s="29"/>
      <c r="W24" s="31"/>
    </row>
    <row r="25" spans="1:23" ht="11.25">
      <c r="A25" s="28"/>
      <c r="B25" s="14"/>
      <c r="C25" s="25">
        <v>1</v>
      </c>
      <c r="D25" s="25">
        <v>0</v>
      </c>
      <c r="E25" s="25">
        <v>3</v>
      </c>
      <c r="F25" s="25"/>
      <c r="G25" s="25"/>
      <c r="H25" s="25"/>
      <c r="I25" s="37" t="s">
        <v>53</v>
      </c>
      <c r="J25" s="27">
        <f>+'PROPIOS 20'!J25+'RECURSO 21-11'!J25</f>
        <v>244959363</v>
      </c>
      <c r="K25" s="48"/>
      <c r="L25" s="48">
        <v>136600000</v>
      </c>
      <c r="M25" s="30"/>
      <c r="N25" s="43"/>
      <c r="O25" s="30">
        <f>J25+(-K25+L25-M25+N25)</f>
        <v>381559363</v>
      </c>
      <c r="P25" s="27">
        <f>+'PROPIOS 20'!P25+'RECURSO 21-11'!P25</f>
        <v>376533904</v>
      </c>
      <c r="Q25" s="27">
        <f>+'PROPIOS 20'!Q25+'RECURSO 21-11'!Q25</f>
        <v>376533904</v>
      </c>
      <c r="R25" s="27">
        <f>+'PROPIOS 20'!R25+'RECURSO 21-11'!R25</f>
        <v>376533904</v>
      </c>
      <c r="S25" s="27">
        <f>+'PROPIOS 20'!S25+'RECURSO 21-11'!S25</f>
        <v>376533904</v>
      </c>
      <c r="T25" s="30">
        <f>O25-P25</f>
        <v>5025459</v>
      </c>
      <c r="U25" s="30">
        <f>P25-Q25</f>
        <v>0</v>
      </c>
      <c r="V25" s="30">
        <f>Q25-R25</f>
        <v>0</v>
      </c>
      <c r="W25" s="88">
        <f>R25-S25</f>
        <v>0</v>
      </c>
    </row>
    <row r="26" spans="1:23" ht="11.25">
      <c r="A26" s="28"/>
      <c r="B26" s="14"/>
      <c r="C26" s="25"/>
      <c r="D26" s="25"/>
      <c r="E26" s="25"/>
      <c r="F26" s="25"/>
      <c r="G26" s="25"/>
      <c r="H26" s="25"/>
      <c r="I26" s="37" t="s">
        <v>54</v>
      </c>
      <c r="J26" s="48"/>
      <c r="K26" s="29"/>
      <c r="L26" s="29"/>
      <c r="M26" s="29"/>
      <c r="N26" s="38"/>
      <c r="O26" s="29"/>
      <c r="P26" s="48"/>
      <c r="Q26" s="48"/>
      <c r="R26" s="48"/>
      <c r="S26" s="48"/>
      <c r="T26" s="29"/>
      <c r="U26" s="29"/>
      <c r="V26" s="29"/>
      <c r="W26" s="31"/>
    </row>
    <row r="27" spans="1:23" ht="11.25">
      <c r="A27" s="28"/>
      <c r="B27" s="14"/>
      <c r="C27" s="32"/>
      <c r="D27" s="25"/>
      <c r="E27" s="25"/>
      <c r="F27" s="25"/>
      <c r="G27" s="25"/>
      <c r="H27" s="25"/>
      <c r="I27" s="37"/>
      <c r="J27" s="48"/>
      <c r="K27" s="29"/>
      <c r="L27" s="29"/>
      <c r="M27" s="29"/>
      <c r="N27" s="38"/>
      <c r="O27" s="29"/>
      <c r="P27" s="48"/>
      <c r="Q27" s="48"/>
      <c r="R27" s="48"/>
      <c r="S27" s="48"/>
      <c r="T27" s="29"/>
      <c r="U27" s="29"/>
      <c r="V27" s="29"/>
      <c r="W27" s="31"/>
    </row>
    <row r="28" spans="1:23" ht="11.25">
      <c r="A28" s="28"/>
      <c r="B28" s="14"/>
      <c r="C28" s="25">
        <v>1</v>
      </c>
      <c r="D28" s="25">
        <v>0</v>
      </c>
      <c r="E28" s="25">
        <v>4</v>
      </c>
      <c r="F28" s="25"/>
      <c r="G28" s="25"/>
      <c r="H28" s="25"/>
      <c r="I28" s="37" t="s">
        <v>53</v>
      </c>
      <c r="J28" s="27">
        <f>+'PROPIOS 20'!J28+'RECURSO 21-11'!J28</f>
        <v>497341736</v>
      </c>
      <c r="K28" s="48">
        <v>102600000</v>
      </c>
      <c r="L28" s="29"/>
      <c r="M28" s="30"/>
      <c r="N28" s="43"/>
      <c r="O28" s="30">
        <f>J28+(-K28+L28-M28+N28)</f>
        <v>394741736</v>
      </c>
      <c r="P28" s="27">
        <f>+'PROPIOS 20'!P28+'RECURSO 21-11'!P28</f>
        <v>391871278</v>
      </c>
      <c r="Q28" s="27">
        <f>+'PROPIOS 20'!Q28+'RECURSO 21-11'!Q28</f>
        <v>391871278</v>
      </c>
      <c r="R28" s="27">
        <f>+'PROPIOS 20'!R28+'RECURSO 21-11'!R28</f>
        <v>391871278</v>
      </c>
      <c r="S28" s="27">
        <f>+'PROPIOS 20'!S28+'RECURSO 21-11'!S28</f>
        <v>391871278</v>
      </c>
      <c r="T28" s="30">
        <f>O28-P28</f>
        <v>2870458</v>
      </c>
      <c r="U28" s="30">
        <f>P28-Q28</f>
        <v>0</v>
      </c>
      <c r="V28" s="30">
        <f>Q28-R28</f>
        <v>0</v>
      </c>
      <c r="W28" s="88">
        <f>R28-S28</f>
        <v>0</v>
      </c>
    </row>
    <row r="29" spans="1:23" ht="11.25">
      <c r="A29" s="28"/>
      <c r="B29" s="14"/>
      <c r="C29" s="25"/>
      <c r="D29" s="25"/>
      <c r="E29" s="25"/>
      <c r="F29" s="25"/>
      <c r="G29" s="25"/>
      <c r="H29" s="25"/>
      <c r="I29" s="37" t="s">
        <v>55</v>
      </c>
      <c r="J29" s="48"/>
      <c r="K29" s="29"/>
      <c r="L29" s="29"/>
      <c r="M29" s="29"/>
      <c r="N29" s="38"/>
      <c r="O29" s="29"/>
      <c r="P29" s="27"/>
      <c r="Q29" s="27"/>
      <c r="R29" s="27"/>
      <c r="S29" s="27"/>
      <c r="T29" s="30"/>
      <c r="U29" s="29"/>
      <c r="V29" s="29"/>
      <c r="W29" s="31"/>
    </row>
    <row r="30" spans="1:23" ht="11.25">
      <c r="A30" s="28"/>
      <c r="B30" s="14"/>
      <c r="C30" s="25"/>
      <c r="D30" s="25"/>
      <c r="E30" s="25"/>
      <c r="F30" s="25"/>
      <c r="G30" s="25"/>
      <c r="H30" s="25"/>
      <c r="I30" s="37"/>
      <c r="J30" s="48"/>
      <c r="K30" s="29"/>
      <c r="L30" s="29"/>
      <c r="M30" s="29"/>
      <c r="N30" s="38"/>
      <c r="O30" s="29"/>
      <c r="P30" s="27"/>
      <c r="Q30" s="27"/>
      <c r="R30" s="27"/>
      <c r="S30" s="27"/>
      <c r="T30" s="30"/>
      <c r="U30" s="29"/>
      <c r="V30" s="29"/>
      <c r="W30" s="31"/>
    </row>
    <row r="31" spans="1:24" ht="11.25">
      <c r="A31" s="28"/>
      <c r="B31" s="14"/>
      <c r="C31" s="32">
        <v>2</v>
      </c>
      <c r="D31" s="25"/>
      <c r="E31" s="25"/>
      <c r="F31" s="25"/>
      <c r="G31" s="25"/>
      <c r="H31" s="25"/>
      <c r="I31" s="41" t="s">
        <v>56</v>
      </c>
      <c r="J31" s="27">
        <f>J33+J35+J37</f>
        <v>1253371089</v>
      </c>
      <c r="K31" s="30">
        <f>K33+K35+K37</f>
        <v>60000000</v>
      </c>
      <c r="L31" s="30">
        <f>L33+L35+L37</f>
        <v>26000000</v>
      </c>
      <c r="M31" s="30">
        <f>M33+M35+M37</f>
        <v>0</v>
      </c>
      <c r="N31" s="43">
        <f>N33+N35+N37</f>
        <v>0</v>
      </c>
      <c r="O31" s="30">
        <f>J31+(-K31+L31-M31+N31)</f>
        <v>1219371089</v>
      </c>
      <c r="P31" s="27">
        <f>P33+P35+P37</f>
        <v>1041236941.79</v>
      </c>
      <c r="Q31" s="27">
        <f>Q33+Q35+Q37</f>
        <v>1041236941.79</v>
      </c>
      <c r="R31" s="27">
        <f>R33+R35+R37</f>
        <v>956266781.45</v>
      </c>
      <c r="S31" s="27">
        <f>S33+S35+S37</f>
        <v>935340703</v>
      </c>
      <c r="T31" s="30">
        <f>O31-P31</f>
        <v>178134147.21000004</v>
      </c>
      <c r="U31" s="30">
        <f>P31-Q31</f>
        <v>0</v>
      </c>
      <c r="V31" s="30">
        <f>Q31-R31</f>
        <v>84970160.33999991</v>
      </c>
      <c r="W31" s="88">
        <f>R31-S31</f>
        <v>20926078.450000048</v>
      </c>
      <c r="X31" s="75"/>
    </row>
    <row r="32" spans="1:23" ht="11.25">
      <c r="A32" s="28"/>
      <c r="B32" s="14"/>
      <c r="C32" s="25"/>
      <c r="D32" s="25"/>
      <c r="E32" s="25"/>
      <c r="F32" s="25"/>
      <c r="G32" s="25"/>
      <c r="H32" s="25"/>
      <c r="I32" s="37"/>
      <c r="J32" s="48"/>
      <c r="K32" s="29"/>
      <c r="L32" s="29"/>
      <c r="M32" s="29"/>
      <c r="N32" s="38"/>
      <c r="O32" s="29"/>
      <c r="P32" s="48"/>
      <c r="Q32" s="48"/>
      <c r="R32" s="48"/>
      <c r="S32" s="48"/>
      <c r="T32" s="30"/>
      <c r="U32" s="29"/>
      <c r="V32" s="29"/>
      <c r="W32" s="31"/>
    </row>
    <row r="33" spans="1:23" ht="11.25">
      <c r="A33" s="28"/>
      <c r="B33" s="14"/>
      <c r="C33" s="25">
        <v>2</v>
      </c>
      <c r="D33" s="25">
        <v>0</v>
      </c>
      <c r="E33" s="25">
        <v>1</v>
      </c>
      <c r="F33" s="25"/>
      <c r="G33" s="25"/>
      <c r="H33" s="25"/>
      <c r="I33" s="37" t="s">
        <v>57</v>
      </c>
      <c r="J33" s="27">
        <f>+'PROPIOS 20'!J33+'RECURSO 21-11'!J33</f>
        <v>365079950</v>
      </c>
      <c r="K33" s="48">
        <v>60000000</v>
      </c>
      <c r="L33" s="29"/>
      <c r="M33" s="29"/>
      <c r="N33" s="43"/>
      <c r="O33" s="30">
        <f>J33+(-K33+L33-M33+N33)</f>
        <v>305079950</v>
      </c>
      <c r="P33" s="27">
        <f>+'PROPIOS 20'!P33+'RECURSO 21-11'!P33</f>
        <v>167282985</v>
      </c>
      <c r="Q33" s="27">
        <f>+'PROPIOS 20'!Q33+'RECURSO 21-11'!Q33</f>
        <v>167282985</v>
      </c>
      <c r="R33" s="27">
        <f>+'PROPIOS 20'!R33+'RECURSO 21-11'!R33</f>
        <v>149534220</v>
      </c>
      <c r="S33" s="27">
        <f>+'PROPIOS 20'!S33+'RECURSO 21-11'!S33</f>
        <v>148385111</v>
      </c>
      <c r="T33" s="30">
        <f>O33-P33</f>
        <v>137796965</v>
      </c>
      <c r="U33" s="30">
        <f>P33-Q33</f>
        <v>0</v>
      </c>
      <c r="V33" s="30">
        <f>Q33-R33</f>
        <v>17748765</v>
      </c>
      <c r="W33" s="88">
        <f>R33-S33</f>
        <v>1149109</v>
      </c>
    </row>
    <row r="34" spans="1:23" ht="11.25">
      <c r="A34" s="28"/>
      <c r="B34" s="14"/>
      <c r="C34" s="25"/>
      <c r="D34" s="25"/>
      <c r="E34" s="25"/>
      <c r="F34" s="25"/>
      <c r="G34" s="25"/>
      <c r="H34" s="25"/>
      <c r="I34" s="37"/>
      <c r="J34" s="48"/>
      <c r="K34" s="29"/>
      <c r="L34" s="29"/>
      <c r="M34" s="29"/>
      <c r="N34" s="38"/>
      <c r="O34" s="29"/>
      <c r="P34" s="48"/>
      <c r="Q34" s="48"/>
      <c r="R34" s="48"/>
      <c r="S34" s="48"/>
      <c r="T34" s="29"/>
      <c r="U34" s="29"/>
      <c r="V34" s="29"/>
      <c r="W34" s="31"/>
    </row>
    <row r="35" spans="1:23" ht="11.25">
      <c r="A35" s="28"/>
      <c r="B35" s="14"/>
      <c r="C35" s="25">
        <v>2</v>
      </c>
      <c r="D35" s="25">
        <v>0</v>
      </c>
      <c r="E35" s="25">
        <v>2</v>
      </c>
      <c r="F35" s="25"/>
      <c r="G35" s="33"/>
      <c r="H35" s="25"/>
      <c r="I35" s="37" t="s">
        <v>67</v>
      </c>
      <c r="J35" s="27">
        <f>+'PROPIOS 20'!J35+'RECURSO 21-11'!J35</f>
        <v>871691139</v>
      </c>
      <c r="K35" s="29"/>
      <c r="L35" s="48">
        <v>26000000</v>
      </c>
      <c r="M35" s="29"/>
      <c r="N35" s="43"/>
      <c r="O35" s="30">
        <f>J35+(-K35+L35-M35+N35)</f>
        <v>897691139</v>
      </c>
      <c r="P35" s="27">
        <f>+'PROPIOS 20'!P35+'RECURSO 21-11'!P35</f>
        <v>858450956.79</v>
      </c>
      <c r="Q35" s="27">
        <f>+'PROPIOS 20'!Q35+'RECURSO 21-11'!Q35</f>
        <v>858450956.79</v>
      </c>
      <c r="R35" s="27">
        <f>+'PROPIOS 20'!R35+'RECURSO 21-11'!R35</f>
        <v>791229561.45</v>
      </c>
      <c r="S35" s="27">
        <f>+'PROPIOS 20'!S35+'RECURSO 21-11'!S35</f>
        <v>771452592</v>
      </c>
      <c r="T35" s="30">
        <f>O35-P35</f>
        <v>39240182.21000004</v>
      </c>
      <c r="U35" s="30">
        <f>P35-Q35</f>
        <v>0</v>
      </c>
      <c r="V35" s="30">
        <f>Q35-R35</f>
        <v>67221395.33999991</v>
      </c>
      <c r="W35" s="88">
        <f>R35-S35</f>
        <v>19776969.450000048</v>
      </c>
    </row>
    <row r="36" spans="1:23" ht="11.25">
      <c r="A36" s="28"/>
      <c r="B36" s="14"/>
      <c r="C36" s="25"/>
      <c r="D36" s="25"/>
      <c r="E36" s="25"/>
      <c r="F36" s="25"/>
      <c r="G36" s="34"/>
      <c r="H36" s="34"/>
      <c r="I36" s="37"/>
      <c r="J36" s="48"/>
      <c r="K36" s="29"/>
      <c r="L36" s="29"/>
      <c r="M36" s="29"/>
      <c r="N36" s="38"/>
      <c r="O36" s="29"/>
      <c r="P36" s="48"/>
      <c r="Q36" s="48"/>
      <c r="R36" s="48"/>
      <c r="S36" s="48"/>
      <c r="T36" s="29"/>
      <c r="U36" s="29"/>
      <c r="V36" s="29"/>
      <c r="W36" s="31"/>
    </row>
    <row r="37" spans="1:23" ht="11.25">
      <c r="A37" s="28"/>
      <c r="B37" s="14"/>
      <c r="C37" s="25">
        <v>3</v>
      </c>
      <c r="D37" s="25">
        <v>2</v>
      </c>
      <c r="E37" s="25">
        <v>3</v>
      </c>
      <c r="F37" s="25"/>
      <c r="G37" s="34"/>
      <c r="H37" s="34"/>
      <c r="I37" s="37" t="s">
        <v>58</v>
      </c>
      <c r="J37" s="27">
        <f>+'PROPIOS 20'!J37+'RECURSO 21-11'!J37</f>
        <v>16600000</v>
      </c>
      <c r="K37" s="29"/>
      <c r="L37" s="29"/>
      <c r="M37" s="29"/>
      <c r="N37" s="43"/>
      <c r="O37" s="30">
        <f>J37+(-K37+L37-M37+N37)</f>
        <v>16600000</v>
      </c>
      <c r="P37" s="27">
        <f>+'PROPIOS 20'!P37+'RECURSO 21-11'!P37</f>
        <v>15503000</v>
      </c>
      <c r="Q37" s="27">
        <f>+'PROPIOS 20'!Q37+'RECURSO 21-11'!Q37</f>
        <v>15503000</v>
      </c>
      <c r="R37" s="27">
        <f>+'PROPIOS 20'!R37+'RECURSO 21-11'!R37</f>
        <v>15503000</v>
      </c>
      <c r="S37" s="27">
        <f>+'PROPIOS 20'!S37+'RECURSO 21-11'!S37</f>
        <v>15503000</v>
      </c>
      <c r="T37" s="30">
        <f>O37-P37</f>
        <v>1097000</v>
      </c>
      <c r="U37" s="30">
        <f>P37-Q37</f>
        <v>0</v>
      </c>
      <c r="V37" s="30">
        <f>Q37-R37</f>
        <v>0</v>
      </c>
      <c r="W37" s="88">
        <f>R37-S37</f>
        <v>0</v>
      </c>
    </row>
    <row r="38" spans="1:23" ht="11.25">
      <c r="A38" s="28"/>
      <c r="B38" s="14"/>
      <c r="C38" s="25"/>
      <c r="D38" s="25"/>
      <c r="E38" s="25"/>
      <c r="F38" s="25"/>
      <c r="G38" s="34"/>
      <c r="H38" s="34"/>
      <c r="I38" s="37"/>
      <c r="J38" s="48"/>
      <c r="K38" s="29"/>
      <c r="L38" s="29"/>
      <c r="M38" s="29"/>
      <c r="N38" s="38"/>
      <c r="O38" s="29"/>
      <c r="P38" s="48"/>
      <c r="Q38" s="48"/>
      <c r="R38" s="48"/>
      <c r="S38" s="48"/>
      <c r="T38" s="29"/>
      <c r="U38" s="29"/>
      <c r="V38" s="29"/>
      <c r="W38" s="31"/>
    </row>
    <row r="39" spans="1:23" s="84" customFormat="1" ht="11.25">
      <c r="A39" s="74"/>
      <c r="B39" s="26"/>
      <c r="C39" s="35">
        <v>3</v>
      </c>
      <c r="D39" s="32"/>
      <c r="E39" s="32"/>
      <c r="F39" s="32"/>
      <c r="G39" s="35"/>
      <c r="H39" s="41"/>
      <c r="I39" s="41" t="s">
        <v>59</v>
      </c>
      <c r="J39" s="27">
        <f>J43</f>
        <v>15000000</v>
      </c>
      <c r="K39" s="30">
        <f>K43</f>
        <v>2594780</v>
      </c>
      <c r="L39" s="30">
        <f>L43</f>
        <v>0</v>
      </c>
      <c r="M39" s="30">
        <f>M43</f>
        <v>0</v>
      </c>
      <c r="N39" s="43">
        <f>N43</f>
        <v>0</v>
      </c>
      <c r="O39" s="30">
        <f>J39+(-K39+L39-M39+N39)</f>
        <v>12405220</v>
      </c>
      <c r="P39" s="27">
        <f>P43</f>
        <v>10595950</v>
      </c>
      <c r="Q39" s="27">
        <f>Q43</f>
        <v>10595950</v>
      </c>
      <c r="R39" s="27">
        <f>R43</f>
        <v>10595950</v>
      </c>
      <c r="S39" s="27">
        <f>S43</f>
        <v>10595950</v>
      </c>
      <c r="T39" s="30">
        <f>O39-P39</f>
        <v>1809270</v>
      </c>
      <c r="U39" s="30">
        <f>P39-Q39</f>
        <v>0</v>
      </c>
      <c r="V39" s="30">
        <f>Q39-R39</f>
        <v>0</v>
      </c>
      <c r="W39" s="88">
        <f>R39-S39</f>
        <v>0</v>
      </c>
    </row>
    <row r="40" spans="1:23" s="49" customFormat="1" ht="11.25" hidden="1">
      <c r="A40" s="28"/>
      <c r="B40" s="14"/>
      <c r="C40" s="36"/>
      <c r="D40" s="25"/>
      <c r="E40" s="25"/>
      <c r="F40" s="25"/>
      <c r="G40" s="36"/>
      <c r="H40" s="37"/>
      <c r="I40" s="37"/>
      <c r="J40" s="38"/>
      <c r="K40" s="29"/>
      <c r="L40" s="29"/>
      <c r="M40" s="29"/>
      <c r="N40" s="38"/>
      <c r="O40" s="29"/>
      <c r="P40" s="38"/>
      <c r="Q40" s="38"/>
      <c r="R40" s="38"/>
      <c r="S40" s="38"/>
      <c r="T40" s="30">
        <f>+O40-P40</f>
        <v>0</v>
      </c>
      <c r="U40" s="29">
        <f>+P40-Q40</f>
        <v>0</v>
      </c>
      <c r="V40" s="29" t="e">
        <f>V42+V69+#REF!</f>
        <v>#REF!</v>
      </c>
      <c r="W40" s="40"/>
    </row>
    <row r="41" spans="1:23" s="49" customFormat="1" ht="11.25" hidden="1">
      <c r="A41" s="28"/>
      <c r="B41" s="14"/>
      <c r="C41" s="35"/>
      <c r="D41" s="25"/>
      <c r="E41" s="25"/>
      <c r="F41" s="25"/>
      <c r="G41" s="36"/>
      <c r="H41" s="37"/>
      <c r="I41" s="41"/>
      <c r="J41" s="43"/>
      <c r="K41" s="29"/>
      <c r="L41" s="29"/>
      <c r="M41" s="29"/>
      <c r="N41" s="43"/>
      <c r="O41" s="29"/>
      <c r="P41" s="43"/>
      <c r="Q41" s="43"/>
      <c r="R41" s="43"/>
      <c r="S41" s="43"/>
      <c r="T41" s="30">
        <f>+O41-P41</f>
        <v>0</v>
      </c>
      <c r="U41" s="29">
        <f>+P41-Q41</f>
        <v>0</v>
      </c>
      <c r="V41" s="29" t="e">
        <f>V43+#REF!+V87</f>
        <v>#REF!</v>
      </c>
      <c r="W41" s="40"/>
    </row>
    <row r="42" spans="1:23" s="49" customFormat="1" ht="11.25">
      <c r="A42" s="28"/>
      <c r="B42" s="14"/>
      <c r="C42" s="36"/>
      <c r="D42" s="25"/>
      <c r="E42" s="25"/>
      <c r="F42" s="25"/>
      <c r="G42" s="36"/>
      <c r="H42" s="37"/>
      <c r="I42" s="37"/>
      <c r="J42" s="38"/>
      <c r="K42" s="29"/>
      <c r="L42" s="29"/>
      <c r="M42" s="29"/>
      <c r="N42" s="38"/>
      <c r="O42" s="50"/>
      <c r="P42" s="38"/>
      <c r="Q42" s="38"/>
      <c r="R42" s="38"/>
      <c r="S42" s="38"/>
      <c r="T42" s="30"/>
      <c r="U42" s="29"/>
      <c r="V42" s="29"/>
      <c r="W42" s="51"/>
    </row>
    <row r="43" spans="1:23" s="49" customFormat="1" ht="11.25">
      <c r="A43" s="28"/>
      <c r="B43" s="14"/>
      <c r="C43" s="25">
        <v>3</v>
      </c>
      <c r="D43" s="25">
        <v>2</v>
      </c>
      <c r="E43" s="25">
        <v>1</v>
      </c>
      <c r="F43" s="25">
        <v>1</v>
      </c>
      <c r="G43" s="26"/>
      <c r="H43" s="26"/>
      <c r="I43" s="37" t="s">
        <v>60</v>
      </c>
      <c r="J43" s="27">
        <f>+'PROPIOS 20'!J43+'RECURSO 21-11'!J43</f>
        <v>15000000</v>
      </c>
      <c r="K43" s="30">
        <v>2594780</v>
      </c>
      <c r="L43" s="30"/>
      <c r="M43" s="30"/>
      <c r="N43" s="43"/>
      <c r="O43" s="30">
        <f>J43+(-K43+L43-M43+N43)</f>
        <v>12405220</v>
      </c>
      <c r="P43" s="27">
        <f>+'PROPIOS 20'!P39+'RECURSO 21-11'!P37</f>
        <v>10595950</v>
      </c>
      <c r="Q43" s="27">
        <f>+'PROPIOS 20'!Q39+'RECURSO 21-11'!Q37</f>
        <v>10595950</v>
      </c>
      <c r="R43" s="27">
        <f>+'PROPIOS 20'!R39+'RECURSO 21-11'!R37</f>
        <v>10595950</v>
      </c>
      <c r="S43" s="27">
        <f>+'PROPIOS 20'!S39+'RECURSO 21-11'!S37</f>
        <v>10595950</v>
      </c>
      <c r="T43" s="30">
        <f>O43-P43</f>
        <v>1809270</v>
      </c>
      <c r="U43" s="30">
        <f>P43-Q43</f>
        <v>0</v>
      </c>
      <c r="V43" s="30">
        <f>Q43-R43</f>
        <v>0</v>
      </c>
      <c r="W43" s="88">
        <f>R43-S43</f>
        <v>0</v>
      </c>
    </row>
    <row r="44" spans="1:23" s="49" customFormat="1" ht="11.25">
      <c r="A44" s="28"/>
      <c r="B44" s="14"/>
      <c r="C44" s="25"/>
      <c r="D44" s="25"/>
      <c r="E44" s="25"/>
      <c r="F44" s="25"/>
      <c r="H44" s="106"/>
      <c r="I44" s="37"/>
      <c r="J44" s="48"/>
      <c r="K44" s="50"/>
      <c r="L44" s="50"/>
      <c r="M44" s="50"/>
      <c r="N44" s="106"/>
      <c r="O44" s="29"/>
      <c r="P44" s="29"/>
      <c r="Q44" s="29"/>
      <c r="R44" s="29"/>
      <c r="S44" s="29"/>
      <c r="T44" s="29"/>
      <c r="U44" s="29"/>
      <c r="V44" s="29"/>
      <c r="W44" s="31"/>
    </row>
    <row r="45" spans="1:23" ht="12" thickBot="1">
      <c r="A45" s="52"/>
      <c r="B45" s="53"/>
      <c r="C45" s="54"/>
      <c r="D45" s="54"/>
      <c r="E45" s="54"/>
      <c r="F45" s="54"/>
      <c r="G45" s="55"/>
      <c r="H45" s="56"/>
      <c r="I45" s="56"/>
      <c r="J45" s="55"/>
      <c r="K45" s="57"/>
      <c r="L45" s="57"/>
      <c r="M45" s="57"/>
      <c r="N45" s="56"/>
      <c r="O45" s="57"/>
      <c r="P45" s="57"/>
      <c r="Q45" s="57"/>
      <c r="R45" s="57"/>
      <c r="S45" s="57"/>
      <c r="T45" s="58"/>
      <c r="U45" s="59"/>
      <c r="V45" s="59"/>
      <c r="W45" s="60"/>
    </row>
    <row r="46" spans="1:23" s="75" customFormat="1" ht="11.25">
      <c r="A46" s="92"/>
      <c r="B46" s="85"/>
      <c r="C46" s="93"/>
      <c r="D46" s="93"/>
      <c r="E46" s="93"/>
      <c r="F46" s="93"/>
      <c r="G46" s="86"/>
      <c r="H46" s="130"/>
      <c r="I46" s="78" t="s">
        <v>68</v>
      </c>
      <c r="J46" s="79">
        <f>SUM(J50:J83)</f>
        <v>1205000000</v>
      </c>
      <c r="K46" s="79">
        <f>SUM(K65:K83)</f>
        <v>0</v>
      </c>
      <c r="L46" s="79">
        <f>SUM(L65:L83)</f>
        <v>0</v>
      </c>
      <c r="M46" s="79">
        <f>SUM(M65:M83)</f>
        <v>0</v>
      </c>
      <c r="N46" s="79">
        <f>SUM(N65:N83)</f>
        <v>0</v>
      </c>
      <c r="O46" s="95">
        <f>J46+(-K46+L46-M46+N46)</f>
        <v>1205000000</v>
      </c>
      <c r="P46" s="79">
        <f>SUM(P47:P85)</f>
        <v>880569074.38</v>
      </c>
      <c r="Q46" s="79">
        <f>SUM(Q47:Q85)</f>
        <v>880569074.38</v>
      </c>
      <c r="R46" s="79">
        <f>SUM(R47:R85)</f>
        <v>425496354.5</v>
      </c>
      <c r="S46" s="79">
        <f>+S65+S69+S74+S79</f>
        <v>102072671</v>
      </c>
      <c r="T46" s="95">
        <f>O46-P46</f>
        <v>324430925.62</v>
      </c>
      <c r="U46" s="95">
        <f>P46-Q46</f>
        <v>0</v>
      </c>
      <c r="V46" s="95">
        <f>Q46-R46</f>
        <v>455072719.88</v>
      </c>
      <c r="W46" s="96">
        <f>R46-S46</f>
        <v>323423683.5</v>
      </c>
    </row>
    <row r="47" spans="1:23" ht="11.25">
      <c r="A47" s="61"/>
      <c r="B47" s="50"/>
      <c r="C47" s="62"/>
      <c r="D47" s="25"/>
      <c r="E47" s="25"/>
      <c r="F47" s="25"/>
      <c r="G47" s="25"/>
      <c r="H47" s="25"/>
      <c r="I47" s="37"/>
      <c r="J47" s="49"/>
      <c r="K47" s="50"/>
      <c r="L47" s="50"/>
      <c r="M47" s="50"/>
      <c r="N47" s="50"/>
      <c r="O47" s="50"/>
      <c r="P47" s="50"/>
      <c r="Q47" s="50"/>
      <c r="R47" s="50"/>
      <c r="S47" s="50"/>
      <c r="T47" s="30"/>
      <c r="U47" s="29"/>
      <c r="V47" s="29"/>
      <c r="W47" s="51"/>
    </row>
    <row r="48" spans="1:23" ht="11.25">
      <c r="A48" s="61"/>
      <c r="B48" s="50"/>
      <c r="C48" s="66">
        <v>211</v>
      </c>
      <c r="D48" s="25"/>
      <c r="E48" s="25"/>
      <c r="F48" s="25"/>
      <c r="G48" s="49"/>
      <c r="H48" s="106"/>
      <c r="I48" s="37" t="s">
        <v>72</v>
      </c>
      <c r="J48" s="48"/>
      <c r="K48" s="126"/>
      <c r="L48" s="126"/>
      <c r="M48" s="126"/>
      <c r="N48" s="126"/>
      <c r="O48" s="50"/>
      <c r="P48" s="50"/>
      <c r="Q48" s="50"/>
      <c r="R48" s="50"/>
      <c r="S48" s="50"/>
      <c r="T48" s="30"/>
      <c r="U48" s="29"/>
      <c r="V48" s="29"/>
      <c r="W48" s="51"/>
    </row>
    <row r="49" spans="1:23" ht="11.25">
      <c r="A49" s="63"/>
      <c r="B49" s="50"/>
      <c r="C49" s="65"/>
      <c r="D49" s="14"/>
      <c r="E49" s="14"/>
      <c r="F49" s="14"/>
      <c r="G49" s="14"/>
      <c r="H49" s="14"/>
      <c r="I49" s="37" t="s">
        <v>73</v>
      </c>
      <c r="J49" s="48"/>
      <c r="K49" s="126"/>
      <c r="L49" s="126"/>
      <c r="M49" s="126"/>
      <c r="N49" s="126"/>
      <c r="O49" s="50"/>
      <c r="P49" s="50"/>
      <c r="Q49" s="50"/>
      <c r="R49" s="50"/>
      <c r="S49" s="50"/>
      <c r="T49" s="30"/>
      <c r="U49" s="29"/>
      <c r="V49" s="29"/>
      <c r="W49" s="51"/>
    </row>
    <row r="50" spans="1:23" ht="11.25">
      <c r="A50" s="63"/>
      <c r="B50" s="50"/>
      <c r="C50" s="62">
        <v>211</v>
      </c>
      <c r="D50" s="25">
        <v>1000</v>
      </c>
      <c r="E50" s="25">
        <v>1</v>
      </c>
      <c r="F50" s="25"/>
      <c r="G50" s="25">
        <v>13</v>
      </c>
      <c r="H50" s="25">
        <v>11</v>
      </c>
      <c r="I50" s="41" t="s">
        <v>71</v>
      </c>
      <c r="J50" s="27">
        <v>50000000</v>
      </c>
      <c r="K50" s="126"/>
      <c r="L50" s="126"/>
      <c r="M50" s="126"/>
      <c r="N50" s="126"/>
      <c r="O50" s="30">
        <f>J50+(-K50+L50-M50+N50)</f>
        <v>50000000</v>
      </c>
      <c r="P50" s="129">
        <f>+'RECURSO 21-11'!P50</f>
        <v>32239833</v>
      </c>
      <c r="Q50" s="129">
        <f>+'RECURSO 21-11'!Q50</f>
        <v>32239833</v>
      </c>
      <c r="R50" s="129">
        <f>+'RECURSO 21-11'!R50</f>
        <v>32239833</v>
      </c>
      <c r="S50" s="129">
        <f>+'RECURSO 21-11'!S50</f>
        <v>32239833</v>
      </c>
      <c r="T50" s="30">
        <f>O50-P50</f>
        <v>17760167</v>
      </c>
      <c r="U50" s="30">
        <f>P50-Q50</f>
        <v>0</v>
      </c>
      <c r="V50" s="30">
        <f>Q50-R50</f>
        <v>0</v>
      </c>
      <c r="W50" s="88">
        <f>R50-S50</f>
        <v>0</v>
      </c>
    </row>
    <row r="51" spans="1:23" ht="11.25">
      <c r="A51" s="61"/>
      <c r="B51" s="50"/>
      <c r="C51" s="62"/>
      <c r="D51" s="25"/>
      <c r="E51" s="25"/>
      <c r="F51" s="25"/>
      <c r="G51" s="42"/>
      <c r="H51" s="34"/>
      <c r="I51" s="37"/>
      <c r="J51" s="49"/>
      <c r="K51" s="126"/>
      <c r="L51" s="126"/>
      <c r="M51" s="126"/>
      <c r="N51" s="126"/>
      <c r="O51" s="50"/>
      <c r="P51" s="50"/>
      <c r="Q51" s="50"/>
      <c r="R51" s="50"/>
      <c r="S51" s="50"/>
      <c r="T51" s="30"/>
      <c r="U51" s="29"/>
      <c r="V51" s="29"/>
      <c r="W51" s="51"/>
    </row>
    <row r="52" spans="1:23" ht="11.25">
      <c r="A52" s="63"/>
      <c r="B52" s="50"/>
      <c r="C52" s="66">
        <v>211</v>
      </c>
      <c r="D52" s="25"/>
      <c r="E52" s="25"/>
      <c r="F52" s="25"/>
      <c r="G52" s="25"/>
      <c r="H52" s="25"/>
      <c r="I52" s="37" t="s">
        <v>74</v>
      </c>
      <c r="J52" s="29"/>
      <c r="K52" s="126"/>
      <c r="L52" s="126"/>
      <c r="M52" s="126"/>
      <c r="N52" s="126"/>
      <c r="O52" s="50"/>
      <c r="P52" s="50"/>
      <c r="Q52" s="50"/>
      <c r="R52" s="50"/>
      <c r="S52" s="50"/>
      <c r="T52" s="30"/>
      <c r="U52" s="29"/>
      <c r="V52" s="29"/>
      <c r="W52" s="51"/>
    </row>
    <row r="53" spans="1:23" ht="11.25">
      <c r="A53" s="63"/>
      <c r="B53" s="50"/>
      <c r="C53" s="62"/>
      <c r="D53" s="25"/>
      <c r="E53" s="25"/>
      <c r="F53" s="25"/>
      <c r="G53" s="25"/>
      <c r="H53" s="25"/>
      <c r="I53" s="37" t="s">
        <v>75</v>
      </c>
      <c r="J53" s="29"/>
      <c r="K53" s="126"/>
      <c r="L53" s="126"/>
      <c r="M53" s="126"/>
      <c r="N53" s="126"/>
      <c r="O53" s="50"/>
      <c r="P53" s="50"/>
      <c r="Q53" s="50"/>
      <c r="R53" s="50"/>
      <c r="S53" s="50"/>
      <c r="T53" s="30"/>
      <c r="U53" s="29"/>
      <c r="V53" s="29"/>
      <c r="W53" s="51"/>
    </row>
    <row r="54" spans="1:23" ht="11.25">
      <c r="A54" s="63"/>
      <c r="B54" s="50"/>
      <c r="C54" s="62"/>
      <c r="D54" s="25"/>
      <c r="E54" s="25"/>
      <c r="F54" s="25"/>
      <c r="G54" s="25"/>
      <c r="H54" s="25"/>
      <c r="I54" s="37" t="s">
        <v>76</v>
      </c>
      <c r="J54" s="29"/>
      <c r="K54" s="126"/>
      <c r="L54" s="126"/>
      <c r="M54" s="126"/>
      <c r="N54" s="126"/>
      <c r="O54" s="64"/>
      <c r="P54" s="50"/>
      <c r="Q54" s="50"/>
      <c r="R54" s="50"/>
      <c r="S54" s="50"/>
      <c r="T54" s="30"/>
      <c r="U54" s="29"/>
      <c r="V54" s="29"/>
      <c r="W54" s="51"/>
    </row>
    <row r="55" spans="1:23" ht="11.25">
      <c r="A55" s="63"/>
      <c r="B55" s="50"/>
      <c r="C55" s="62">
        <v>211</v>
      </c>
      <c r="D55" s="25">
        <v>1000</v>
      </c>
      <c r="E55" s="25">
        <v>2</v>
      </c>
      <c r="F55" s="25"/>
      <c r="G55" s="25"/>
      <c r="H55" s="25">
        <v>11</v>
      </c>
      <c r="I55" s="41" t="s">
        <v>71</v>
      </c>
      <c r="J55" s="27">
        <v>150000000</v>
      </c>
      <c r="K55" s="126"/>
      <c r="L55" s="126"/>
      <c r="M55" s="126"/>
      <c r="N55" s="126"/>
      <c r="O55" s="30">
        <f>J55+(-K55+L55-M55+N55)</f>
        <v>150000000</v>
      </c>
      <c r="P55" s="64">
        <f>+'RECURSO 21-11'!P55</f>
        <v>150000000</v>
      </c>
      <c r="Q55" s="64">
        <f>+'RECURSO 21-11'!Q55</f>
        <v>150000000</v>
      </c>
      <c r="R55" s="64">
        <f>+'RECURSO 21-11'!R55</f>
        <v>150000000</v>
      </c>
      <c r="S55" s="64">
        <f>+'RECURSO 21-11'!S55</f>
        <v>150000000</v>
      </c>
      <c r="T55" s="30">
        <f>O55-P55</f>
        <v>0</v>
      </c>
      <c r="U55" s="30">
        <f>P55-Q55</f>
        <v>0</v>
      </c>
      <c r="V55" s="30">
        <f>Q55-R55</f>
        <v>0</v>
      </c>
      <c r="W55" s="88">
        <f>R55-S55</f>
        <v>0</v>
      </c>
    </row>
    <row r="56" spans="1:23" ht="11.25">
      <c r="A56" s="61"/>
      <c r="B56" s="50"/>
      <c r="C56" s="62"/>
      <c r="D56" s="25"/>
      <c r="E56" s="25"/>
      <c r="F56" s="25"/>
      <c r="G56" s="42"/>
      <c r="H56" s="34"/>
      <c r="I56" s="37"/>
      <c r="J56" s="49"/>
      <c r="K56" s="126"/>
      <c r="L56" s="126"/>
      <c r="M56" s="126"/>
      <c r="N56" s="126"/>
      <c r="O56" s="50"/>
      <c r="P56" s="50"/>
      <c r="Q56" s="50"/>
      <c r="R56" s="50"/>
      <c r="S56" s="50"/>
      <c r="T56" s="30"/>
      <c r="U56" s="29"/>
      <c r="V56" s="29"/>
      <c r="W56" s="51"/>
    </row>
    <row r="57" spans="1:23" ht="11.25">
      <c r="A57" s="63"/>
      <c r="B57" s="50"/>
      <c r="C57" s="62">
        <v>520</v>
      </c>
      <c r="D57" s="25"/>
      <c r="E57" s="25"/>
      <c r="F57" s="25"/>
      <c r="G57" s="25"/>
      <c r="H57" s="25"/>
      <c r="I57" s="37" t="s">
        <v>77</v>
      </c>
      <c r="J57" s="27"/>
      <c r="K57" s="126"/>
      <c r="L57" s="126"/>
      <c r="M57" s="126"/>
      <c r="N57" s="126"/>
      <c r="O57" s="50"/>
      <c r="P57" s="50"/>
      <c r="Q57" s="50"/>
      <c r="R57" s="50"/>
      <c r="S57" s="50"/>
      <c r="T57" s="30"/>
      <c r="U57" s="29"/>
      <c r="V57" s="29"/>
      <c r="W57" s="51"/>
    </row>
    <row r="58" spans="1:23" ht="11.25">
      <c r="A58" s="63"/>
      <c r="B58" s="50"/>
      <c r="C58" s="62"/>
      <c r="D58" s="25"/>
      <c r="E58" s="25"/>
      <c r="F58" s="25"/>
      <c r="G58" s="25"/>
      <c r="H58" s="25"/>
      <c r="I58" s="37" t="s">
        <v>78</v>
      </c>
      <c r="J58" s="48"/>
      <c r="K58" s="126"/>
      <c r="L58" s="126"/>
      <c r="M58" s="126"/>
      <c r="N58" s="126"/>
      <c r="O58" s="50"/>
      <c r="P58" s="50"/>
      <c r="Q58" s="50"/>
      <c r="R58" s="50"/>
      <c r="S58" s="50"/>
      <c r="T58" s="30"/>
      <c r="U58" s="29"/>
      <c r="V58" s="29"/>
      <c r="W58" s="51"/>
    </row>
    <row r="59" spans="1:23" ht="11.25">
      <c r="A59" s="63"/>
      <c r="B59" s="50"/>
      <c r="C59" s="62">
        <v>520</v>
      </c>
      <c r="D59" s="25">
        <v>1000</v>
      </c>
      <c r="E59" s="25">
        <v>5</v>
      </c>
      <c r="F59" s="25"/>
      <c r="G59" s="25">
        <v>20</v>
      </c>
      <c r="H59" s="25">
        <v>11</v>
      </c>
      <c r="I59" s="41" t="s">
        <v>71</v>
      </c>
      <c r="J59" s="27">
        <v>405000000</v>
      </c>
      <c r="K59" s="126"/>
      <c r="L59" s="126"/>
      <c r="M59" s="126"/>
      <c r="N59" s="126"/>
      <c r="O59" s="30">
        <f>J59+(-K59+L59-M59+N59)</f>
        <v>405000000</v>
      </c>
      <c r="P59" s="64">
        <f>+'RECURSO 21-11'!P59</f>
        <v>329783097.38</v>
      </c>
      <c r="Q59" s="64">
        <f>+'RECURSO 21-11'!Q59</f>
        <v>329783097.38</v>
      </c>
      <c r="R59" s="64">
        <f>+'RECURSO 21-11'!R59</f>
        <v>141183850.5</v>
      </c>
      <c r="S59" s="64">
        <f>+'RECURSO 21-11'!S59</f>
        <v>119386291</v>
      </c>
      <c r="T59" s="30">
        <f>O59-P59</f>
        <v>75216902.62</v>
      </c>
      <c r="U59" s="30">
        <f>P59-Q59</f>
        <v>0</v>
      </c>
      <c r="V59" s="30">
        <f>Q59-R59</f>
        <v>188599246.88</v>
      </c>
      <c r="W59" s="88">
        <f>R59-S59</f>
        <v>21797559.5</v>
      </c>
    </row>
    <row r="60" spans="1:23" ht="11.25">
      <c r="A60" s="61"/>
      <c r="B60" s="50"/>
      <c r="C60" s="62"/>
      <c r="D60" s="25"/>
      <c r="E60" s="25"/>
      <c r="F60" s="25"/>
      <c r="G60" s="42"/>
      <c r="H60" s="34"/>
      <c r="I60" s="37"/>
      <c r="J60" s="49"/>
      <c r="K60" s="126"/>
      <c r="L60" s="126"/>
      <c r="M60" s="126"/>
      <c r="N60" s="126"/>
      <c r="O60" s="50"/>
      <c r="P60" s="50"/>
      <c r="Q60" s="50"/>
      <c r="R60" s="50"/>
      <c r="S60" s="50"/>
      <c r="T60" s="30"/>
      <c r="U60" s="29"/>
      <c r="V60" s="29"/>
      <c r="W60" s="51"/>
    </row>
    <row r="61" spans="1:23" ht="11.25">
      <c r="A61" s="61"/>
      <c r="B61" s="50"/>
      <c r="C61" s="66">
        <v>211</v>
      </c>
      <c r="D61" s="25"/>
      <c r="E61" s="25"/>
      <c r="F61" s="25"/>
      <c r="G61" s="49"/>
      <c r="H61" s="106"/>
      <c r="I61" s="37" t="s">
        <v>79</v>
      </c>
      <c r="J61" s="48"/>
      <c r="K61" s="27"/>
      <c r="L61" s="27"/>
      <c r="M61" s="27"/>
      <c r="N61" s="27"/>
      <c r="O61" s="29"/>
      <c r="P61" s="29"/>
      <c r="Q61" s="29"/>
      <c r="R61" s="29"/>
      <c r="S61" s="29"/>
      <c r="T61" s="30"/>
      <c r="U61" s="29"/>
      <c r="V61" s="29"/>
      <c r="W61" s="31"/>
    </row>
    <row r="62" spans="1:23" ht="11.25">
      <c r="A62" s="63"/>
      <c r="B62" s="50"/>
      <c r="C62" s="65"/>
      <c r="D62" s="14"/>
      <c r="E62" s="14"/>
      <c r="F62" s="14"/>
      <c r="G62" s="14"/>
      <c r="H62" s="14"/>
      <c r="I62" s="37" t="s">
        <v>80</v>
      </c>
      <c r="J62" s="48"/>
      <c r="K62" s="50"/>
      <c r="L62" s="50"/>
      <c r="M62" s="50"/>
      <c r="N62" s="50"/>
      <c r="O62" s="50"/>
      <c r="P62" s="50"/>
      <c r="Q62" s="50"/>
      <c r="R62" s="50"/>
      <c r="S62" s="50"/>
      <c r="T62" s="30"/>
      <c r="U62" s="29"/>
      <c r="V62" s="29"/>
      <c r="W62" s="51"/>
    </row>
    <row r="63" spans="1:23" ht="11.25">
      <c r="A63" s="63"/>
      <c r="B63" s="50"/>
      <c r="C63" s="65"/>
      <c r="D63" s="14"/>
      <c r="E63" s="14"/>
      <c r="F63" s="14"/>
      <c r="G63" s="14"/>
      <c r="H63" s="14"/>
      <c r="I63" s="37" t="s">
        <v>72</v>
      </c>
      <c r="J63" s="48"/>
      <c r="K63" s="126"/>
      <c r="L63" s="126"/>
      <c r="M63" s="126"/>
      <c r="N63" s="126"/>
      <c r="O63" s="50"/>
      <c r="P63" s="50"/>
      <c r="Q63" s="50"/>
      <c r="R63" s="50"/>
      <c r="S63" s="50"/>
      <c r="T63" s="30"/>
      <c r="U63" s="29"/>
      <c r="V63" s="29"/>
      <c r="W63" s="51"/>
    </row>
    <row r="64" spans="1:23" ht="11.25">
      <c r="A64" s="63"/>
      <c r="B64" s="50"/>
      <c r="C64" s="65"/>
      <c r="D64" s="14"/>
      <c r="E64" s="14"/>
      <c r="F64" s="14"/>
      <c r="G64" s="14"/>
      <c r="H64" s="14"/>
      <c r="I64" s="37" t="s">
        <v>73</v>
      </c>
      <c r="J64" s="48"/>
      <c r="K64" s="126"/>
      <c r="L64" s="126"/>
      <c r="M64" s="126"/>
      <c r="N64" s="126"/>
      <c r="O64" s="50"/>
      <c r="P64" s="50"/>
      <c r="Q64" s="50"/>
      <c r="R64" s="50"/>
      <c r="S64" s="50"/>
      <c r="T64" s="30"/>
      <c r="U64" s="29"/>
      <c r="V64" s="29"/>
      <c r="W64" s="51"/>
    </row>
    <row r="65" spans="1:23" ht="11.25">
      <c r="A65" s="63"/>
      <c r="B65" s="50"/>
      <c r="C65" s="62">
        <v>211</v>
      </c>
      <c r="D65" s="25">
        <v>1000</v>
      </c>
      <c r="E65" s="25">
        <v>1</v>
      </c>
      <c r="F65" s="25"/>
      <c r="G65" s="25">
        <v>13</v>
      </c>
      <c r="H65" s="25">
        <v>20</v>
      </c>
      <c r="I65" s="41" t="s">
        <v>69</v>
      </c>
      <c r="J65" s="27">
        <v>50000000</v>
      </c>
      <c r="K65" s="27"/>
      <c r="L65" s="27"/>
      <c r="M65" s="27"/>
      <c r="N65" s="27"/>
      <c r="O65" s="30">
        <f>J65+(-K65+L65-M65+N65)</f>
        <v>50000000</v>
      </c>
      <c r="P65" s="29">
        <f>+'PROPIOS 20'!P52</f>
        <v>7229352</v>
      </c>
      <c r="Q65" s="29">
        <f>+'PROPIOS 20'!Q52</f>
        <v>7229352</v>
      </c>
      <c r="R65" s="29">
        <f>+'PROPIOS 20'!R52</f>
        <v>7229352</v>
      </c>
      <c r="S65" s="29">
        <f>+'PROPIOS 20'!S52</f>
        <v>7229352</v>
      </c>
      <c r="T65" s="30">
        <f>O65-P65</f>
        <v>42770648</v>
      </c>
      <c r="U65" s="30">
        <f>P65-Q65</f>
        <v>0</v>
      </c>
      <c r="V65" s="30">
        <f>Q65-R65</f>
        <v>0</v>
      </c>
      <c r="W65" s="88">
        <f>R65-S65</f>
        <v>0</v>
      </c>
    </row>
    <row r="66" spans="1:23" ht="11.25">
      <c r="A66" s="63"/>
      <c r="B66" s="50"/>
      <c r="C66" s="62"/>
      <c r="D66" s="25"/>
      <c r="E66" s="25"/>
      <c r="F66" s="25"/>
      <c r="G66" s="25"/>
      <c r="H66" s="25"/>
      <c r="I66" s="41"/>
      <c r="J66" s="38"/>
      <c r="K66" s="27"/>
      <c r="L66" s="27"/>
      <c r="M66" s="27"/>
      <c r="N66" s="27"/>
      <c r="O66" s="30"/>
      <c r="P66" s="50"/>
      <c r="Q66" s="50"/>
      <c r="R66" s="50"/>
      <c r="S66" s="50"/>
      <c r="T66" s="30"/>
      <c r="U66" s="30"/>
      <c r="V66" s="30"/>
      <c r="W66" s="88"/>
    </row>
    <row r="67" spans="1:23" ht="11.25">
      <c r="A67" s="63"/>
      <c r="B67" s="50"/>
      <c r="C67" s="62"/>
      <c r="D67" s="25"/>
      <c r="E67" s="25"/>
      <c r="F67" s="25"/>
      <c r="G67" s="25"/>
      <c r="H67" s="25"/>
      <c r="I67" s="37" t="s">
        <v>74</v>
      </c>
      <c r="J67" s="29"/>
      <c r="K67" s="29"/>
      <c r="L67" s="29"/>
      <c r="M67" s="29"/>
      <c r="N67" s="29"/>
      <c r="O67" s="30"/>
      <c r="P67" s="50"/>
      <c r="Q67" s="50"/>
      <c r="R67" s="50"/>
      <c r="S67" s="50"/>
      <c r="T67" s="30"/>
      <c r="U67" s="30"/>
      <c r="V67" s="30"/>
      <c r="W67" s="88"/>
    </row>
    <row r="68" spans="1:23" ht="11.25">
      <c r="A68" s="63"/>
      <c r="B68" s="50"/>
      <c r="C68" s="62"/>
      <c r="D68" s="25"/>
      <c r="E68" s="25"/>
      <c r="F68" s="25"/>
      <c r="G68" s="25"/>
      <c r="H68" s="25"/>
      <c r="I68" s="37" t="s">
        <v>81</v>
      </c>
      <c r="J68" s="29"/>
      <c r="K68" s="29"/>
      <c r="L68" s="29"/>
      <c r="M68" s="29"/>
      <c r="N68" s="29"/>
      <c r="O68" s="64"/>
      <c r="P68" s="50"/>
      <c r="Q68" s="50"/>
      <c r="R68" s="50"/>
      <c r="S68" s="50"/>
      <c r="T68" s="29"/>
      <c r="U68" s="29"/>
      <c r="V68" s="29"/>
      <c r="W68" s="51"/>
    </row>
    <row r="69" spans="1:23" ht="11.25">
      <c r="A69" s="63"/>
      <c r="B69" s="50"/>
      <c r="C69" s="62">
        <v>211</v>
      </c>
      <c r="D69" s="25">
        <v>1000</v>
      </c>
      <c r="E69" s="25">
        <v>2</v>
      </c>
      <c r="F69" s="25"/>
      <c r="G69" s="25"/>
      <c r="H69" s="25">
        <v>20</v>
      </c>
      <c r="I69" s="41" t="s">
        <v>69</v>
      </c>
      <c r="J69" s="27">
        <v>250000000</v>
      </c>
      <c r="K69" s="27"/>
      <c r="L69" s="27"/>
      <c r="M69" s="27"/>
      <c r="N69" s="27"/>
      <c r="O69" s="30">
        <f>J69+(-K69+L69-M69+N69)</f>
        <v>250000000</v>
      </c>
      <c r="P69" s="29">
        <f>+'PROPIOS 20'!P56</f>
        <v>94157072</v>
      </c>
      <c r="Q69" s="29">
        <f>+'PROPIOS 20'!Q56</f>
        <v>94157072</v>
      </c>
      <c r="R69" s="29">
        <f>+'PROPIOS 20'!R56</f>
        <v>79763319</v>
      </c>
      <c r="S69" s="29">
        <f>+'PROPIOS 20'!S56</f>
        <v>79763319</v>
      </c>
      <c r="T69" s="30">
        <f>O69-P69</f>
        <v>155842928</v>
      </c>
      <c r="U69" s="30">
        <f>P69-Q69</f>
        <v>0</v>
      </c>
      <c r="V69" s="30">
        <f>Q69-R69</f>
        <v>14393753</v>
      </c>
      <c r="W69" s="88">
        <f>R69-S69</f>
        <v>0</v>
      </c>
    </row>
    <row r="70" spans="1:23" ht="11.25">
      <c r="A70" s="63"/>
      <c r="B70" s="50"/>
      <c r="C70" s="62"/>
      <c r="D70" s="25"/>
      <c r="E70" s="25"/>
      <c r="F70" s="25"/>
      <c r="G70" s="25"/>
      <c r="H70" s="25"/>
      <c r="I70" s="37"/>
      <c r="J70" s="27"/>
      <c r="K70" s="27"/>
      <c r="L70" s="27"/>
      <c r="M70" s="27"/>
      <c r="N70" s="27"/>
      <c r="O70" s="30"/>
      <c r="P70" s="29"/>
      <c r="Q70" s="29"/>
      <c r="R70" s="29"/>
      <c r="S70" s="29"/>
      <c r="T70" s="30"/>
      <c r="U70" s="30"/>
      <c r="V70" s="30"/>
      <c r="W70" s="88"/>
    </row>
    <row r="71" spans="1:23" ht="11.25">
      <c r="A71" s="63"/>
      <c r="B71" s="50"/>
      <c r="C71" s="62">
        <v>510</v>
      </c>
      <c r="D71" s="25"/>
      <c r="E71" s="25"/>
      <c r="F71" s="25"/>
      <c r="G71" s="25"/>
      <c r="H71" s="25"/>
      <c r="I71" s="37" t="s">
        <v>82</v>
      </c>
      <c r="J71" s="27"/>
      <c r="K71" s="27"/>
      <c r="L71" s="27"/>
      <c r="M71" s="27"/>
      <c r="N71" s="27"/>
      <c r="O71" s="29"/>
      <c r="P71" s="29"/>
      <c r="Q71" s="29"/>
      <c r="R71" s="29"/>
      <c r="S71" s="29"/>
      <c r="T71" s="29"/>
      <c r="U71" s="29"/>
      <c r="V71" s="29"/>
      <c r="W71" s="40"/>
    </row>
    <row r="72" spans="1:23" ht="11.25">
      <c r="A72" s="63"/>
      <c r="B72" s="50"/>
      <c r="C72" s="62"/>
      <c r="D72" s="25"/>
      <c r="E72" s="25"/>
      <c r="F72" s="25"/>
      <c r="G72" s="25"/>
      <c r="H72" s="25"/>
      <c r="I72" s="37" t="s">
        <v>83</v>
      </c>
      <c r="J72" s="48"/>
      <c r="K72" s="48"/>
      <c r="L72" s="48"/>
      <c r="M72" s="48"/>
      <c r="N72" s="48"/>
      <c r="O72" s="29"/>
      <c r="P72" s="29"/>
      <c r="Q72" s="29"/>
      <c r="R72" s="29"/>
      <c r="S72" s="29"/>
      <c r="T72" s="29"/>
      <c r="U72" s="29"/>
      <c r="V72" s="29"/>
      <c r="W72" s="31"/>
    </row>
    <row r="73" spans="1:23" ht="11.25">
      <c r="A73" s="63"/>
      <c r="B73" s="50"/>
      <c r="C73" s="62"/>
      <c r="D73" s="25"/>
      <c r="E73" s="25"/>
      <c r="F73" s="25"/>
      <c r="G73" s="25"/>
      <c r="H73" s="25"/>
      <c r="I73" s="37" t="s">
        <v>84</v>
      </c>
      <c r="J73" s="48"/>
      <c r="K73" s="48"/>
      <c r="L73" s="48"/>
      <c r="M73" s="48"/>
      <c r="N73" s="48"/>
      <c r="O73" s="29"/>
      <c r="P73" s="29"/>
      <c r="Q73" s="29"/>
      <c r="R73" s="29"/>
      <c r="S73" s="29"/>
      <c r="T73" s="29"/>
      <c r="U73" s="29"/>
      <c r="V73" s="29"/>
      <c r="W73" s="40"/>
    </row>
    <row r="74" spans="1:23" ht="11.25">
      <c r="A74" s="63"/>
      <c r="B74" s="50"/>
      <c r="C74" s="62">
        <v>510</v>
      </c>
      <c r="D74" s="25">
        <v>1000</v>
      </c>
      <c r="E74" s="25">
        <v>1</v>
      </c>
      <c r="F74" s="25"/>
      <c r="G74" s="25">
        <v>20</v>
      </c>
      <c r="H74" s="25">
        <v>20</v>
      </c>
      <c r="I74" s="41" t="s">
        <v>69</v>
      </c>
      <c r="J74" s="27">
        <v>31000000</v>
      </c>
      <c r="K74" s="27"/>
      <c r="L74" s="27"/>
      <c r="M74" s="27"/>
      <c r="N74" s="27"/>
      <c r="O74" s="30">
        <f>J74+(-K74+L74-M74+N74)</f>
        <v>31000000</v>
      </c>
      <c r="P74" s="29">
        <f>+'PROPIOS 20'!P61</f>
        <v>30160000</v>
      </c>
      <c r="Q74" s="29">
        <f>+'PROPIOS 20'!Q61</f>
        <v>30160000</v>
      </c>
      <c r="R74" s="29">
        <f>+'PROPIOS 20'!R61</f>
        <v>15080000</v>
      </c>
      <c r="S74" s="29">
        <f>+'PROPIOS 20'!S61</f>
        <v>15080000</v>
      </c>
      <c r="T74" s="30">
        <f>O74-P74</f>
        <v>840000</v>
      </c>
      <c r="U74" s="30">
        <f>P74-Q74</f>
        <v>0</v>
      </c>
      <c r="V74" s="30">
        <f>Q74-R74</f>
        <v>15080000</v>
      </c>
      <c r="W74" s="88">
        <f>R74-S74</f>
        <v>0</v>
      </c>
    </row>
    <row r="75" spans="1:23" ht="11.25">
      <c r="A75" s="63"/>
      <c r="B75" s="50"/>
      <c r="C75" s="62"/>
      <c r="D75" s="25"/>
      <c r="E75" s="25"/>
      <c r="F75" s="25"/>
      <c r="G75" s="25"/>
      <c r="H75" s="25"/>
      <c r="I75" s="37"/>
      <c r="J75" s="29"/>
      <c r="K75" s="29"/>
      <c r="L75" s="29"/>
      <c r="M75" s="29"/>
      <c r="N75" s="29"/>
      <c r="O75" s="30"/>
      <c r="P75" s="29"/>
      <c r="Q75" s="29"/>
      <c r="R75" s="29"/>
      <c r="S75" s="29"/>
      <c r="T75" s="29"/>
      <c r="U75" s="29"/>
      <c r="V75" s="29"/>
      <c r="W75" s="40"/>
    </row>
    <row r="76" spans="1:23" ht="11.25">
      <c r="A76" s="63"/>
      <c r="B76" s="50"/>
      <c r="C76" s="62"/>
      <c r="D76" s="25"/>
      <c r="E76" s="25"/>
      <c r="F76" s="25"/>
      <c r="G76" s="25"/>
      <c r="H76" s="25"/>
      <c r="I76" s="37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40"/>
    </row>
    <row r="77" spans="1:23" ht="11.25">
      <c r="A77" s="63"/>
      <c r="B77" s="50"/>
      <c r="C77" s="62">
        <v>520</v>
      </c>
      <c r="D77" s="25"/>
      <c r="E77" s="25"/>
      <c r="F77" s="25"/>
      <c r="G77" s="25"/>
      <c r="H77" s="25"/>
      <c r="I77" s="37" t="s">
        <v>85</v>
      </c>
      <c r="J77" s="48"/>
      <c r="K77" s="48"/>
      <c r="L77" s="48"/>
      <c r="M77" s="48"/>
      <c r="N77" s="48"/>
      <c r="O77" s="30"/>
      <c r="P77" s="29"/>
      <c r="Q77" s="29"/>
      <c r="R77" s="29"/>
      <c r="S77" s="29"/>
      <c r="T77" s="30"/>
      <c r="U77" s="30"/>
      <c r="V77" s="30"/>
      <c r="W77" s="88"/>
    </row>
    <row r="78" spans="1:23" ht="11.25">
      <c r="A78" s="63"/>
      <c r="B78" s="50"/>
      <c r="C78" s="62"/>
      <c r="D78" s="25"/>
      <c r="E78" s="25"/>
      <c r="F78" s="25"/>
      <c r="G78" s="25"/>
      <c r="H78" s="25"/>
      <c r="I78" s="37" t="s">
        <v>86</v>
      </c>
      <c r="J78" s="48"/>
      <c r="K78" s="48"/>
      <c r="L78" s="48"/>
      <c r="M78" s="48"/>
      <c r="N78" s="48"/>
      <c r="O78" s="29"/>
      <c r="P78" s="29"/>
      <c r="Q78" s="29"/>
      <c r="R78" s="29"/>
      <c r="S78" s="29"/>
      <c r="T78" s="29"/>
      <c r="U78" s="29"/>
      <c r="V78" s="29"/>
      <c r="W78" s="40"/>
    </row>
    <row r="79" spans="1:23" ht="11.25">
      <c r="A79" s="63"/>
      <c r="B79" s="50"/>
      <c r="C79" s="62">
        <v>520</v>
      </c>
      <c r="D79" s="25">
        <v>1000</v>
      </c>
      <c r="E79" s="25">
        <v>2</v>
      </c>
      <c r="F79" s="25"/>
      <c r="G79" s="25">
        <v>20</v>
      </c>
      <c r="H79" s="25">
        <v>20</v>
      </c>
      <c r="I79" s="41" t="s">
        <v>69</v>
      </c>
      <c r="J79" s="27">
        <v>65000000</v>
      </c>
      <c r="K79" s="27"/>
      <c r="L79" s="27"/>
      <c r="M79" s="27"/>
      <c r="N79" s="27"/>
      <c r="O79" s="30">
        <f>J79+(-K79+L79-M79+N79)</f>
        <v>65000000</v>
      </c>
      <c r="P79" s="29">
        <f>+'PROPIOS 20'!P66</f>
        <v>65000000</v>
      </c>
      <c r="Q79" s="29">
        <f>+'PROPIOS 20'!Q66</f>
        <v>65000000</v>
      </c>
      <c r="R79" s="29">
        <f>+'PROPIOS 20'!R66</f>
        <v>0</v>
      </c>
      <c r="S79" s="29">
        <f>+'PROPIOS 20'!S66</f>
        <v>0</v>
      </c>
      <c r="T79" s="30">
        <f>O79-P79</f>
        <v>0</v>
      </c>
      <c r="U79" s="30">
        <f>P79-Q79</f>
        <v>0</v>
      </c>
      <c r="V79" s="30">
        <f>Q79-R79</f>
        <v>65000000</v>
      </c>
      <c r="W79" s="88">
        <f>R79-S79</f>
        <v>0</v>
      </c>
    </row>
    <row r="80" spans="1:23" ht="11.25">
      <c r="A80" s="63"/>
      <c r="B80" s="50"/>
      <c r="C80" s="62"/>
      <c r="D80" s="25"/>
      <c r="E80" s="25"/>
      <c r="F80" s="25"/>
      <c r="G80" s="25"/>
      <c r="H80" s="25"/>
      <c r="I80" s="41"/>
      <c r="J80" s="43"/>
      <c r="K80" s="27"/>
      <c r="L80" s="27"/>
      <c r="M80" s="27"/>
      <c r="N80" s="27"/>
      <c r="O80" s="30"/>
      <c r="P80" s="29"/>
      <c r="Q80" s="29"/>
      <c r="R80" s="29"/>
      <c r="S80" s="29"/>
      <c r="T80" s="30"/>
      <c r="U80" s="30"/>
      <c r="V80" s="30"/>
      <c r="W80" s="91"/>
    </row>
    <row r="81" spans="1:23" ht="11.25">
      <c r="A81" s="63"/>
      <c r="B81" s="50"/>
      <c r="C81" s="62">
        <v>520</v>
      </c>
      <c r="D81" s="25">
        <v>1000</v>
      </c>
      <c r="E81" s="25">
        <v>5</v>
      </c>
      <c r="F81" s="25"/>
      <c r="G81" s="25"/>
      <c r="H81" s="25"/>
      <c r="I81" s="37" t="s">
        <v>77</v>
      </c>
      <c r="J81" s="29"/>
      <c r="K81" s="27"/>
      <c r="L81" s="27"/>
      <c r="M81" s="27"/>
      <c r="N81" s="27"/>
      <c r="O81" s="30"/>
      <c r="P81" s="29"/>
      <c r="Q81" s="29"/>
      <c r="R81" s="29"/>
      <c r="S81" s="29"/>
      <c r="T81" s="30"/>
      <c r="U81" s="30"/>
      <c r="V81" s="30"/>
      <c r="W81" s="91"/>
    </row>
    <row r="82" spans="1:23" ht="11.25">
      <c r="A82" s="63"/>
      <c r="B82" s="50"/>
      <c r="C82" s="62"/>
      <c r="D82" s="25"/>
      <c r="E82" s="25"/>
      <c r="F82" s="25"/>
      <c r="G82" s="25"/>
      <c r="H82" s="25"/>
      <c r="I82" s="37" t="s">
        <v>78</v>
      </c>
      <c r="J82" s="29"/>
      <c r="K82" s="27"/>
      <c r="L82" s="27"/>
      <c r="M82" s="27"/>
      <c r="N82" s="27"/>
      <c r="O82" s="30"/>
      <c r="P82" s="29"/>
      <c r="Q82" s="29"/>
      <c r="R82" s="29"/>
      <c r="S82" s="29"/>
      <c r="T82" s="30"/>
      <c r="U82" s="30"/>
      <c r="V82" s="30"/>
      <c r="W82" s="91"/>
    </row>
    <row r="83" spans="1:23" ht="11.25">
      <c r="A83" s="63"/>
      <c r="B83" s="50"/>
      <c r="C83" s="62"/>
      <c r="D83" s="25"/>
      <c r="E83" s="25"/>
      <c r="F83" s="25"/>
      <c r="G83" s="25"/>
      <c r="H83" s="32">
        <v>20</v>
      </c>
      <c r="I83" s="41" t="s">
        <v>69</v>
      </c>
      <c r="J83" s="30">
        <v>204000000</v>
      </c>
      <c r="K83" s="50"/>
      <c r="L83" s="50"/>
      <c r="M83" s="50"/>
      <c r="N83" s="50"/>
      <c r="O83" s="30">
        <f>J83+(-K83+L83-M83+N83)</f>
        <v>204000000</v>
      </c>
      <c r="P83" s="29">
        <f>+'PROPIOS 20'!P70</f>
        <v>171999720</v>
      </c>
      <c r="Q83" s="29">
        <f>+'PROPIOS 20'!Q70</f>
        <v>171999720</v>
      </c>
      <c r="R83" s="29">
        <f>+'PROPIOS 20'!R70</f>
        <v>0</v>
      </c>
      <c r="S83" s="29">
        <f>+'PROPIOS 20'!S70</f>
        <v>0</v>
      </c>
      <c r="T83" s="30">
        <f>O83-P83</f>
        <v>32000280</v>
      </c>
      <c r="U83" s="30">
        <f>P83-Q83</f>
        <v>0</v>
      </c>
      <c r="V83" s="30">
        <f>Q83-R83</f>
        <v>171999720</v>
      </c>
      <c r="W83" s="88">
        <f>R83-S83</f>
        <v>0</v>
      </c>
    </row>
    <row r="84" spans="1:23" ht="11.25">
      <c r="A84" s="63"/>
      <c r="B84" s="50"/>
      <c r="C84" s="62"/>
      <c r="D84" s="25"/>
      <c r="E84" s="25"/>
      <c r="F84" s="25"/>
      <c r="G84" s="42"/>
      <c r="H84" s="34"/>
      <c r="I84" s="41"/>
      <c r="J84" s="38"/>
      <c r="K84" s="50"/>
      <c r="L84" s="50"/>
      <c r="M84" s="50"/>
      <c r="N84" s="50"/>
      <c r="O84" s="29"/>
      <c r="P84" s="29"/>
      <c r="Q84" s="29"/>
      <c r="R84" s="29"/>
      <c r="S84" s="29"/>
      <c r="T84" s="29"/>
      <c r="U84" s="29"/>
      <c r="V84" s="29"/>
      <c r="W84" s="40"/>
    </row>
    <row r="85" spans="1:23" ht="12" thickBot="1">
      <c r="A85" s="97"/>
      <c r="B85" s="57"/>
      <c r="C85" s="67"/>
      <c r="D85" s="54"/>
      <c r="E85" s="54"/>
      <c r="F85" s="57"/>
      <c r="G85" s="55"/>
      <c r="H85" s="56"/>
      <c r="I85" s="56"/>
      <c r="J85" s="98"/>
      <c r="K85" s="57"/>
      <c r="L85" s="57"/>
      <c r="M85" s="57"/>
      <c r="N85" s="57"/>
      <c r="O85" s="57"/>
      <c r="P85" s="57"/>
      <c r="Q85" s="57"/>
      <c r="R85" s="57"/>
      <c r="S85" s="57"/>
      <c r="T85" s="59"/>
      <c r="U85" s="58"/>
      <c r="V85" s="58"/>
      <c r="W85" s="60"/>
    </row>
    <row r="86" spans="1:23" ht="26.25" customHeight="1">
      <c r="A86" s="80"/>
      <c r="B86" s="81"/>
      <c r="C86" s="81"/>
      <c r="D86" s="81"/>
      <c r="E86" s="81"/>
      <c r="F86" s="81"/>
      <c r="G86" s="81"/>
      <c r="H86" s="81"/>
      <c r="I86" s="82" t="s">
        <v>61</v>
      </c>
      <c r="J86" s="83">
        <f aca="true" t="shared" si="2" ref="J86:W86">J10+J46</f>
        <v>5905340626</v>
      </c>
      <c r="K86" s="83">
        <f t="shared" si="2"/>
        <v>298083101</v>
      </c>
      <c r="L86" s="83">
        <f t="shared" si="2"/>
        <v>298083101</v>
      </c>
      <c r="M86" s="83">
        <f t="shared" si="2"/>
        <v>0</v>
      </c>
      <c r="N86" s="83">
        <f t="shared" si="2"/>
        <v>0</v>
      </c>
      <c r="O86" s="83">
        <f t="shared" si="2"/>
        <v>5905340626</v>
      </c>
      <c r="P86" s="83">
        <f t="shared" si="2"/>
        <v>5366268210.17</v>
      </c>
      <c r="Q86" s="83">
        <f t="shared" si="2"/>
        <v>5366268210.17</v>
      </c>
      <c r="R86" s="83">
        <f t="shared" si="2"/>
        <v>4826125329.95</v>
      </c>
      <c r="S86" s="83">
        <f t="shared" si="2"/>
        <v>4481775568</v>
      </c>
      <c r="T86" s="83">
        <f t="shared" si="2"/>
        <v>539072415.83</v>
      </c>
      <c r="U86" s="83">
        <f t="shared" si="2"/>
        <v>0</v>
      </c>
      <c r="V86" s="83">
        <f t="shared" si="2"/>
        <v>540142880.2200001</v>
      </c>
      <c r="W86" s="99">
        <f t="shared" si="2"/>
        <v>344349761.9499998</v>
      </c>
    </row>
    <row r="87" ht="11.25">
      <c r="T87" s="70"/>
    </row>
    <row r="88" spans="17:23" ht="11.25">
      <c r="Q88" s="70"/>
      <c r="R88" s="70"/>
      <c r="S88" s="70"/>
      <c r="T88" s="70"/>
      <c r="U88" s="70"/>
      <c r="V88" s="70"/>
      <c r="W88" s="70"/>
    </row>
    <row r="89" ht="11.25">
      <c r="T89" s="70"/>
    </row>
  </sheetData>
  <mergeCells count="6">
    <mergeCell ref="A2:U2"/>
    <mergeCell ref="A4:U4"/>
    <mergeCell ref="K6:N6"/>
    <mergeCell ref="F7:H7"/>
    <mergeCell ref="K7:L7"/>
    <mergeCell ref="A6:G6"/>
  </mergeCells>
  <printOptions/>
  <pageMargins left="0.5905511811023623" right="0.75" top="0.46" bottom="0.48" header="0" footer="0.39"/>
  <pageSetup horizontalDpi="600" verticalDpi="600" orientation="landscape" paperSize="14" scale="55" r:id="rId1"/>
  <headerFooter alignWithMargins="0">
    <oddFooter>&amp;L&amp;7ELABORO SPUH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75"/>
  <sheetViews>
    <sheetView workbookViewId="0" topLeftCell="J1">
      <selection activeCell="K8" sqref="K8"/>
    </sheetView>
  </sheetViews>
  <sheetFormatPr defaultColWidth="11.421875" defaultRowHeight="12.75"/>
  <cols>
    <col min="1" max="1" width="3.00390625" style="44" customWidth="1"/>
    <col min="2" max="2" width="4.00390625" style="44" customWidth="1"/>
    <col min="3" max="4" width="5.28125" style="44" customWidth="1"/>
    <col min="5" max="6" width="5.00390625" style="44" customWidth="1"/>
    <col min="7" max="7" width="4.00390625" style="44" hidden="1" customWidth="1"/>
    <col min="8" max="8" width="4.00390625" style="44" customWidth="1"/>
    <col min="9" max="9" width="40.140625" style="44" bestFit="1" customWidth="1"/>
    <col min="10" max="10" width="14.28125" style="44" customWidth="1"/>
    <col min="11" max="14" width="12.28125" style="44" bestFit="1" customWidth="1"/>
    <col min="15" max="15" width="12.00390625" style="44" customWidth="1"/>
    <col min="16" max="16" width="12.8515625" style="44" customWidth="1"/>
    <col min="17" max="17" width="12.57421875" style="44" customWidth="1"/>
    <col min="18" max="19" width="13.28125" style="44" bestFit="1" customWidth="1"/>
    <col min="20" max="20" width="12.140625" style="44" customWidth="1"/>
    <col min="21" max="21" width="13.00390625" style="44" bestFit="1" customWidth="1"/>
    <col min="22" max="22" width="15.140625" style="44" bestFit="1" customWidth="1"/>
    <col min="23" max="23" width="14.00390625" style="44" bestFit="1" customWidth="1"/>
    <col min="24" max="16384" width="11.421875" style="44" customWidth="1"/>
  </cols>
  <sheetData>
    <row r="2" spans="1:21" ht="11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V3" s="127" t="str">
        <f>+'CONSOLIDADO DIC'!V3</f>
        <v>DICIEMBRE</v>
      </c>
      <c r="W3" s="128">
        <v>2005</v>
      </c>
    </row>
    <row r="4" spans="1:21" ht="11.25">
      <c r="A4" s="154" t="s">
        <v>88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" thickBo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ht="11.25">
      <c r="A6" s="161" t="s">
        <v>1</v>
      </c>
      <c r="B6" s="156"/>
      <c r="C6" s="156"/>
      <c r="D6" s="156"/>
      <c r="E6" s="156"/>
      <c r="F6" s="162"/>
      <c r="G6" s="163"/>
      <c r="H6" s="5"/>
      <c r="I6" s="6"/>
      <c r="J6" s="7" t="s">
        <v>2</v>
      </c>
      <c r="K6" s="155" t="s">
        <v>3</v>
      </c>
      <c r="L6" s="156"/>
      <c r="M6" s="156"/>
      <c r="N6" s="157"/>
      <c r="O6" s="8" t="s">
        <v>2</v>
      </c>
      <c r="P6" s="8" t="s">
        <v>4</v>
      </c>
      <c r="Q6" s="9"/>
      <c r="R6" s="9"/>
      <c r="S6" s="9"/>
      <c r="T6" s="8" t="s">
        <v>5</v>
      </c>
      <c r="U6" s="10" t="s">
        <v>6</v>
      </c>
      <c r="V6" s="10" t="s">
        <v>6</v>
      </c>
      <c r="W6" s="10" t="s">
        <v>6</v>
      </c>
    </row>
    <row r="7" spans="1:23" ht="11.25">
      <c r="A7" s="11"/>
      <c r="B7" s="12" t="s">
        <v>7</v>
      </c>
      <c r="C7" s="13" t="s">
        <v>8</v>
      </c>
      <c r="D7" s="12" t="s">
        <v>9</v>
      </c>
      <c r="E7" s="45" t="s">
        <v>10</v>
      </c>
      <c r="F7" s="158" t="s">
        <v>11</v>
      </c>
      <c r="G7" s="159"/>
      <c r="H7" s="160"/>
      <c r="I7" s="37"/>
      <c r="J7" s="15" t="s">
        <v>12</v>
      </c>
      <c r="K7" s="158" t="s">
        <v>13</v>
      </c>
      <c r="L7" s="160"/>
      <c r="M7" s="13" t="s">
        <v>14</v>
      </c>
      <c r="N7" s="13" t="s">
        <v>15</v>
      </c>
      <c r="O7" s="16" t="s">
        <v>16</v>
      </c>
      <c r="P7" s="72" t="s">
        <v>17</v>
      </c>
      <c r="Q7" s="72" t="s">
        <v>18</v>
      </c>
      <c r="R7" s="72" t="s">
        <v>19</v>
      </c>
      <c r="S7" s="72" t="s">
        <v>20</v>
      </c>
      <c r="T7" s="16" t="s">
        <v>2</v>
      </c>
      <c r="U7" s="17" t="s">
        <v>21</v>
      </c>
      <c r="V7" s="17" t="s">
        <v>22</v>
      </c>
      <c r="W7" s="17" t="s">
        <v>23</v>
      </c>
    </row>
    <row r="8" spans="1:23" ht="12" thickBot="1">
      <c r="A8" s="18" t="s">
        <v>24</v>
      </c>
      <c r="B8" s="19" t="s">
        <v>25</v>
      </c>
      <c r="C8" s="20" t="s">
        <v>26</v>
      </c>
      <c r="D8" s="19" t="s">
        <v>27</v>
      </c>
      <c r="E8" s="19" t="s">
        <v>28</v>
      </c>
      <c r="F8" s="19" t="s">
        <v>29</v>
      </c>
      <c r="G8" s="19" t="s">
        <v>30</v>
      </c>
      <c r="H8" s="19" t="s">
        <v>62</v>
      </c>
      <c r="I8" s="19" t="s">
        <v>31</v>
      </c>
      <c r="J8" s="21" t="s">
        <v>32</v>
      </c>
      <c r="K8" s="19" t="s">
        <v>33</v>
      </c>
      <c r="L8" s="19" t="s">
        <v>34</v>
      </c>
      <c r="M8" s="19" t="s">
        <v>35</v>
      </c>
      <c r="N8" s="19"/>
      <c r="O8" s="22" t="s">
        <v>36</v>
      </c>
      <c r="P8" s="22" t="s">
        <v>37</v>
      </c>
      <c r="Q8" s="73" t="s">
        <v>38</v>
      </c>
      <c r="R8" s="73" t="s">
        <v>39</v>
      </c>
      <c r="S8" s="73" t="s">
        <v>40</v>
      </c>
      <c r="T8" s="22" t="s">
        <v>41</v>
      </c>
      <c r="U8" s="23" t="s">
        <v>42</v>
      </c>
      <c r="V8" s="23" t="s">
        <v>43</v>
      </c>
      <c r="W8" s="23" t="s">
        <v>44</v>
      </c>
    </row>
    <row r="9" spans="1:23" ht="11.25">
      <c r="A9" s="24"/>
      <c r="B9" s="6"/>
      <c r="C9" s="6"/>
      <c r="D9" s="6"/>
      <c r="E9" s="6"/>
      <c r="F9" s="6"/>
      <c r="G9" s="6"/>
      <c r="H9" s="6"/>
      <c r="I9" s="6"/>
      <c r="J9" s="6"/>
      <c r="K9" s="9"/>
      <c r="L9" s="9"/>
      <c r="M9" s="6"/>
      <c r="N9" s="6"/>
      <c r="O9" s="6"/>
      <c r="P9" s="6"/>
      <c r="Q9" s="6"/>
      <c r="R9" s="9"/>
      <c r="S9" s="6"/>
      <c r="T9" s="6"/>
      <c r="U9" s="6"/>
      <c r="V9" s="9"/>
      <c r="W9" s="90"/>
    </row>
    <row r="10" spans="1:23" ht="11.25">
      <c r="A10" s="74" t="s">
        <v>45</v>
      </c>
      <c r="B10" s="14"/>
      <c r="C10" s="25"/>
      <c r="D10" s="25"/>
      <c r="E10" s="25"/>
      <c r="F10" s="25"/>
      <c r="G10" s="25"/>
      <c r="H10" s="25"/>
      <c r="I10" s="26" t="s">
        <v>46</v>
      </c>
      <c r="J10" s="30">
        <f>J12+J31+J39</f>
        <v>4111110926</v>
      </c>
      <c r="K10" s="43">
        <f>K12+K31+K39</f>
        <v>298083101</v>
      </c>
      <c r="L10" s="105">
        <f>L12+L31+L39</f>
        <v>298083101</v>
      </c>
      <c r="M10" s="105">
        <f>M12+M31+M39</f>
        <v>0</v>
      </c>
      <c r="N10" s="105">
        <f>N12+N31+N39</f>
        <v>0</v>
      </c>
      <c r="O10" s="30">
        <f>J10+(-K10+L10-M10+N10)</f>
        <v>4111110926</v>
      </c>
      <c r="P10" s="30">
        <f>P12+P31+P39</f>
        <v>3897208487.79</v>
      </c>
      <c r="Q10" s="30">
        <f>Q12+Q31+Q39</f>
        <v>3897208487.79</v>
      </c>
      <c r="R10" s="30">
        <f>R12+R31+R39</f>
        <v>3814445487.45</v>
      </c>
      <c r="S10" s="43">
        <f>S12+S31+S39</f>
        <v>3793519409</v>
      </c>
      <c r="T10" s="30">
        <f>O10-P10</f>
        <v>213902438.21000004</v>
      </c>
      <c r="U10" s="30">
        <f>P10-Q10</f>
        <v>0</v>
      </c>
      <c r="V10" s="30">
        <f>Q10-R10</f>
        <v>82763000.34000015</v>
      </c>
      <c r="W10" s="88">
        <f>R10-S10</f>
        <v>20926078.44999981</v>
      </c>
    </row>
    <row r="11" spans="1:23" ht="11.25">
      <c r="A11" s="28"/>
      <c r="B11" s="14"/>
      <c r="C11" s="25"/>
      <c r="D11" s="25"/>
      <c r="E11" s="25"/>
      <c r="F11" s="25"/>
      <c r="G11" s="25">
        <v>20</v>
      </c>
      <c r="H11" s="25"/>
      <c r="I11" s="14"/>
      <c r="J11" s="47"/>
      <c r="K11" s="47"/>
      <c r="L11" s="47"/>
      <c r="M11" s="14"/>
      <c r="N11" s="37"/>
      <c r="O11" s="29"/>
      <c r="P11" s="29"/>
      <c r="Q11" s="29"/>
      <c r="R11" s="29"/>
      <c r="S11" s="29"/>
      <c r="T11" s="30"/>
      <c r="U11" s="30"/>
      <c r="V11" s="30"/>
      <c r="W11" s="31"/>
    </row>
    <row r="12" spans="1:23" ht="11.25">
      <c r="A12" s="28"/>
      <c r="B12" s="14"/>
      <c r="C12" s="25">
        <v>1</v>
      </c>
      <c r="D12" s="25"/>
      <c r="E12" s="25"/>
      <c r="F12" s="25"/>
      <c r="G12" s="25"/>
      <c r="H12" s="25"/>
      <c r="I12" s="26" t="s">
        <v>47</v>
      </c>
      <c r="J12" s="30">
        <f>+J14+J23+J25+J28</f>
        <v>2912120837</v>
      </c>
      <c r="K12" s="30">
        <f>+K14+K23+K25+K28</f>
        <v>235488321</v>
      </c>
      <c r="L12" s="30">
        <f>+L14+L23+L25+L28</f>
        <v>272083101</v>
      </c>
      <c r="M12" s="30">
        <f>+M14+M23+M25+M28</f>
        <v>0</v>
      </c>
      <c r="N12" s="105">
        <f>+N14+N23+N25+N28</f>
        <v>0</v>
      </c>
      <c r="O12" s="30">
        <f>J12+(-K12+L12-M12+N12)</f>
        <v>2948715617</v>
      </c>
      <c r="P12" s="30">
        <f>+P14+P23+P25+P28</f>
        <v>2914017544</v>
      </c>
      <c r="Q12" s="30">
        <f>+Q14+Q23+Q25+Q28</f>
        <v>2914017544</v>
      </c>
      <c r="R12" s="30">
        <f>+R14+R23+R25+R28</f>
        <v>2913917544</v>
      </c>
      <c r="S12" s="30">
        <f>+S14+S23+S25+S28</f>
        <v>2913917544</v>
      </c>
      <c r="T12" s="30">
        <f>O12-P12</f>
        <v>34698073</v>
      </c>
      <c r="U12" s="30">
        <f>P12-Q12</f>
        <v>0</v>
      </c>
      <c r="V12" s="30">
        <f>Q12-R12</f>
        <v>100000</v>
      </c>
      <c r="W12" s="88">
        <f>R12-S12</f>
        <v>0</v>
      </c>
    </row>
    <row r="13" spans="1:23" ht="11.25">
      <c r="A13" s="28"/>
      <c r="B13" s="14"/>
      <c r="C13" s="25"/>
      <c r="D13" s="25"/>
      <c r="E13" s="25"/>
      <c r="F13" s="25"/>
      <c r="G13" s="25"/>
      <c r="H13" s="25"/>
      <c r="I13" s="14"/>
      <c r="J13" s="48"/>
      <c r="K13" s="48"/>
      <c r="L13" s="48"/>
      <c r="M13" s="48"/>
      <c r="N13" s="48"/>
      <c r="O13" s="29"/>
      <c r="P13" s="48"/>
      <c r="Q13" s="48"/>
      <c r="R13" s="48"/>
      <c r="S13" s="48"/>
      <c r="T13" s="30"/>
      <c r="U13" s="30"/>
      <c r="V13" s="30"/>
      <c r="W13" s="31"/>
    </row>
    <row r="14" spans="1:23" ht="11.25">
      <c r="A14" s="28"/>
      <c r="B14" s="14"/>
      <c r="C14" s="25">
        <v>1</v>
      </c>
      <c r="D14" s="25">
        <v>0</v>
      </c>
      <c r="E14" s="25">
        <v>1</v>
      </c>
      <c r="F14" s="25"/>
      <c r="G14" s="25"/>
      <c r="H14" s="25"/>
      <c r="I14" s="14" t="s">
        <v>48</v>
      </c>
      <c r="J14" s="27">
        <f>J15+J16+J17+J18+J19+J20+J21</f>
        <v>2242019738</v>
      </c>
      <c r="K14" s="27">
        <f>K15+K16+K17+K18+K19+K20+K21</f>
        <v>132888321</v>
      </c>
      <c r="L14" s="27">
        <f>L15+L16+L17+L18+L19+L20+L21</f>
        <v>135483101</v>
      </c>
      <c r="M14" s="27">
        <f>M15+M16+M17+M18+M19+M20+M21</f>
        <v>0</v>
      </c>
      <c r="N14" s="27">
        <f>N15+N16+N17+N18+N19+N20+N21</f>
        <v>0</v>
      </c>
      <c r="O14" s="30">
        <f aca="true" t="shared" si="0" ref="O14:O21">J14+(-K14+L14-M14+N14)</f>
        <v>2244614518</v>
      </c>
      <c r="P14" s="27">
        <f>P15+P16+P17+P18+P19+P20+P21</f>
        <v>2217891430</v>
      </c>
      <c r="Q14" s="27">
        <f>Q15+Q16+Q17+Q18+Q19+Q20+Q21</f>
        <v>2217891430</v>
      </c>
      <c r="R14" s="27">
        <f>R15+R16+R17+R18+R19+R20+R21</f>
        <v>2217891430</v>
      </c>
      <c r="S14" s="27">
        <f>S15+S16+S17+S18+S19+S20+S21</f>
        <v>2217891430</v>
      </c>
      <c r="T14" s="30">
        <f aca="true" t="shared" si="1" ref="T14:T21">O14-P14</f>
        <v>26723088</v>
      </c>
      <c r="U14" s="30">
        <f aca="true" t="shared" si="2" ref="U14:U21">P14-Q14</f>
        <v>0</v>
      </c>
      <c r="V14" s="30">
        <f aca="true" t="shared" si="3" ref="V14:V21">Q14-R14</f>
        <v>0</v>
      </c>
      <c r="W14" s="88">
        <f aca="true" t="shared" si="4" ref="W14:W21">R14-S14</f>
        <v>0</v>
      </c>
    </row>
    <row r="15" spans="1:23" ht="11.25">
      <c r="A15" s="28"/>
      <c r="B15" s="14"/>
      <c r="C15" s="25">
        <v>1</v>
      </c>
      <c r="D15" s="25">
        <v>0</v>
      </c>
      <c r="E15" s="25">
        <v>1</v>
      </c>
      <c r="F15" s="25">
        <v>1</v>
      </c>
      <c r="G15" s="25"/>
      <c r="H15" s="25">
        <v>20</v>
      </c>
      <c r="I15" s="14" t="s">
        <v>49</v>
      </c>
      <c r="J15" s="27">
        <v>1481555384</v>
      </c>
      <c r="K15" s="48">
        <v>1875256</v>
      </c>
      <c r="L15" s="48">
        <f>102700000</f>
        <v>102700000</v>
      </c>
      <c r="M15" s="48"/>
      <c r="N15" s="48"/>
      <c r="O15" s="30">
        <f>J15+(-K15+L15-M15+N15)</f>
        <v>1582380128</v>
      </c>
      <c r="P15" s="27">
        <v>1567494323</v>
      </c>
      <c r="Q15" s="27">
        <v>1567494323</v>
      </c>
      <c r="R15" s="27">
        <v>1567494323</v>
      </c>
      <c r="S15" s="27">
        <v>1567494323</v>
      </c>
      <c r="T15" s="30">
        <f t="shared" si="1"/>
        <v>14885805</v>
      </c>
      <c r="U15" s="30">
        <f t="shared" si="2"/>
        <v>0</v>
      </c>
      <c r="V15" s="30">
        <f t="shared" si="3"/>
        <v>0</v>
      </c>
      <c r="W15" s="88">
        <f t="shared" si="4"/>
        <v>0</v>
      </c>
    </row>
    <row r="16" spans="1:23" ht="11.25">
      <c r="A16" s="28"/>
      <c r="B16" s="14"/>
      <c r="C16" s="25">
        <v>1</v>
      </c>
      <c r="D16" s="25">
        <v>0</v>
      </c>
      <c r="E16" s="25">
        <v>1</v>
      </c>
      <c r="F16" s="25">
        <v>2</v>
      </c>
      <c r="G16" s="25"/>
      <c r="H16" s="25">
        <v>20</v>
      </c>
      <c r="I16" s="14" t="s">
        <v>50</v>
      </c>
      <c r="J16" s="27">
        <v>5791500</v>
      </c>
      <c r="K16" s="48"/>
      <c r="L16" s="48">
        <f>800000+400000</f>
        <v>1200000</v>
      </c>
      <c r="M16" s="48"/>
      <c r="N16" s="48"/>
      <c r="O16" s="30">
        <f t="shared" si="0"/>
        <v>6991500</v>
      </c>
      <c r="P16" s="27">
        <v>6758458</v>
      </c>
      <c r="Q16" s="27">
        <v>6758458</v>
      </c>
      <c r="R16" s="27">
        <v>6758458</v>
      </c>
      <c r="S16" s="27">
        <v>6758458</v>
      </c>
      <c r="T16" s="30">
        <f t="shared" si="1"/>
        <v>233042</v>
      </c>
      <c r="U16" s="30">
        <f t="shared" si="2"/>
        <v>0</v>
      </c>
      <c r="V16" s="30">
        <f t="shared" si="3"/>
        <v>0</v>
      </c>
      <c r="W16" s="88">
        <f t="shared" si="4"/>
        <v>0</v>
      </c>
    </row>
    <row r="17" spans="1:23" ht="11.25">
      <c r="A17" s="28"/>
      <c r="B17" s="14"/>
      <c r="C17" s="25">
        <v>1</v>
      </c>
      <c r="D17" s="25">
        <v>0</v>
      </c>
      <c r="E17" s="25">
        <v>1</v>
      </c>
      <c r="F17" s="25">
        <v>3</v>
      </c>
      <c r="G17" s="25"/>
      <c r="H17" s="25">
        <v>20</v>
      </c>
      <c r="I17" s="14" t="s">
        <v>63</v>
      </c>
      <c r="J17" s="27">
        <v>0</v>
      </c>
      <c r="K17" s="48"/>
      <c r="L17" s="48">
        <f>1880228+2594780+1475256</f>
        <v>5950264</v>
      </c>
      <c r="M17" s="48"/>
      <c r="N17" s="48"/>
      <c r="O17" s="30">
        <f t="shared" si="0"/>
        <v>5950264</v>
      </c>
      <c r="P17" s="27">
        <v>5950264</v>
      </c>
      <c r="Q17" s="27">
        <v>5950264</v>
      </c>
      <c r="R17" s="27">
        <v>5950264</v>
      </c>
      <c r="S17" s="27">
        <v>5950264</v>
      </c>
      <c r="T17" s="30">
        <f t="shared" si="1"/>
        <v>0</v>
      </c>
      <c r="U17" s="30">
        <f t="shared" si="2"/>
        <v>0</v>
      </c>
      <c r="V17" s="30">
        <f t="shared" si="3"/>
        <v>0</v>
      </c>
      <c r="W17" s="88">
        <f t="shared" si="4"/>
        <v>0</v>
      </c>
    </row>
    <row r="18" spans="1:23" ht="11.25">
      <c r="A18" s="28"/>
      <c r="B18" s="14"/>
      <c r="C18" s="25">
        <v>1</v>
      </c>
      <c r="D18" s="25">
        <v>0</v>
      </c>
      <c r="E18" s="25">
        <v>1</v>
      </c>
      <c r="F18" s="25">
        <v>4</v>
      </c>
      <c r="G18" s="25"/>
      <c r="H18" s="25">
        <v>20</v>
      </c>
      <c r="I18" s="14" t="s">
        <v>51</v>
      </c>
      <c r="J18" s="27">
        <v>201983074</v>
      </c>
      <c r="K18" s="48"/>
      <c r="L18" s="48">
        <v>5000000</v>
      </c>
      <c r="M18" s="48"/>
      <c r="N18" s="48"/>
      <c r="O18" s="30">
        <f t="shared" si="0"/>
        <v>206983074</v>
      </c>
      <c r="P18" s="27">
        <v>197427426</v>
      </c>
      <c r="Q18" s="27">
        <v>197427426</v>
      </c>
      <c r="R18" s="27">
        <v>197427426</v>
      </c>
      <c r="S18" s="27">
        <v>197427426</v>
      </c>
      <c r="T18" s="30">
        <f t="shared" si="1"/>
        <v>9555648</v>
      </c>
      <c r="U18" s="30">
        <f t="shared" si="2"/>
        <v>0</v>
      </c>
      <c r="V18" s="30">
        <f t="shared" si="3"/>
        <v>0</v>
      </c>
      <c r="W18" s="88">
        <f t="shared" si="4"/>
        <v>0</v>
      </c>
    </row>
    <row r="19" spans="1:23" ht="11.25">
      <c r="A19" s="28"/>
      <c r="B19" s="14"/>
      <c r="C19" s="25">
        <v>1</v>
      </c>
      <c r="D19" s="25">
        <v>0</v>
      </c>
      <c r="E19" s="25">
        <v>1</v>
      </c>
      <c r="F19" s="25">
        <v>5</v>
      </c>
      <c r="G19" s="25"/>
      <c r="H19" s="25">
        <v>20</v>
      </c>
      <c r="I19" s="14" t="s">
        <v>52</v>
      </c>
      <c r="J19" s="27">
        <v>423556943</v>
      </c>
      <c r="K19" s="48">
        <v>1880228</v>
      </c>
      <c r="L19" s="48">
        <v>20632837</v>
      </c>
      <c r="M19" s="48"/>
      <c r="N19" s="48"/>
      <c r="O19" s="30">
        <f>J19+(-K19+L19-M19+N19)</f>
        <v>442309552</v>
      </c>
      <c r="P19" s="27">
        <v>440260959</v>
      </c>
      <c r="Q19" s="27">
        <v>440260959</v>
      </c>
      <c r="R19" s="27">
        <v>440260959</v>
      </c>
      <c r="S19" s="27">
        <v>440260959</v>
      </c>
      <c r="T19" s="30">
        <f t="shared" si="1"/>
        <v>2048593</v>
      </c>
      <c r="U19" s="30">
        <f t="shared" si="2"/>
        <v>0</v>
      </c>
      <c r="V19" s="30">
        <f t="shared" si="3"/>
        <v>0</v>
      </c>
      <c r="W19" s="88">
        <f t="shared" si="4"/>
        <v>0</v>
      </c>
    </row>
    <row r="20" spans="1:23" ht="11.25">
      <c r="A20" s="28"/>
      <c r="B20" s="14"/>
      <c r="C20" s="25">
        <v>1</v>
      </c>
      <c r="D20" s="25">
        <v>0</v>
      </c>
      <c r="E20" s="25">
        <v>1</v>
      </c>
      <c r="F20" s="25">
        <v>8</v>
      </c>
      <c r="G20" s="25"/>
      <c r="H20" s="25">
        <v>20</v>
      </c>
      <c r="I20" s="14" t="s">
        <v>64</v>
      </c>
      <c r="J20" s="27">
        <v>129132837</v>
      </c>
      <c r="K20" s="48">
        <v>129132837</v>
      </c>
      <c r="L20" s="48"/>
      <c r="M20" s="48"/>
      <c r="N20" s="48"/>
      <c r="O20" s="30">
        <f t="shared" si="0"/>
        <v>0</v>
      </c>
      <c r="P20" s="27">
        <v>0</v>
      </c>
      <c r="Q20" s="27">
        <v>0</v>
      </c>
      <c r="R20" s="27">
        <v>0</v>
      </c>
      <c r="S20" s="27">
        <v>0</v>
      </c>
      <c r="T20" s="30">
        <f t="shared" si="1"/>
        <v>0</v>
      </c>
      <c r="U20" s="30">
        <f t="shared" si="2"/>
        <v>0</v>
      </c>
      <c r="V20" s="30">
        <f t="shared" si="3"/>
        <v>0</v>
      </c>
      <c r="W20" s="88">
        <f t="shared" si="4"/>
        <v>0</v>
      </c>
    </row>
    <row r="21" spans="1:23" ht="11.25">
      <c r="A21" s="28"/>
      <c r="B21" s="14"/>
      <c r="C21" s="25">
        <v>1</v>
      </c>
      <c r="D21" s="25">
        <v>0</v>
      </c>
      <c r="E21" s="25">
        <v>1</v>
      </c>
      <c r="F21" s="25">
        <v>999</v>
      </c>
      <c r="G21" s="25"/>
      <c r="H21" s="25">
        <v>20</v>
      </c>
      <c r="I21" s="14" t="s">
        <v>65</v>
      </c>
      <c r="J21" s="27">
        <v>0</v>
      </c>
      <c r="K21" s="48"/>
      <c r="L21" s="48"/>
      <c r="M21" s="48"/>
      <c r="N21" s="48"/>
      <c r="O21" s="30">
        <f t="shared" si="0"/>
        <v>0</v>
      </c>
      <c r="P21" s="27">
        <v>0</v>
      </c>
      <c r="Q21" s="27">
        <v>0</v>
      </c>
      <c r="R21" s="27">
        <v>0</v>
      </c>
      <c r="S21" s="27">
        <v>0</v>
      </c>
      <c r="T21" s="30">
        <f t="shared" si="1"/>
        <v>0</v>
      </c>
      <c r="U21" s="30">
        <f t="shared" si="2"/>
        <v>0</v>
      </c>
      <c r="V21" s="30">
        <f t="shared" si="3"/>
        <v>0</v>
      </c>
      <c r="W21" s="88">
        <f t="shared" si="4"/>
        <v>0</v>
      </c>
    </row>
    <row r="22" spans="1:23" ht="11.25">
      <c r="A22" s="28"/>
      <c r="B22" s="14"/>
      <c r="C22" s="25"/>
      <c r="D22" s="25"/>
      <c r="E22" s="25"/>
      <c r="F22" s="25"/>
      <c r="G22" s="25"/>
      <c r="H22" s="25"/>
      <c r="I22" s="14"/>
      <c r="J22" s="48"/>
      <c r="K22" s="48"/>
      <c r="L22" s="48"/>
      <c r="M22" s="48"/>
      <c r="N22" s="48"/>
      <c r="O22" s="29"/>
      <c r="P22" s="29"/>
      <c r="Q22" s="29"/>
      <c r="R22" s="29"/>
      <c r="S22" s="29"/>
      <c r="T22" s="30"/>
      <c r="U22" s="29"/>
      <c r="V22" s="29"/>
      <c r="W22" s="31"/>
    </row>
    <row r="23" spans="1:23" ht="11.25">
      <c r="A23" s="28"/>
      <c r="B23" s="14"/>
      <c r="C23" s="25">
        <v>1</v>
      </c>
      <c r="D23" s="25">
        <v>0</v>
      </c>
      <c r="E23" s="25">
        <v>2</v>
      </c>
      <c r="F23" s="25">
        <v>8</v>
      </c>
      <c r="G23" s="25"/>
      <c r="H23" s="25">
        <v>20</v>
      </c>
      <c r="I23" s="14" t="s">
        <v>66</v>
      </c>
      <c r="J23" s="27">
        <v>57600000</v>
      </c>
      <c r="K23" s="48"/>
      <c r="L23" s="48"/>
      <c r="M23" s="48"/>
      <c r="N23" s="48"/>
      <c r="O23" s="30">
        <f>J23+(-K23+L23-M23+N23)</f>
        <v>57600000</v>
      </c>
      <c r="P23" s="27">
        <v>57520932</v>
      </c>
      <c r="Q23" s="27">
        <v>57520932</v>
      </c>
      <c r="R23" s="27">
        <v>57420932</v>
      </c>
      <c r="S23" s="27">
        <v>57420932</v>
      </c>
      <c r="T23" s="30">
        <f>O23-P23</f>
        <v>79068</v>
      </c>
      <c r="U23" s="30">
        <f>P23-Q23</f>
        <v>0</v>
      </c>
      <c r="V23" s="30">
        <f>Q23-R23</f>
        <v>100000</v>
      </c>
      <c r="W23" s="88">
        <f>R23-S23</f>
        <v>0</v>
      </c>
    </row>
    <row r="24" spans="1:23" ht="11.25">
      <c r="A24" s="28"/>
      <c r="B24" s="14"/>
      <c r="C24" s="25"/>
      <c r="D24" s="25"/>
      <c r="E24" s="25"/>
      <c r="F24" s="25"/>
      <c r="G24" s="25">
        <v>20</v>
      </c>
      <c r="H24" s="25"/>
      <c r="I24" s="14"/>
      <c r="J24" s="48"/>
      <c r="K24" s="48"/>
      <c r="L24" s="48"/>
      <c r="M24" s="48"/>
      <c r="N24" s="48"/>
      <c r="O24" s="29"/>
      <c r="P24" s="48"/>
      <c r="Q24" s="48"/>
      <c r="R24" s="48"/>
      <c r="S24" s="48"/>
      <c r="T24" s="30"/>
      <c r="U24" s="29"/>
      <c r="V24" s="29"/>
      <c r="W24" s="31"/>
    </row>
    <row r="25" spans="1:23" ht="11.25">
      <c r="A25" s="28"/>
      <c r="B25" s="14"/>
      <c r="C25" s="25">
        <v>1</v>
      </c>
      <c r="D25" s="25">
        <v>0</v>
      </c>
      <c r="E25" s="25">
        <v>3</v>
      </c>
      <c r="F25" s="25"/>
      <c r="G25" s="25"/>
      <c r="H25" s="25">
        <v>20</v>
      </c>
      <c r="I25" s="14" t="s">
        <v>53</v>
      </c>
      <c r="J25" s="27">
        <v>202159363</v>
      </c>
      <c r="K25" s="27"/>
      <c r="L25" s="48">
        <v>136600000</v>
      </c>
      <c r="M25" s="27"/>
      <c r="N25" s="27"/>
      <c r="O25" s="30">
        <f>J25+(-K25+L25-M25+N25)</f>
        <v>338759363</v>
      </c>
      <c r="P25" s="27">
        <v>333733904</v>
      </c>
      <c r="Q25" s="27">
        <v>333733904</v>
      </c>
      <c r="R25" s="27">
        <v>333733904</v>
      </c>
      <c r="S25" s="27">
        <v>333733904</v>
      </c>
      <c r="T25" s="30">
        <f>O25-P25</f>
        <v>5025459</v>
      </c>
      <c r="U25" s="30">
        <f>P25-Q25</f>
        <v>0</v>
      </c>
      <c r="V25" s="30">
        <f>Q25-R25</f>
        <v>0</v>
      </c>
      <c r="W25" s="88">
        <f>R25-S25</f>
        <v>0</v>
      </c>
    </row>
    <row r="26" spans="1:23" ht="11.25">
      <c r="A26" s="28"/>
      <c r="B26" s="14"/>
      <c r="C26" s="25"/>
      <c r="D26" s="25"/>
      <c r="E26" s="25"/>
      <c r="F26" s="25"/>
      <c r="G26" s="25"/>
      <c r="H26" s="25"/>
      <c r="I26" s="14" t="s">
        <v>54</v>
      </c>
      <c r="J26" s="48"/>
      <c r="K26" s="48"/>
      <c r="L26" s="48"/>
      <c r="M26" s="48"/>
      <c r="N26" s="48"/>
      <c r="O26" s="29"/>
      <c r="P26" s="48"/>
      <c r="Q26" s="48"/>
      <c r="R26" s="48"/>
      <c r="S26" s="48"/>
      <c r="T26" s="29"/>
      <c r="U26" s="29"/>
      <c r="V26" s="29"/>
      <c r="W26" s="31"/>
    </row>
    <row r="27" spans="1:23" ht="11.25">
      <c r="A27" s="28"/>
      <c r="B27" s="14"/>
      <c r="C27" s="32"/>
      <c r="D27" s="25"/>
      <c r="E27" s="25"/>
      <c r="F27" s="25"/>
      <c r="G27" s="25"/>
      <c r="H27" s="25"/>
      <c r="I27" s="14"/>
      <c r="J27" s="48"/>
      <c r="K27" s="48"/>
      <c r="L27" s="48"/>
      <c r="M27" s="48"/>
      <c r="N27" s="48"/>
      <c r="O27" s="29"/>
      <c r="P27" s="48"/>
      <c r="Q27" s="48"/>
      <c r="R27" s="48"/>
      <c r="S27" s="48"/>
      <c r="T27" s="29"/>
      <c r="U27" s="29"/>
      <c r="V27" s="29"/>
      <c r="W27" s="31"/>
    </row>
    <row r="28" spans="1:23" ht="11.25">
      <c r="A28" s="28"/>
      <c r="B28" s="14"/>
      <c r="C28" s="25">
        <v>1</v>
      </c>
      <c r="D28" s="25">
        <v>0</v>
      </c>
      <c r="E28" s="25">
        <v>4</v>
      </c>
      <c r="F28" s="25"/>
      <c r="G28" s="25"/>
      <c r="H28" s="25">
        <v>20</v>
      </c>
      <c r="I28" s="14" t="s">
        <v>53</v>
      </c>
      <c r="J28" s="27">
        <v>410341736</v>
      </c>
      <c r="K28" s="48">
        <v>102600000</v>
      </c>
      <c r="L28" s="48"/>
      <c r="M28" s="27"/>
      <c r="N28" s="27"/>
      <c r="O28" s="30">
        <f>J28+(-K28+L28-M28+N28)</f>
        <v>307741736</v>
      </c>
      <c r="P28" s="27">
        <v>304871278</v>
      </c>
      <c r="Q28" s="27">
        <v>304871278</v>
      </c>
      <c r="R28" s="27">
        <v>304871278</v>
      </c>
      <c r="S28" s="27">
        <v>304871278</v>
      </c>
      <c r="T28" s="30">
        <f>O28-P28</f>
        <v>2870458</v>
      </c>
      <c r="U28" s="30">
        <f>P28-Q28</f>
        <v>0</v>
      </c>
      <c r="V28" s="30">
        <f>Q28-R28</f>
        <v>0</v>
      </c>
      <c r="W28" s="88">
        <f>R28-S28</f>
        <v>0</v>
      </c>
    </row>
    <row r="29" spans="1:23" ht="11.25">
      <c r="A29" s="28"/>
      <c r="B29" s="14"/>
      <c r="C29" s="25"/>
      <c r="D29" s="25"/>
      <c r="E29" s="25"/>
      <c r="F29" s="25"/>
      <c r="G29" s="25"/>
      <c r="H29" s="25"/>
      <c r="I29" s="14" t="s">
        <v>55</v>
      </c>
      <c r="J29" s="48"/>
      <c r="K29" s="48"/>
      <c r="L29" s="48"/>
      <c r="M29" s="48"/>
      <c r="N29" s="48"/>
      <c r="O29" s="29"/>
      <c r="P29" s="27"/>
      <c r="Q29" s="27"/>
      <c r="R29" s="27"/>
      <c r="S29" s="27"/>
      <c r="T29" s="30"/>
      <c r="U29" s="29"/>
      <c r="V29" s="29"/>
      <c r="W29" s="31"/>
    </row>
    <row r="30" spans="1:23" ht="11.25">
      <c r="A30" s="28"/>
      <c r="B30" s="14"/>
      <c r="C30" s="25"/>
      <c r="D30" s="25"/>
      <c r="E30" s="25"/>
      <c r="F30" s="25"/>
      <c r="G30" s="25"/>
      <c r="H30" s="25"/>
      <c r="I30" s="14"/>
      <c r="J30" s="48"/>
      <c r="K30" s="48"/>
      <c r="L30" s="48"/>
      <c r="M30" s="48"/>
      <c r="N30" s="48"/>
      <c r="O30" s="29"/>
      <c r="P30" s="27"/>
      <c r="Q30" s="27"/>
      <c r="R30" s="27"/>
      <c r="S30" s="27"/>
      <c r="T30" s="30"/>
      <c r="U30" s="29"/>
      <c r="V30" s="29"/>
      <c r="W30" s="31"/>
    </row>
    <row r="31" spans="1:24" ht="11.25">
      <c r="A31" s="28"/>
      <c r="B31" s="14"/>
      <c r="C31" s="32">
        <v>2</v>
      </c>
      <c r="D31" s="25"/>
      <c r="E31" s="25"/>
      <c r="F31" s="25"/>
      <c r="G31" s="25"/>
      <c r="H31" s="25"/>
      <c r="I31" s="26" t="s">
        <v>56</v>
      </c>
      <c r="J31" s="27">
        <f>J33+J35+J37</f>
        <v>1183990089</v>
      </c>
      <c r="K31" s="27">
        <f>K33+K35+K37</f>
        <v>60000000</v>
      </c>
      <c r="L31" s="27">
        <f>L33+L35+L37</f>
        <v>26000000</v>
      </c>
      <c r="M31" s="27">
        <f>M33+M35+M37</f>
        <v>0</v>
      </c>
      <c r="N31" s="27">
        <f>N33+N35+N37</f>
        <v>0</v>
      </c>
      <c r="O31" s="30">
        <f>J31+(-K31+L31-M31+N31)</f>
        <v>1149990089</v>
      </c>
      <c r="P31" s="27">
        <f>P33+P35+P37</f>
        <v>972594993.79</v>
      </c>
      <c r="Q31" s="27">
        <f>Q33+Q35+Q37</f>
        <v>972594993.79</v>
      </c>
      <c r="R31" s="27">
        <f>R33+R35+R37</f>
        <v>889931993.45</v>
      </c>
      <c r="S31" s="27">
        <f>S33+S35+S37</f>
        <v>869005915</v>
      </c>
      <c r="T31" s="30">
        <f>O31-P31</f>
        <v>177395095.21000004</v>
      </c>
      <c r="U31" s="30">
        <f>P31-Q31</f>
        <v>0</v>
      </c>
      <c r="V31" s="30">
        <f>Q31-R31</f>
        <v>82663000.33999991</v>
      </c>
      <c r="W31" s="88">
        <f>R31-S31</f>
        <v>20926078.450000048</v>
      </c>
      <c r="X31" s="75"/>
    </row>
    <row r="32" spans="1:23" ht="11.25">
      <c r="A32" s="28"/>
      <c r="B32" s="14"/>
      <c r="C32" s="25"/>
      <c r="D32" s="25"/>
      <c r="E32" s="25"/>
      <c r="F32" s="25"/>
      <c r="G32" s="25"/>
      <c r="H32" s="25"/>
      <c r="I32" s="14"/>
      <c r="J32" s="48"/>
      <c r="K32" s="48"/>
      <c r="L32" s="48"/>
      <c r="M32" s="48"/>
      <c r="N32" s="48"/>
      <c r="O32" s="29"/>
      <c r="P32" s="48"/>
      <c r="Q32" s="48"/>
      <c r="R32" s="48"/>
      <c r="S32" s="48"/>
      <c r="T32" s="30"/>
      <c r="U32" s="29"/>
      <c r="V32" s="29"/>
      <c r="W32" s="31"/>
    </row>
    <row r="33" spans="1:23" ht="11.25">
      <c r="A33" s="28"/>
      <c r="B33" s="14"/>
      <c r="C33" s="25">
        <v>2</v>
      </c>
      <c r="D33" s="25">
        <v>0</v>
      </c>
      <c r="E33" s="25">
        <v>1</v>
      </c>
      <c r="F33" s="25"/>
      <c r="G33" s="25"/>
      <c r="H33" s="25">
        <v>20</v>
      </c>
      <c r="I33" s="14" t="s">
        <v>57</v>
      </c>
      <c r="J33" s="27">
        <v>365079950</v>
      </c>
      <c r="K33" s="48">
        <v>60000000</v>
      </c>
      <c r="L33" s="48"/>
      <c r="M33" s="48"/>
      <c r="N33" s="27"/>
      <c r="O33" s="30">
        <f>J33+(-K33+L33-M33+N33)</f>
        <v>305079950</v>
      </c>
      <c r="P33" s="27">
        <v>167282985</v>
      </c>
      <c r="Q33" s="27">
        <v>167282985</v>
      </c>
      <c r="R33" s="27">
        <v>149534220</v>
      </c>
      <c r="S33" s="27">
        <v>148385111</v>
      </c>
      <c r="T33" s="30">
        <f>O33-P33</f>
        <v>137796965</v>
      </c>
      <c r="U33" s="30">
        <f>P33-Q33</f>
        <v>0</v>
      </c>
      <c r="V33" s="30">
        <f>Q33-R33</f>
        <v>17748765</v>
      </c>
      <c r="W33" s="88">
        <f>R33-S33</f>
        <v>1149109</v>
      </c>
    </row>
    <row r="34" spans="1:23" ht="11.25">
      <c r="A34" s="28"/>
      <c r="B34" s="14"/>
      <c r="C34" s="25"/>
      <c r="D34" s="25"/>
      <c r="E34" s="25"/>
      <c r="F34" s="25"/>
      <c r="G34" s="25"/>
      <c r="H34" s="25"/>
      <c r="I34" s="14"/>
      <c r="J34" s="48"/>
      <c r="K34" s="48"/>
      <c r="L34" s="48"/>
      <c r="M34" s="48"/>
      <c r="N34" s="48"/>
      <c r="O34" s="29"/>
      <c r="P34" s="48"/>
      <c r="Q34" s="48"/>
      <c r="R34" s="48"/>
      <c r="S34" s="48"/>
      <c r="T34" s="29"/>
      <c r="U34" s="29"/>
      <c r="V34" s="29"/>
      <c r="W34" s="31"/>
    </row>
    <row r="35" spans="1:23" ht="11.25">
      <c r="A35" s="28"/>
      <c r="B35" s="14"/>
      <c r="C35" s="25">
        <v>2</v>
      </c>
      <c r="D35" s="25">
        <v>0</v>
      </c>
      <c r="E35" s="25">
        <v>2</v>
      </c>
      <c r="F35" s="25"/>
      <c r="G35" s="33"/>
      <c r="H35" s="25">
        <v>20</v>
      </c>
      <c r="I35" s="14" t="s">
        <v>67</v>
      </c>
      <c r="J35" s="27">
        <v>802310139</v>
      </c>
      <c r="K35" s="48"/>
      <c r="L35" s="48">
        <v>26000000</v>
      </c>
      <c r="M35" s="48"/>
      <c r="N35" s="27"/>
      <c r="O35" s="30">
        <f>J35+(-K35+L35-M35+N35)</f>
        <v>828310139</v>
      </c>
      <c r="P35" s="27">
        <v>789809008.79</v>
      </c>
      <c r="Q35" s="27">
        <v>789809008.79</v>
      </c>
      <c r="R35" s="27">
        <v>724894773.45</v>
      </c>
      <c r="S35" s="27">
        <v>705117804</v>
      </c>
      <c r="T35" s="30">
        <f>O35-P35</f>
        <v>38501130.21000004</v>
      </c>
      <c r="U35" s="30">
        <f>P35-Q35</f>
        <v>0</v>
      </c>
      <c r="V35" s="30">
        <f>Q35-R35</f>
        <v>64914235.339999914</v>
      </c>
      <c r="W35" s="88">
        <f>R35-S35</f>
        <v>19776969.450000048</v>
      </c>
    </row>
    <row r="36" spans="1:23" ht="11.25">
      <c r="A36" s="28"/>
      <c r="B36" s="14"/>
      <c r="C36" s="25"/>
      <c r="D36" s="25"/>
      <c r="E36" s="25"/>
      <c r="F36" s="25"/>
      <c r="G36" s="34"/>
      <c r="H36" s="34"/>
      <c r="I36" s="14"/>
      <c r="J36" s="48"/>
      <c r="K36" s="48"/>
      <c r="L36" s="48"/>
      <c r="M36" s="48"/>
      <c r="N36" s="48"/>
      <c r="O36" s="29"/>
      <c r="P36" s="48"/>
      <c r="Q36" s="48"/>
      <c r="R36" s="48"/>
      <c r="S36" s="48"/>
      <c r="T36" s="29"/>
      <c r="U36" s="29"/>
      <c r="V36" s="29"/>
      <c r="W36" s="31"/>
    </row>
    <row r="37" spans="1:23" ht="11.25">
      <c r="A37" s="28"/>
      <c r="B37" s="14"/>
      <c r="C37" s="25">
        <v>3</v>
      </c>
      <c r="D37" s="25">
        <v>2</v>
      </c>
      <c r="E37" s="25">
        <v>3</v>
      </c>
      <c r="F37" s="25"/>
      <c r="G37" s="34"/>
      <c r="H37" s="34">
        <v>20</v>
      </c>
      <c r="I37" s="14" t="s">
        <v>58</v>
      </c>
      <c r="J37" s="27">
        <v>16600000</v>
      </c>
      <c r="K37" s="48"/>
      <c r="L37" s="48"/>
      <c r="M37" s="48"/>
      <c r="N37" s="27"/>
      <c r="O37" s="30">
        <f>J37+(-K37+L37-M37+N37)</f>
        <v>16600000</v>
      </c>
      <c r="P37" s="27">
        <v>15503000</v>
      </c>
      <c r="Q37" s="27">
        <v>15503000</v>
      </c>
      <c r="R37" s="27">
        <v>15503000</v>
      </c>
      <c r="S37" s="27">
        <v>15503000</v>
      </c>
      <c r="T37" s="30">
        <f>O37-P37</f>
        <v>1097000</v>
      </c>
      <c r="U37" s="30">
        <f>P37-Q37</f>
        <v>0</v>
      </c>
      <c r="V37" s="30">
        <f>Q37-R37</f>
        <v>0</v>
      </c>
      <c r="W37" s="88">
        <f>R37-S37</f>
        <v>0</v>
      </c>
    </row>
    <row r="38" spans="1:23" ht="11.25">
      <c r="A38" s="28"/>
      <c r="B38" s="14"/>
      <c r="C38" s="25"/>
      <c r="D38" s="25"/>
      <c r="E38" s="25"/>
      <c r="F38" s="25"/>
      <c r="G38" s="34"/>
      <c r="H38" s="34"/>
      <c r="I38" s="14"/>
      <c r="J38" s="48"/>
      <c r="K38" s="48"/>
      <c r="L38" s="48"/>
      <c r="M38" s="48"/>
      <c r="N38" s="48"/>
      <c r="O38" s="29"/>
      <c r="P38" s="48"/>
      <c r="Q38" s="48"/>
      <c r="R38" s="48"/>
      <c r="S38" s="48"/>
      <c r="T38" s="29"/>
      <c r="U38" s="29"/>
      <c r="V38" s="29"/>
      <c r="W38" s="31"/>
    </row>
    <row r="39" spans="1:23" s="84" customFormat="1" ht="11.25">
      <c r="A39" s="74"/>
      <c r="B39" s="26"/>
      <c r="C39" s="35">
        <v>3</v>
      </c>
      <c r="D39" s="32"/>
      <c r="E39" s="32"/>
      <c r="F39" s="32"/>
      <c r="G39" s="35"/>
      <c r="H39" s="41"/>
      <c r="I39" s="41" t="s">
        <v>59</v>
      </c>
      <c r="J39" s="27">
        <f>J43</f>
        <v>15000000</v>
      </c>
      <c r="K39" s="27">
        <f>K43</f>
        <v>2594780</v>
      </c>
      <c r="L39" s="27">
        <f>L43</f>
        <v>0</v>
      </c>
      <c r="M39" s="27">
        <f>M43</f>
        <v>0</v>
      </c>
      <c r="N39" s="27">
        <f>N43</f>
        <v>0</v>
      </c>
      <c r="O39" s="30">
        <f>J39+(-K39+L39-M39+N39)</f>
        <v>12405220</v>
      </c>
      <c r="P39" s="27">
        <f>P43</f>
        <v>10595950</v>
      </c>
      <c r="Q39" s="27">
        <f>Q43</f>
        <v>10595950</v>
      </c>
      <c r="R39" s="27">
        <f>R43</f>
        <v>10595950</v>
      </c>
      <c r="S39" s="27">
        <f>S43</f>
        <v>10595950</v>
      </c>
      <c r="T39" s="30">
        <f>O39-P39</f>
        <v>1809270</v>
      </c>
      <c r="U39" s="30">
        <f>P39-Q39</f>
        <v>0</v>
      </c>
      <c r="V39" s="30">
        <f>Q39-R39</f>
        <v>0</v>
      </c>
      <c r="W39" s="88">
        <f>R39-S39</f>
        <v>0</v>
      </c>
    </row>
    <row r="40" spans="1:23" s="49" customFormat="1" ht="11.25" hidden="1">
      <c r="A40" s="28"/>
      <c r="B40" s="14"/>
      <c r="C40" s="36"/>
      <c r="D40" s="25"/>
      <c r="E40" s="25"/>
      <c r="F40" s="25"/>
      <c r="G40" s="36"/>
      <c r="H40" s="37"/>
      <c r="I40" s="37"/>
      <c r="J40" s="38"/>
      <c r="K40" s="38"/>
      <c r="L40" s="38"/>
      <c r="M40" s="38"/>
      <c r="N40" s="38"/>
      <c r="O40" s="29"/>
      <c r="P40" s="38"/>
      <c r="Q40" s="38"/>
      <c r="R40" s="38"/>
      <c r="S40" s="38"/>
      <c r="T40" s="30">
        <f>+O40-P40</f>
        <v>0</v>
      </c>
      <c r="U40" s="29">
        <f>+P40-Q40</f>
        <v>0</v>
      </c>
      <c r="V40" s="29" t="e">
        <f>V42+V56+#REF!</f>
        <v>#REF!</v>
      </c>
      <c r="W40" s="40"/>
    </row>
    <row r="41" spans="1:23" s="49" customFormat="1" ht="11.25" hidden="1">
      <c r="A41" s="28"/>
      <c r="B41" s="14"/>
      <c r="C41" s="35"/>
      <c r="D41" s="25"/>
      <c r="E41" s="25"/>
      <c r="F41" s="25"/>
      <c r="G41" s="36"/>
      <c r="H41" s="37"/>
      <c r="I41" s="41"/>
      <c r="J41" s="43"/>
      <c r="K41" s="38"/>
      <c r="L41" s="38"/>
      <c r="M41" s="38"/>
      <c r="N41" s="43"/>
      <c r="O41" s="29"/>
      <c r="P41" s="43"/>
      <c r="Q41" s="43"/>
      <c r="R41" s="43"/>
      <c r="S41" s="43"/>
      <c r="T41" s="30">
        <f>+O41-P41</f>
        <v>0</v>
      </c>
      <c r="U41" s="29">
        <f>+P41-Q41</f>
        <v>0</v>
      </c>
      <c r="V41" s="29" t="e">
        <f>V43+#REF!+V74</f>
        <v>#REF!</v>
      </c>
      <c r="W41" s="40"/>
    </row>
    <row r="42" spans="1:23" s="49" customFormat="1" ht="11.25">
      <c r="A42" s="28"/>
      <c r="B42" s="14"/>
      <c r="C42" s="36"/>
      <c r="D42" s="25"/>
      <c r="E42" s="25"/>
      <c r="F42" s="25"/>
      <c r="G42" s="36"/>
      <c r="H42" s="37"/>
      <c r="I42" s="37"/>
      <c r="J42" s="38"/>
      <c r="K42" s="27"/>
      <c r="L42" s="27"/>
      <c r="M42" s="50"/>
      <c r="N42" s="38"/>
      <c r="O42" s="50"/>
      <c r="P42" s="29"/>
      <c r="Q42" s="39"/>
      <c r="R42" s="39"/>
      <c r="S42" s="38"/>
      <c r="T42" s="30"/>
      <c r="U42" s="29"/>
      <c r="V42" s="29"/>
      <c r="W42" s="51"/>
    </row>
    <row r="43" spans="1:23" s="49" customFormat="1" ht="11.25">
      <c r="A43" s="28"/>
      <c r="B43" s="14"/>
      <c r="C43" s="25">
        <v>3</v>
      </c>
      <c r="D43" s="25">
        <v>2</v>
      </c>
      <c r="E43" s="25">
        <v>1</v>
      </c>
      <c r="F43" s="25">
        <v>1</v>
      </c>
      <c r="G43" s="26"/>
      <c r="H43" s="26">
        <v>20</v>
      </c>
      <c r="I43" s="37" t="s">
        <v>60</v>
      </c>
      <c r="J43" s="27">
        <v>15000000</v>
      </c>
      <c r="K43" s="148">
        <v>2594780</v>
      </c>
      <c r="L43" s="27"/>
      <c r="M43" s="148"/>
      <c r="N43" s="27"/>
      <c r="O43" s="30">
        <f>J43+(-K43+L43-M43+N43)</f>
        <v>12405220</v>
      </c>
      <c r="P43" s="27">
        <v>10595950</v>
      </c>
      <c r="Q43" s="27">
        <v>10595950</v>
      </c>
      <c r="R43" s="27">
        <v>10595950</v>
      </c>
      <c r="S43" s="27">
        <v>10595950</v>
      </c>
      <c r="T43" s="30">
        <f>O43-P43</f>
        <v>1809270</v>
      </c>
      <c r="U43" s="30">
        <f>P43-Q43</f>
        <v>0</v>
      </c>
      <c r="V43" s="30">
        <f>Q43-R43</f>
        <v>0</v>
      </c>
      <c r="W43" s="88">
        <f>R43-S43</f>
        <v>0</v>
      </c>
    </row>
    <row r="44" spans="1:23" s="49" customFormat="1" ht="11.25">
      <c r="A44" s="28"/>
      <c r="B44" s="14"/>
      <c r="C44" s="25"/>
      <c r="D44" s="25"/>
      <c r="E44" s="25"/>
      <c r="F44" s="25"/>
      <c r="I44" s="14"/>
      <c r="J44" s="48"/>
      <c r="K44" s="50"/>
      <c r="L44" s="50"/>
      <c r="M44" s="50"/>
      <c r="N44" s="50"/>
      <c r="O44" s="29"/>
      <c r="P44" s="29"/>
      <c r="Q44" s="29"/>
      <c r="R44" s="29"/>
      <c r="S44" s="29"/>
      <c r="T44" s="29"/>
      <c r="U44" s="29"/>
      <c r="V44" s="29"/>
      <c r="W44" s="31"/>
    </row>
    <row r="45" spans="1:23" ht="12" thickBot="1">
      <c r="A45" s="52"/>
      <c r="B45" s="53"/>
      <c r="C45" s="54"/>
      <c r="D45" s="54"/>
      <c r="E45" s="54"/>
      <c r="F45" s="54"/>
      <c r="G45" s="55"/>
      <c r="H45" s="55"/>
      <c r="I45" s="14"/>
      <c r="J45" s="55"/>
      <c r="K45" s="57"/>
      <c r="L45" s="57"/>
      <c r="M45" s="57"/>
      <c r="N45" s="57"/>
      <c r="O45" s="57"/>
      <c r="P45" s="57"/>
      <c r="Q45" s="57"/>
      <c r="R45" s="57"/>
      <c r="S45" s="57"/>
      <c r="T45" s="58"/>
      <c r="U45" s="59"/>
      <c r="V45" s="59"/>
      <c r="W45" s="60"/>
    </row>
    <row r="46" spans="1:23" s="75" customFormat="1" ht="11.25">
      <c r="A46" s="92"/>
      <c r="B46" s="85"/>
      <c r="C46" s="93"/>
      <c r="D46" s="93"/>
      <c r="E46" s="93"/>
      <c r="F46" s="93"/>
      <c r="G46" s="86"/>
      <c r="H46" s="130"/>
      <c r="I46" s="78" t="s">
        <v>68</v>
      </c>
      <c r="J46" s="79">
        <f>SUM(J52:J70)</f>
        <v>600000000</v>
      </c>
      <c r="K46" s="79">
        <f>SUM(K52:K70)</f>
        <v>0</v>
      </c>
      <c r="L46" s="79">
        <f>SUM(L52:L70)</f>
        <v>0</v>
      </c>
      <c r="M46" s="79">
        <f>SUM(M52:M70)</f>
        <v>0</v>
      </c>
      <c r="N46" s="79">
        <f>SUM(N52:N70)</f>
        <v>0</v>
      </c>
      <c r="O46" s="95">
        <f>J46+(-K46+L46-M46+N46)</f>
        <v>600000000</v>
      </c>
      <c r="P46" s="79">
        <f>+P52+P56+P61+P66</f>
        <v>196546424</v>
      </c>
      <c r="Q46" s="79">
        <f>+Q52+Q56+Q61+Q66</f>
        <v>196546424</v>
      </c>
      <c r="R46" s="79">
        <f>+R52+R56+R61+R66</f>
        <v>102072671</v>
      </c>
      <c r="S46" s="79">
        <f>+S52+S56+S61+S66</f>
        <v>102072671</v>
      </c>
      <c r="T46" s="95">
        <f>O46-P46</f>
        <v>403453576</v>
      </c>
      <c r="U46" s="95">
        <f>P46-Q46</f>
        <v>0</v>
      </c>
      <c r="V46" s="95">
        <f>Q46-R46</f>
        <v>94473753</v>
      </c>
      <c r="W46" s="96">
        <f>R46-S46</f>
        <v>0</v>
      </c>
    </row>
    <row r="47" spans="1:23" ht="11.25">
      <c r="A47" s="61"/>
      <c r="B47" s="50"/>
      <c r="C47" s="62"/>
      <c r="D47" s="25"/>
      <c r="E47" s="25"/>
      <c r="F47" s="25"/>
      <c r="G47" s="25"/>
      <c r="H47" s="25"/>
      <c r="I47" s="14"/>
      <c r="J47" s="49"/>
      <c r="K47" s="50"/>
      <c r="L47" s="50"/>
      <c r="M47" s="50"/>
      <c r="N47" s="50"/>
      <c r="O47" s="50"/>
      <c r="P47" s="50"/>
      <c r="Q47" s="50"/>
      <c r="R47" s="50"/>
      <c r="S47" s="50"/>
      <c r="T47" s="30"/>
      <c r="U47" s="29"/>
      <c r="V47" s="29"/>
      <c r="W47" s="51"/>
    </row>
    <row r="48" spans="1:23" ht="11.25">
      <c r="A48" s="61"/>
      <c r="B48" s="50"/>
      <c r="C48" s="66">
        <v>211</v>
      </c>
      <c r="D48" s="25"/>
      <c r="E48" s="25"/>
      <c r="F48" s="25"/>
      <c r="G48" s="49"/>
      <c r="H48" s="49"/>
      <c r="I48" s="14" t="s">
        <v>79</v>
      </c>
      <c r="J48" s="48"/>
      <c r="K48" s="27"/>
      <c r="L48" s="27"/>
      <c r="M48" s="27"/>
      <c r="N48" s="27"/>
      <c r="O48" s="29"/>
      <c r="P48" s="29"/>
      <c r="Q48" s="29"/>
      <c r="R48" s="29"/>
      <c r="S48" s="29"/>
      <c r="T48" s="30"/>
      <c r="U48" s="29"/>
      <c r="V48" s="29"/>
      <c r="W48" s="31"/>
    </row>
    <row r="49" spans="1:23" ht="11.25">
      <c r="A49" s="63"/>
      <c r="B49" s="50"/>
      <c r="C49" s="65"/>
      <c r="D49" s="14"/>
      <c r="E49" s="14"/>
      <c r="F49" s="14"/>
      <c r="G49" s="14"/>
      <c r="H49" s="14"/>
      <c r="I49" s="14" t="s">
        <v>80</v>
      </c>
      <c r="J49" s="48"/>
      <c r="K49" s="50"/>
      <c r="L49" s="50"/>
      <c r="M49" s="50"/>
      <c r="N49" s="50"/>
      <c r="O49" s="50"/>
      <c r="P49" s="50"/>
      <c r="Q49" s="50"/>
      <c r="R49" s="50"/>
      <c r="S49" s="50"/>
      <c r="T49" s="30"/>
      <c r="U49" s="29"/>
      <c r="V49" s="29"/>
      <c r="W49" s="51"/>
    </row>
    <row r="50" spans="1:23" ht="11.25">
      <c r="A50" s="63"/>
      <c r="B50" s="50"/>
      <c r="C50" s="65"/>
      <c r="D50" s="14"/>
      <c r="E50" s="14"/>
      <c r="F50" s="14"/>
      <c r="G50" s="14"/>
      <c r="H50" s="14"/>
      <c r="I50" s="14" t="s">
        <v>72</v>
      </c>
      <c r="J50" s="48"/>
      <c r="K50" s="126"/>
      <c r="L50" s="126"/>
      <c r="M50" s="126"/>
      <c r="N50" s="126"/>
      <c r="O50" s="50"/>
      <c r="P50" s="50"/>
      <c r="Q50" s="50"/>
      <c r="R50" s="50"/>
      <c r="S50" s="50"/>
      <c r="T50" s="30"/>
      <c r="U50" s="29"/>
      <c r="V50" s="29"/>
      <c r="W50" s="51"/>
    </row>
    <row r="51" spans="1:23" ht="11.25">
      <c r="A51" s="63"/>
      <c r="B51" s="50"/>
      <c r="C51" s="65"/>
      <c r="D51" s="14"/>
      <c r="E51" s="14"/>
      <c r="F51" s="14"/>
      <c r="G51" s="14"/>
      <c r="H51" s="14"/>
      <c r="I51" s="14" t="s">
        <v>73</v>
      </c>
      <c r="J51" s="48"/>
      <c r="K51" s="126"/>
      <c r="L51" s="126"/>
      <c r="M51" s="126"/>
      <c r="N51" s="126"/>
      <c r="O51" s="50"/>
      <c r="P51" s="50"/>
      <c r="Q51" s="50"/>
      <c r="R51" s="50"/>
      <c r="S51" s="50"/>
      <c r="T51" s="30"/>
      <c r="U51" s="29"/>
      <c r="V51" s="29"/>
      <c r="W51" s="51"/>
    </row>
    <row r="52" spans="1:23" ht="11.25">
      <c r="A52" s="63"/>
      <c r="B52" s="50"/>
      <c r="C52" s="62">
        <v>211</v>
      </c>
      <c r="D52" s="25">
        <v>1000</v>
      </c>
      <c r="E52" s="25">
        <v>1</v>
      </c>
      <c r="F52" s="25"/>
      <c r="G52" s="25">
        <v>13</v>
      </c>
      <c r="H52" s="25">
        <v>20</v>
      </c>
      <c r="I52" s="26" t="s">
        <v>69</v>
      </c>
      <c r="J52" s="27">
        <v>50000000</v>
      </c>
      <c r="K52" s="27"/>
      <c r="L52" s="27"/>
      <c r="M52" s="27"/>
      <c r="N52" s="27"/>
      <c r="O52" s="30">
        <f>J52+(-K52+L52-M52+N52)</f>
        <v>50000000</v>
      </c>
      <c r="P52" s="29">
        <v>7229352</v>
      </c>
      <c r="Q52" s="29">
        <v>7229352</v>
      </c>
      <c r="R52" s="29">
        <v>7229352</v>
      </c>
      <c r="S52" s="29">
        <v>7229352</v>
      </c>
      <c r="T52" s="30">
        <f>O52-P52</f>
        <v>42770648</v>
      </c>
      <c r="U52" s="30">
        <f>P52-Q52</f>
        <v>0</v>
      </c>
      <c r="V52" s="30">
        <f>Q52-R52</f>
        <v>0</v>
      </c>
      <c r="W52" s="88">
        <f>R52-S52</f>
        <v>0</v>
      </c>
    </row>
    <row r="53" spans="1:23" ht="11.25">
      <c r="A53" s="63"/>
      <c r="B53" s="50"/>
      <c r="C53" s="62"/>
      <c r="D53" s="25"/>
      <c r="E53" s="25"/>
      <c r="F53" s="25"/>
      <c r="G53" s="25"/>
      <c r="H53" s="25"/>
      <c r="I53" s="26"/>
      <c r="J53" s="38"/>
      <c r="K53" s="29"/>
      <c r="L53" s="29"/>
      <c r="M53" s="29"/>
      <c r="N53" s="29"/>
      <c r="O53" s="30"/>
      <c r="P53" s="50"/>
      <c r="Q53" s="50"/>
      <c r="R53" s="50"/>
      <c r="S53" s="50"/>
      <c r="T53" s="30"/>
      <c r="U53" s="30"/>
      <c r="V53" s="30"/>
      <c r="W53" s="88"/>
    </row>
    <row r="54" spans="1:23" ht="11.25">
      <c r="A54" s="63"/>
      <c r="B54" s="50"/>
      <c r="C54" s="62"/>
      <c r="D54" s="25"/>
      <c r="E54" s="25"/>
      <c r="F54" s="25"/>
      <c r="G54" s="25"/>
      <c r="H54" s="25"/>
      <c r="I54" s="14" t="s">
        <v>74</v>
      </c>
      <c r="J54" s="29"/>
      <c r="K54" s="29"/>
      <c r="L54" s="29"/>
      <c r="M54" s="29"/>
      <c r="N54" s="29"/>
      <c r="O54" s="30"/>
      <c r="P54" s="50"/>
      <c r="Q54" s="50"/>
      <c r="R54" s="50"/>
      <c r="S54" s="50"/>
      <c r="T54" s="30"/>
      <c r="U54" s="30"/>
      <c r="V54" s="30"/>
      <c r="W54" s="88"/>
    </row>
    <row r="55" spans="1:23" ht="11.25">
      <c r="A55" s="63"/>
      <c r="B55" s="50"/>
      <c r="C55" s="62"/>
      <c r="D55" s="25"/>
      <c r="E55" s="25"/>
      <c r="F55" s="25"/>
      <c r="G55" s="25"/>
      <c r="H55" s="25"/>
      <c r="I55" s="14" t="s">
        <v>81</v>
      </c>
      <c r="J55" s="29"/>
      <c r="K55" s="27"/>
      <c r="L55" s="27"/>
      <c r="M55" s="27"/>
      <c r="N55" s="27"/>
      <c r="O55" s="64"/>
      <c r="P55" s="50"/>
      <c r="Q55" s="50"/>
      <c r="R55" s="50"/>
      <c r="S55" s="50"/>
      <c r="T55" s="29"/>
      <c r="U55" s="29"/>
      <c r="V55" s="29"/>
      <c r="W55" s="51"/>
    </row>
    <row r="56" spans="1:23" ht="11.25">
      <c r="A56" s="63"/>
      <c r="B56" s="50"/>
      <c r="C56" s="62">
        <v>211</v>
      </c>
      <c r="D56" s="25">
        <v>1000</v>
      </c>
      <c r="E56" s="25">
        <v>2</v>
      </c>
      <c r="F56" s="25"/>
      <c r="G56" s="25"/>
      <c r="H56" s="25">
        <v>20</v>
      </c>
      <c r="I56" s="26" t="s">
        <v>69</v>
      </c>
      <c r="J56" s="27">
        <v>250000000</v>
      </c>
      <c r="K56" s="27"/>
      <c r="L56" s="27"/>
      <c r="M56" s="27"/>
      <c r="N56" s="27"/>
      <c r="O56" s="30">
        <f>J56+(-K56+L56-M56+N56)</f>
        <v>250000000</v>
      </c>
      <c r="P56" s="29">
        <v>94157072</v>
      </c>
      <c r="Q56" s="29">
        <v>94157072</v>
      </c>
      <c r="R56" s="29">
        <v>79763319</v>
      </c>
      <c r="S56" s="29">
        <v>79763319</v>
      </c>
      <c r="T56" s="30">
        <f>O56-P56</f>
        <v>155842928</v>
      </c>
      <c r="U56" s="30">
        <f>P56-Q56</f>
        <v>0</v>
      </c>
      <c r="V56" s="30">
        <f>Q56-R56</f>
        <v>14393753</v>
      </c>
      <c r="W56" s="88">
        <f>R56-S56</f>
        <v>0</v>
      </c>
    </row>
    <row r="57" spans="1:23" ht="11.25">
      <c r="A57" s="63"/>
      <c r="B57" s="50"/>
      <c r="C57" s="62"/>
      <c r="D57" s="25"/>
      <c r="E57" s="25"/>
      <c r="F57" s="25"/>
      <c r="G57" s="25"/>
      <c r="H57" s="25"/>
      <c r="I57" s="14"/>
      <c r="J57" s="27"/>
      <c r="K57" s="27"/>
      <c r="L57" s="27"/>
      <c r="M57" s="27"/>
      <c r="N57" s="27"/>
      <c r="O57" s="30"/>
      <c r="P57" s="29"/>
      <c r="Q57" s="29"/>
      <c r="R57" s="29"/>
      <c r="S57" s="29"/>
      <c r="T57" s="30"/>
      <c r="U57" s="30"/>
      <c r="V57" s="30"/>
      <c r="W57" s="88"/>
    </row>
    <row r="58" spans="1:23" ht="11.25">
      <c r="A58" s="63"/>
      <c r="B58" s="50"/>
      <c r="C58" s="62">
        <v>510</v>
      </c>
      <c r="D58" s="25"/>
      <c r="E58" s="25"/>
      <c r="F58" s="25"/>
      <c r="G58" s="25"/>
      <c r="H58" s="25"/>
      <c r="I58" s="14" t="s">
        <v>82</v>
      </c>
      <c r="J58" s="27"/>
      <c r="K58" s="27"/>
      <c r="L58" s="27"/>
      <c r="M58" s="27"/>
      <c r="N58" s="27"/>
      <c r="O58" s="29"/>
      <c r="P58" s="29"/>
      <c r="Q58" s="29"/>
      <c r="R58" s="29"/>
      <c r="S58" s="29"/>
      <c r="T58" s="29"/>
      <c r="U58" s="29"/>
      <c r="V58" s="29"/>
      <c r="W58" s="40"/>
    </row>
    <row r="59" spans="1:23" ht="11.25">
      <c r="A59" s="63"/>
      <c r="B59" s="50"/>
      <c r="C59" s="62"/>
      <c r="D59" s="25"/>
      <c r="E59" s="25"/>
      <c r="F59" s="25"/>
      <c r="G59" s="25"/>
      <c r="H59" s="25"/>
      <c r="I59" s="14" t="s">
        <v>83</v>
      </c>
      <c r="J59" s="48"/>
      <c r="K59" s="48"/>
      <c r="L59" s="48"/>
      <c r="M59" s="48"/>
      <c r="N59" s="48"/>
      <c r="O59" s="29"/>
      <c r="P59" s="29"/>
      <c r="Q59" s="29"/>
      <c r="R59" s="29"/>
      <c r="S59" s="29"/>
      <c r="T59" s="29"/>
      <c r="U59" s="29"/>
      <c r="V59" s="29"/>
      <c r="W59" s="31"/>
    </row>
    <row r="60" spans="1:23" ht="11.25">
      <c r="A60" s="63"/>
      <c r="B60" s="50"/>
      <c r="C60" s="62"/>
      <c r="D60" s="25"/>
      <c r="E60" s="25"/>
      <c r="F60" s="25"/>
      <c r="G60" s="25"/>
      <c r="H60" s="25"/>
      <c r="I60" s="14" t="s">
        <v>84</v>
      </c>
      <c r="J60" s="48"/>
      <c r="K60" s="48"/>
      <c r="L60" s="48"/>
      <c r="M60" s="48"/>
      <c r="N60" s="48"/>
      <c r="O60" s="29"/>
      <c r="P60" s="29"/>
      <c r="Q60" s="29"/>
      <c r="R60" s="29"/>
      <c r="S60" s="29"/>
      <c r="T60" s="29"/>
      <c r="U60" s="29"/>
      <c r="V60" s="29"/>
      <c r="W60" s="40"/>
    </row>
    <row r="61" spans="1:23" ht="11.25">
      <c r="A61" s="63"/>
      <c r="B61" s="50"/>
      <c r="C61" s="62">
        <v>510</v>
      </c>
      <c r="D61" s="25">
        <v>1000</v>
      </c>
      <c r="E61" s="25">
        <v>1</v>
      </c>
      <c r="F61" s="25"/>
      <c r="G61" s="25">
        <v>20</v>
      </c>
      <c r="H61" s="25">
        <v>20</v>
      </c>
      <c r="I61" s="26" t="s">
        <v>69</v>
      </c>
      <c r="J61" s="27">
        <v>31000000</v>
      </c>
      <c r="K61" s="27"/>
      <c r="L61" s="27"/>
      <c r="M61" s="27"/>
      <c r="N61" s="27"/>
      <c r="O61" s="30">
        <f>J61+(-K61+L61-M61+N61)</f>
        <v>31000000</v>
      </c>
      <c r="P61" s="29">
        <v>30160000</v>
      </c>
      <c r="Q61" s="29">
        <v>30160000</v>
      </c>
      <c r="R61" s="29">
        <v>15080000</v>
      </c>
      <c r="S61" s="29">
        <v>15080000</v>
      </c>
      <c r="T61" s="30">
        <f>O61-P61</f>
        <v>840000</v>
      </c>
      <c r="U61" s="30">
        <v>0</v>
      </c>
      <c r="V61" s="30">
        <f>Q61-R61</f>
        <v>15080000</v>
      </c>
      <c r="W61" s="88">
        <f>R61-S61</f>
        <v>0</v>
      </c>
    </row>
    <row r="62" spans="1:23" ht="11.25">
      <c r="A62" s="63"/>
      <c r="B62" s="50"/>
      <c r="C62" s="62"/>
      <c r="D62" s="25"/>
      <c r="E62" s="25"/>
      <c r="F62" s="25"/>
      <c r="G62" s="25"/>
      <c r="H62" s="25"/>
      <c r="I62" s="14"/>
      <c r="J62" s="29"/>
      <c r="K62" s="29"/>
      <c r="L62" s="29"/>
      <c r="M62" s="29"/>
      <c r="N62" s="29"/>
      <c r="O62" s="30"/>
      <c r="P62" s="29"/>
      <c r="Q62" s="29"/>
      <c r="R62" s="29"/>
      <c r="S62" s="29"/>
      <c r="T62" s="29"/>
      <c r="U62" s="29"/>
      <c r="V62" s="29"/>
      <c r="W62" s="40"/>
    </row>
    <row r="63" spans="1:23" ht="11.25">
      <c r="A63" s="63"/>
      <c r="B63" s="50"/>
      <c r="C63" s="62"/>
      <c r="D63" s="25"/>
      <c r="E63" s="25"/>
      <c r="F63" s="25"/>
      <c r="G63" s="25"/>
      <c r="H63" s="25"/>
      <c r="I63" s="14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40"/>
    </row>
    <row r="64" spans="1:23" ht="11.25">
      <c r="A64" s="63"/>
      <c r="B64" s="50"/>
      <c r="C64" s="62">
        <v>520</v>
      </c>
      <c r="D64" s="25"/>
      <c r="E64" s="25"/>
      <c r="F64" s="25"/>
      <c r="G64" s="25"/>
      <c r="H64" s="25"/>
      <c r="I64" s="14" t="s">
        <v>85</v>
      </c>
      <c r="J64" s="48"/>
      <c r="K64" s="48"/>
      <c r="L64" s="48"/>
      <c r="M64" s="48"/>
      <c r="N64" s="48"/>
      <c r="O64" s="30"/>
      <c r="P64" s="29"/>
      <c r="Q64" s="29"/>
      <c r="R64" s="29"/>
      <c r="S64" s="29"/>
      <c r="T64" s="30"/>
      <c r="U64" s="30"/>
      <c r="V64" s="30"/>
      <c r="W64" s="88"/>
    </row>
    <row r="65" spans="1:23" ht="11.25">
      <c r="A65" s="63"/>
      <c r="B65" s="50"/>
      <c r="C65" s="62"/>
      <c r="D65" s="25"/>
      <c r="E65" s="25"/>
      <c r="F65" s="25"/>
      <c r="G65" s="25"/>
      <c r="H65" s="25"/>
      <c r="I65" s="14" t="s">
        <v>86</v>
      </c>
      <c r="J65" s="48"/>
      <c r="K65" s="48"/>
      <c r="L65" s="48"/>
      <c r="M65" s="48"/>
      <c r="N65" s="48"/>
      <c r="O65" s="29"/>
      <c r="P65" s="29"/>
      <c r="Q65" s="29"/>
      <c r="R65" s="29"/>
      <c r="S65" s="29"/>
      <c r="T65" s="29"/>
      <c r="U65" s="29"/>
      <c r="V65" s="29"/>
      <c r="W65" s="40"/>
    </row>
    <row r="66" spans="1:23" ht="11.25">
      <c r="A66" s="63"/>
      <c r="B66" s="50"/>
      <c r="C66" s="62">
        <v>520</v>
      </c>
      <c r="D66" s="25">
        <v>1000</v>
      </c>
      <c r="E66" s="25">
        <v>2</v>
      </c>
      <c r="F66" s="25"/>
      <c r="G66" s="25">
        <v>20</v>
      </c>
      <c r="H66" s="25">
        <v>20</v>
      </c>
      <c r="I66" s="26" t="s">
        <v>69</v>
      </c>
      <c r="J66" s="27">
        <v>65000000</v>
      </c>
      <c r="K66" s="27"/>
      <c r="L66" s="27"/>
      <c r="M66" s="27"/>
      <c r="N66" s="27"/>
      <c r="O66" s="30">
        <f>J66+(-K66+L66-M66+N66)</f>
        <v>65000000</v>
      </c>
      <c r="P66" s="29">
        <v>65000000</v>
      </c>
      <c r="Q66" s="29">
        <v>65000000</v>
      </c>
      <c r="R66" s="29">
        <v>0</v>
      </c>
      <c r="S66" s="29">
        <v>0</v>
      </c>
      <c r="T66" s="30">
        <f>O66-P66</f>
        <v>0</v>
      </c>
      <c r="U66" s="30">
        <f>P66-Q66</f>
        <v>0</v>
      </c>
      <c r="V66" s="30">
        <f>Q66-R66</f>
        <v>65000000</v>
      </c>
      <c r="W66" s="88">
        <f>R66-S66</f>
        <v>0</v>
      </c>
    </row>
    <row r="67" spans="1:23" ht="11.25">
      <c r="A67" s="63"/>
      <c r="B67" s="50"/>
      <c r="C67" s="62"/>
      <c r="D67" s="25"/>
      <c r="E67" s="25"/>
      <c r="F67" s="25"/>
      <c r="G67" s="25"/>
      <c r="H67" s="25"/>
      <c r="I67" s="26"/>
      <c r="J67" s="43"/>
      <c r="K67" s="27"/>
      <c r="L67" s="27"/>
      <c r="M67" s="27"/>
      <c r="N67" s="27"/>
      <c r="O67" s="30"/>
      <c r="P67" s="29"/>
      <c r="Q67" s="29"/>
      <c r="R67" s="29"/>
      <c r="S67" s="29"/>
      <c r="T67" s="30"/>
      <c r="U67" s="30"/>
      <c r="V67" s="30"/>
      <c r="W67" s="91"/>
    </row>
    <row r="68" spans="1:23" ht="11.25">
      <c r="A68" s="63"/>
      <c r="B68" s="50"/>
      <c r="C68" s="62">
        <v>520</v>
      </c>
      <c r="D68" s="25">
        <v>1000</v>
      </c>
      <c r="E68" s="25">
        <v>5</v>
      </c>
      <c r="F68" s="25"/>
      <c r="G68" s="25"/>
      <c r="H68" s="25"/>
      <c r="I68" s="14" t="s">
        <v>77</v>
      </c>
      <c r="J68" s="29"/>
      <c r="K68" s="27"/>
      <c r="L68" s="27"/>
      <c r="M68" s="27"/>
      <c r="N68" s="27"/>
      <c r="O68" s="30"/>
      <c r="P68" s="29"/>
      <c r="Q68" s="29"/>
      <c r="R68" s="29"/>
      <c r="S68" s="29"/>
      <c r="T68" s="30"/>
      <c r="U68" s="30"/>
      <c r="V68" s="30"/>
      <c r="W68" s="91"/>
    </row>
    <row r="69" spans="1:23" ht="11.25">
      <c r="A69" s="63"/>
      <c r="B69" s="50"/>
      <c r="C69" s="62"/>
      <c r="D69" s="25"/>
      <c r="E69" s="25"/>
      <c r="F69" s="25"/>
      <c r="G69" s="25"/>
      <c r="H69" s="25"/>
      <c r="I69" s="14" t="s">
        <v>78</v>
      </c>
      <c r="J69" s="29"/>
      <c r="K69" s="27"/>
      <c r="L69" s="27"/>
      <c r="M69" s="27"/>
      <c r="N69" s="27"/>
      <c r="O69" s="30"/>
      <c r="P69" s="29"/>
      <c r="Q69" s="29"/>
      <c r="R69" s="29"/>
      <c r="S69" s="29"/>
      <c r="T69" s="30"/>
      <c r="U69" s="30"/>
      <c r="V69" s="30"/>
      <c r="W69" s="91"/>
    </row>
    <row r="70" spans="1:23" ht="11.25">
      <c r="A70" s="63"/>
      <c r="B70" s="50"/>
      <c r="C70" s="62"/>
      <c r="D70" s="25"/>
      <c r="E70" s="25"/>
      <c r="F70" s="25"/>
      <c r="G70" s="25"/>
      <c r="H70" s="32">
        <v>20</v>
      </c>
      <c r="I70" s="26" t="s">
        <v>69</v>
      </c>
      <c r="J70" s="30">
        <v>204000000</v>
      </c>
      <c r="K70" s="50"/>
      <c r="L70" s="50"/>
      <c r="M70" s="50"/>
      <c r="N70" s="50"/>
      <c r="O70" s="30">
        <f>J70+(-K70+L70-M70+N70)</f>
        <v>204000000</v>
      </c>
      <c r="P70" s="29">
        <v>171999720</v>
      </c>
      <c r="Q70" s="29">
        <v>171999720</v>
      </c>
      <c r="R70" s="29">
        <v>0</v>
      </c>
      <c r="S70" s="29">
        <v>0</v>
      </c>
      <c r="T70" s="30">
        <f>O70-P70</f>
        <v>32000280</v>
      </c>
      <c r="U70" s="30">
        <f>P70-Q70</f>
        <v>0</v>
      </c>
      <c r="V70" s="30">
        <f>Q70-R70</f>
        <v>171999720</v>
      </c>
      <c r="W70" s="88">
        <f>R70-S70</f>
        <v>0</v>
      </c>
    </row>
    <row r="71" spans="1:23" ht="11.25">
      <c r="A71" s="63"/>
      <c r="B71" s="50"/>
      <c r="C71" s="62"/>
      <c r="D71" s="25"/>
      <c r="E71" s="25"/>
      <c r="F71" s="25"/>
      <c r="G71" s="42"/>
      <c r="H71" s="34"/>
      <c r="I71" s="41"/>
      <c r="J71" s="38"/>
      <c r="K71" s="50"/>
      <c r="L71" s="50"/>
      <c r="M71" s="50"/>
      <c r="N71" s="50"/>
      <c r="O71" s="29"/>
      <c r="P71" s="29"/>
      <c r="Q71" s="29"/>
      <c r="R71" s="29"/>
      <c r="S71" s="29"/>
      <c r="T71" s="29"/>
      <c r="U71" s="29"/>
      <c r="V71" s="29"/>
      <c r="W71" s="40"/>
    </row>
    <row r="72" spans="1:23" ht="12" thickBot="1">
      <c r="A72" s="97"/>
      <c r="B72" s="57"/>
      <c r="C72" s="67"/>
      <c r="D72" s="54"/>
      <c r="E72" s="54"/>
      <c r="F72" s="57"/>
      <c r="G72" s="55"/>
      <c r="H72" s="56"/>
      <c r="I72" s="56"/>
      <c r="J72" s="98"/>
      <c r="K72" s="57"/>
      <c r="L72" s="57"/>
      <c r="M72" s="57"/>
      <c r="N72" s="57"/>
      <c r="O72" s="57"/>
      <c r="P72" s="57"/>
      <c r="Q72" s="57"/>
      <c r="R72" s="57"/>
      <c r="S72" s="57"/>
      <c r="T72" s="59"/>
      <c r="U72" s="58"/>
      <c r="V72" s="58"/>
      <c r="W72" s="60"/>
    </row>
    <row r="73" spans="1:23" ht="26.25" customHeight="1" thickBot="1">
      <c r="A73" s="100"/>
      <c r="B73" s="101"/>
      <c r="C73" s="101"/>
      <c r="D73" s="101"/>
      <c r="E73" s="101"/>
      <c r="F73" s="101"/>
      <c r="G73" s="101"/>
      <c r="H73" s="101"/>
      <c r="I73" s="102" t="s">
        <v>61</v>
      </c>
      <c r="J73" s="103">
        <f aca="true" t="shared" si="5" ref="J73:W73">J10+J46</f>
        <v>4711110926</v>
      </c>
      <c r="K73" s="103">
        <f t="shared" si="5"/>
        <v>298083101</v>
      </c>
      <c r="L73" s="103">
        <f t="shared" si="5"/>
        <v>298083101</v>
      </c>
      <c r="M73" s="103">
        <f t="shared" si="5"/>
        <v>0</v>
      </c>
      <c r="N73" s="103">
        <f t="shared" si="5"/>
        <v>0</v>
      </c>
      <c r="O73" s="103">
        <f t="shared" si="5"/>
        <v>4711110926</v>
      </c>
      <c r="P73" s="103">
        <f t="shared" si="5"/>
        <v>4093754911.79</v>
      </c>
      <c r="Q73" s="103">
        <f t="shared" si="5"/>
        <v>4093754911.79</v>
      </c>
      <c r="R73" s="103">
        <f t="shared" si="5"/>
        <v>3916518158.45</v>
      </c>
      <c r="S73" s="103">
        <f t="shared" si="5"/>
        <v>3895592080</v>
      </c>
      <c r="T73" s="103">
        <f t="shared" si="5"/>
        <v>617356014.21</v>
      </c>
      <c r="U73" s="103">
        <f t="shared" si="5"/>
        <v>0</v>
      </c>
      <c r="V73" s="103">
        <f t="shared" si="5"/>
        <v>177236753.34000015</v>
      </c>
      <c r="W73" s="104">
        <f t="shared" si="5"/>
        <v>20926078.44999981</v>
      </c>
    </row>
    <row r="75" ht="11.25">
      <c r="W75" s="140">
        <f>+'RECURSO 21-11'!W65</f>
        <v>0</v>
      </c>
    </row>
  </sheetData>
  <mergeCells count="6">
    <mergeCell ref="F7:H7"/>
    <mergeCell ref="K7:L7"/>
    <mergeCell ref="A2:U2"/>
    <mergeCell ref="A4:U4"/>
    <mergeCell ref="A6:G6"/>
    <mergeCell ref="K6:N6"/>
  </mergeCells>
  <printOptions/>
  <pageMargins left="0.28" right="0.44" top="0.63" bottom="0.34" header="0" footer="0"/>
  <pageSetup horizontalDpi="600" verticalDpi="600" orientation="landscape" paperSize="14" scale="60" r:id="rId1"/>
  <headerFooter alignWithMargins="0">
    <oddFooter>&amp;L&amp;7ELABORO SPUH</oddFooter>
  </headerFooter>
  <ignoredErrors>
    <ignoredError sqref="O39 O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Z106"/>
  <sheetViews>
    <sheetView workbookViewId="0" topLeftCell="N1">
      <selection activeCell="O65" sqref="O65"/>
    </sheetView>
  </sheetViews>
  <sheetFormatPr defaultColWidth="11.421875" defaultRowHeight="12.75"/>
  <cols>
    <col min="1" max="1" width="3.00390625" style="44" customWidth="1"/>
    <col min="2" max="2" width="4.00390625" style="44" customWidth="1"/>
    <col min="3" max="4" width="5.28125" style="44" customWidth="1"/>
    <col min="5" max="6" width="5.00390625" style="44" customWidth="1"/>
    <col min="7" max="7" width="4.00390625" style="44" hidden="1" customWidth="1"/>
    <col min="8" max="8" width="4.00390625" style="44" customWidth="1"/>
    <col min="9" max="9" width="40.140625" style="44" bestFit="1" customWidth="1"/>
    <col min="10" max="10" width="14.28125" style="44" customWidth="1"/>
    <col min="11" max="13" width="12.28125" style="44" bestFit="1" customWidth="1"/>
    <col min="14" max="14" width="12.57421875" style="44" bestFit="1" customWidth="1"/>
    <col min="15" max="15" width="12.00390625" style="44" customWidth="1"/>
    <col min="16" max="16" width="13.28125" style="44" bestFit="1" customWidth="1"/>
    <col min="17" max="19" width="13.28125" style="70" bestFit="1" customWidth="1"/>
    <col min="20" max="20" width="15.140625" style="70" bestFit="1" customWidth="1"/>
    <col min="21" max="21" width="13.00390625" style="70" bestFit="1" customWidth="1"/>
    <col min="22" max="22" width="15.140625" style="70" bestFit="1" customWidth="1"/>
    <col min="23" max="23" width="14.00390625" style="70" bestFit="1" customWidth="1"/>
    <col min="24" max="25" width="11.421875" style="44" customWidth="1"/>
    <col min="26" max="26" width="12.57421875" style="44" bestFit="1" customWidth="1"/>
    <col min="27" max="16384" width="11.421875" style="44" customWidth="1"/>
  </cols>
  <sheetData>
    <row r="2" spans="1:21" ht="11.2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V3" s="127" t="str">
        <f>+'CONSOLIDADO DIC'!V3</f>
        <v>DICIEMBRE</v>
      </c>
      <c r="W3" s="128">
        <v>2005</v>
      </c>
    </row>
    <row r="4" spans="1:21" ht="11.25">
      <c r="A4" s="154" t="s">
        <v>89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2" thickBot="1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4"/>
      <c r="R5" s="4"/>
      <c r="S5" s="4"/>
      <c r="T5" s="4"/>
      <c r="U5" s="4"/>
    </row>
    <row r="6" spans="1:23" ht="11.25">
      <c r="A6" s="161" t="s">
        <v>1</v>
      </c>
      <c r="B6" s="156"/>
      <c r="C6" s="156"/>
      <c r="D6" s="156"/>
      <c r="E6" s="156"/>
      <c r="F6" s="162"/>
      <c r="G6" s="163"/>
      <c r="H6" s="5"/>
      <c r="I6" s="6"/>
      <c r="J6" s="7" t="s">
        <v>2</v>
      </c>
      <c r="K6" s="155" t="s">
        <v>3</v>
      </c>
      <c r="L6" s="156"/>
      <c r="M6" s="156"/>
      <c r="N6" s="157"/>
      <c r="O6" s="8" t="s">
        <v>2</v>
      </c>
      <c r="P6" s="8" t="s">
        <v>4</v>
      </c>
      <c r="Q6" s="109"/>
      <c r="R6" s="109"/>
      <c r="S6" s="109"/>
      <c r="T6" s="110" t="s">
        <v>5</v>
      </c>
      <c r="U6" s="111" t="s">
        <v>6</v>
      </c>
      <c r="V6" s="111" t="s">
        <v>6</v>
      </c>
      <c r="W6" s="111" t="s">
        <v>6</v>
      </c>
    </row>
    <row r="7" spans="1:23" ht="11.25">
      <c r="A7" s="11"/>
      <c r="B7" s="12" t="s">
        <v>7</v>
      </c>
      <c r="C7" s="13" t="s">
        <v>8</v>
      </c>
      <c r="D7" s="12" t="s">
        <v>9</v>
      </c>
      <c r="E7" s="45" t="s">
        <v>10</v>
      </c>
      <c r="F7" s="158" t="s">
        <v>11</v>
      </c>
      <c r="G7" s="159"/>
      <c r="H7" s="160"/>
      <c r="I7" s="37"/>
      <c r="J7" s="15" t="s">
        <v>12</v>
      </c>
      <c r="K7" s="158" t="s">
        <v>13</v>
      </c>
      <c r="L7" s="160"/>
      <c r="M7" s="13" t="s">
        <v>14</v>
      </c>
      <c r="N7" s="13" t="s">
        <v>15</v>
      </c>
      <c r="O7" s="16" t="s">
        <v>16</v>
      </c>
      <c r="P7" s="72" t="s">
        <v>17</v>
      </c>
      <c r="Q7" s="112" t="s">
        <v>18</v>
      </c>
      <c r="R7" s="112" t="s">
        <v>19</v>
      </c>
      <c r="S7" s="112" t="s">
        <v>20</v>
      </c>
      <c r="T7" s="113" t="s">
        <v>2</v>
      </c>
      <c r="U7" s="114" t="s">
        <v>21</v>
      </c>
      <c r="V7" s="114" t="s">
        <v>22</v>
      </c>
      <c r="W7" s="114" t="s">
        <v>23</v>
      </c>
    </row>
    <row r="8" spans="1:23" ht="12" thickBot="1">
      <c r="A8" s="18" t="s">
        <v>24</v>
      </c>
      <c r="B8" s="19" t="s">
        <v>25</v>
      </c>
      <c r="C8" s="20" t="s">
        <v>26</v>
      </c>
      <c r="D8" s="19" t="s">
        <v>27</v>
      </c>
      <c r="E8" s="19" t="s">
        <v>28</v>
      </c>
      <c r="F8" s="19" t="s">
        <v>29</v>
      </c>
      <c r="G8" s="19" t="s">
        <v>30</v>
      </c>
      <c r="H8" s="19" t="s">
        <v>62</v>
      </c>
      <c r="I8" s="19" t="s">
        <v>31</v>
      </c>
      <c r="J8" s="21" t="s">
        <v>32</v>
      </c>
      <c r="K8" s="19" t="s">
        <v>33</v>
      </c>
      <c r="L8" s="19" t="s">
        <v>34</v>
      </c>
      <c r="M8" s="19" t="s">
        <v>35</v>
      </c>
      <c r="N8" s="19"/>
      <c r="O8" s="22" t="s">
        <v>36</v>
      </c>
      <c r="P8" s="22" t="s">
        <v>37</v>
      </c>
      <c r="Q8" s="115" t="s">
        <v>38</v>
      </c>
      <c r="R8" s="115" t="s">
        <v>39</v>
      </c>
      <c r="S8" s="115" t="s">
        <v>40</v>
      </c>
      <c r="T8" s="116" t="s">
        <v>41</v>
      </c>
      <c r="U8" s="117" t="s">
        <v>42</v>
      </c>
      <c r="V8" s="117" t="s">
        <v>43</v>
      </c>
      <c r="W8" s="117" t="s">
        <v>44</v>
      </c>
    </row>
    <row r="9" spans="1:23" ht="11.25">
      <c r="A9" s="24"/>
      <c r="B9" s="6"/>
      <c r="C9" s="6"/>
      <c r="D9" s="46"/>
      <c r="E9" s="24"/>
      <c r="F9" s="6"/>
      <c r="G9" s="6"/>
      <c r="H9" s="6"/>
      <c r="I9" s="6"/>
      <c r="J9" s="46"/>
      <c r="K9" s="6"/>
      <c r="L9" s="9"/>
      <c r="M9" s="6"/>
      <c r="N9" s="6"/>
      <c r="O9" s="6"/>
      <c r="P9" s="6"/>
      <c r="Q9" s="118"/>
      <c r="R9" s="118"/>
      <c r="S9" s="118"/>
      <c r="T9" s="118"/>
      <c r="U9" s="118"/>
      <c r="V9" s="118"/>
      <c r="W9" s="119"/>
    </row>
    <row r="10" spans="1:23" ht="11.25">
      <c r="A10" s="74" t="s">
        <v>45</v>
      </c>
      <c r="B10" s="14"/>
      <c r="C10" s="25"/>
      <c r="D10" s="62"/>
      <c r="E10" s="87"/>
      <c r="F10" s="25"/>
      <c r="G10" s="25"/>
      <c r="H10" s="25"/>
      <c r="I10" s="26" t="s">
        <v>46</v>
      </c>
      <c r="J10" s="43">
        <f>J12+J31+J39</f>
        <v>589229700</v>
      </c>
      <c r="K10" s="30">
        <f>K12+K31+K39</f>
        <v>0</v>
      </c>
      <c r="L10" s="105">
        <f>L12+L31+L39</f>
        <v>0</v>
      </c>
      <c r="M10" s="30">
        <f>M12+M31+M39</f>
        <v>0</v>
      </c>
      <c r="N10" s="105">
        <f>N12+N31+N39</f>
        <v>0</v>
      </c>
      <c r="O10" s="30">
        <f>J10+(-K10+L10-M10+N10)</f>
        <v>589229700</v>
      </c>
      <c r="P10" s="30">
        <f>P12+P31+P39</f>
        <v>588490648</v>
      </c>
      <c r="Q10" s="30">
        <f>Q12+Q31+Q39</f>
        <v>588490648</v>
      </c>
      <c r="R10" s="30">
        <f>R12+R31+R39</f>
        <v>586183488</v>
      </c>
      <c r="S10" s="30">
        <f>S12+S31+S39</f>
        <v>586183488</v>
      </c>
      <c r="T10" s="30">
        <f>O10-P10</f>
        <v>739052</v>
      </c>
      <c r="U10" s="30">
        <f>P10-Q10</f>
        <v>0</v>
      </c>
      <c r="V10" s="30">
        <f>Q10-R10</f>
        <v>2307160</v>
      </c>
      <c r="W10" s="91">
        <f>R10-S10</f>
        <v>0</v>
      </c>
    </row>
    <row r="11" spans="1:23" ht="11.25">
      <c r="A11" s="28"/>
      <c r="B11" s="14"/>
      <c r="C11" s="25"/>
      <c r="D11" s="62"/>
      <c r="E11" s="87"/>
      <c r="F11" s="25"/>
      <c r="G11" s="25">
        <v>20</v>
      </c>
      <c r="H11" s="25"/>
      <c r="I11" s="14"/>
      <c r="J11" s="47"/>
      <c r="K11" s="47"/>
      <c r="L11" s="47"/>
      <c r="M11" s="47"/>
      <c r="N11" s="47"/>
      <c r="O11" s="29"/>
      <c r="P11" s="29"/>
      <c r="Q11" s="29"/>
      <c r="R11" s="29"/>
      <c r="S11" s="29"/>
      <c r="T11" s="30"/>
      <c r="U11" s="30"/>
      <c r="V11" s="30"/>
      <c r="W11" s="40"/>
    </row>
    <row r="12" spans="1:24" ht="11.25">
      <c r="A12" s="28"/>
      <c r="B12" s="14"/>
      <c r="C12" s="25">
        <v>1</v>
      </c>
      <c r="D12" s="62"/>
      <c r="E12" s="87"/>
      <c r="F12" s="25"/>
      <c r="G12" s="25"/>
      <c r="H12" s="25"/>
      <c r="I12" s="26" t="s">
        <v>47</v>
      </c>
      <c r="J12" s="30">
        <f>+J14+J23+J25+J28</f>
        <v>519848700</v>
      </c>
      <c r="K12" s="30">
        <f>+K14+K23+K25+K28</f>
        <v>0</v>
      </c>
      <c r="L12" s="30">
        <f>+L14+L23+L25+L28</f>
        <v>0</v>
      </c>
      <c r="M12" s="30">
        <f>+M14+M23+M25+M28</f>
        <v>0</v>
      </c>
      <c r="N12" s="30">
        <f>+N14+N23+N25+N28</f>
        <v>0</v>
      </c>
      <c r="O12" s="30">
        <f>J12+(-K12+L12-M12+N12)</f>
        <v>519848700</v>
      </c>
      <c r="P12" s="30">
        <f>+P14+P23+P25+P28</f>
        <v>519848700</v>
      </c>
      <c r="Q12" s="30">
        <f>+Q14+Q23+Q25+Q28</f>
        <v>519848700</v>
      </c>
      <c r="R12" s="30">
        <f>+R14+R23+R25+R28</f>
        <v>519848700</v>
      </c>
      <c r="S12" s="30">
        <f>+S14+S23+S25+S28</f>
        <v>519848700</v>
      </c>
      <c r="T12" s="30">
        <f>O12-P12</f>
        <v>0</v>
      </c>
      <c r="U12" s="30">
        <f>P12-Q12</f>
        <v>0</v>
      </c>
      <c r="V12" s="30">
        <f>Q12-R12</f>
        <v>0</v>
      </c>
      <c r="W12" s="91">
        <f>R12-S12</f>
        <v>0</v>
      </c>
      <c r="X12" s="70"/>
    </row>
    <row r="13" spans="1:23" ht="11.25">
      <c r="A13" s="28"/>
      <c r="B13" s="14"/>
      <c r="C13" s="25"/>
      <c r="D13" s="62"/>
      <c r="E13" s="87"/>
      <c r="F13" s="25"/>
      <c r="G13" s="25"/>
      <c r="H13" s="25"/>
      <c r="I13" s="14"/>
      <c r="J13" s="48"/>
      <c r="K13" s="48"/>
      <c r="L13" s="48"/>
      <c r="M13" s="48"/>
      <c r="N13" s="48"/>
      <c r="O13" s="29"/>
      <c r="P13" s="29"/>
      <c r="Q13" s="29"/>
      <c r="R13" s="29"/>
      <c r="S13" s="29"/>
      <c r="T13" s="30"/>
      <c r="U13" s="30"/>
      <c r="V13" s="30"/>
      <c r="W13" s="40"/>
    </row>
    <row r="14" spans="1:23" ht="11.25">
      <c r="A14" s="28"/>
      <c r="B14" s="14"/>
      <c r="C14" s="25">
        <v>1</v>
      </c>
      <c r="D14" s="62">
        <v>0</v>
      </c>
      <c r="E14" s="87">
        <v>1</v>
      </c>
      <c r="F14" s="25"/>
      <c r="G14" s="25"/>
      <c r="H14" s="25"/>
      <c r="I14" s="14" t="s">
        <v>48</v>
      </c>
      <c r="J14" s="27">
        <f>J15+J16+J17+J18+J19+J20+J21</f>
        <v>390048700</v>
      </c>
      <c r="K14" s="27">
        <f>K15+K16+K17+K18+K19+K20+K21</f>
        <v>0</v>
      </c>
      <c r="L14" s="27">
        <f>L15+L16+L17+L18+L19+L20+L21</f>
        <v>0</v>
      </c>
      <c r="M14" s="27">
        <f>M15+M16+M17+M18+M19+M20+M21</f>
        <v>0</v>
      </c>
      <c r="N14" s="27">
        <f>N15+N16+N17+N18+N19+N20+N21</f>
        <v>0</v>
      </c>
      <c r="O14" s="30">
        <f aca="true" t="shared" si="0" ref="O14:O21">J14+(-K14+L14-M14+N14)</f>
        <v>390048700</v>
      </c>
      <c r="P14" s="30">
        <f>P15+P16+P17+P18+P19+P20+P21</f>
        <v>390048700</v>
      </c>
      <c r="Q14" s="30">
        <f>Q15+Q16+Q17+Q18+Q19+Q20+Q21</f>
        <v>390048700</v>
      </c>
      <c r="R14" s="30">
        <f>R15+R16+R17+R18+R19+R20+R21</f>
        <v>390048700</v>
      </c>
      <c r="S14" s="30">
        <f>S15+S16+S17+S18+S19+S20+S21</f>
        <v>390048700</v>
      </c>
      <c r="T14" s="30">
        <f aca="true" t="shared" si="1" ref="T14:T19">O14-P14</f>
        <v>0</v>
      </c>
      <c r="U14" s="30">
        <f aca="true" t="shared" si="2" ref="T14:V21">P14-Q14</f>
        <v>0</v>
      </c>
      <c r="V14" s="30">
        <f t="shared" si="2"/>
        <v>0</v>
      </c>
      <c r="W14" s="91">
        <f aca="true" t="shared" si="3" ref="W14:W21">R14-S14</f>
        <v>0</v>
      </c>
    </row>
    <row r="15" spans="1:23" ht="11.25">
      <c r="A15" s="28"/>
      <c r="B15" s="14"/>
      <c r="C15" s="25">
        <v>1</v>
      </c>
      <c r="D15" s="62">
        <v>0</v>
      </c>
      <c r="E15" s="87">
        <v>1</v>
      </c>
      <c r="F15" s="25">
        <v>1</v>
      </c>
      <c r="G15" s="25"/>
      <c r="H15" s="25">
        <v>21</v>
      </c>
      <c r="I15" s="14" t="s">
        <v>49</v>
      </c>
      <c r="J15" s="27">
        <v>310341700</v>
      </c>
      <c r="K15" s="27"/>
      <c r="L15" s="27"/>
      <c r="M15" s="27"/>
      <c r="N15" s="27"/>
      <c r="O15" s="30">
        <f t="shared" si="0"/>
        <v>310341700</v>
      </c>
      <c r="P15" s="29">
        <v>310341700</v>
      </c>
      <c r="Q15" s="29">
        <v>310341700</v>
      </c>
      <c r="R15" s="29">
        <v>310341700</v>
      </c>
      <c r="S15" s="29">
        <v>310341700</v>
      </c>
      <c r="T15" s="30">
        <f t="shared" si="1"/>
        <v>0</v>
      </c>
      <c r="U15" s="30">
        <f t="shared" si="2"/>
        <v>0</v>
      </c>
      <c r="V15" s="30">
        <f t="shared" si="2"/>
        <v>0</v>
      </c>
      <c r="W15" s="91">
        <f t="shared" si="3"/>
        <v>0</v>
      </c>
    </row>
    <row r="16" spans="1:23" ht="11.25">
      <c r="A16" s="28"/>
      <c r="B16" s="14"/>
      <c r="C16" s="25">
        <v>1</v>
      </c>
      <c r="D16" s="62">
        <v>0</v>
      </c>
      <c r="E16" s="87">
        <v>1</v>
      </c>
      <c r="F16" s="25">
        <v>2</v>
      </c>
      <c r="G16" s="25"/>
      <c r="H16" s="25">
        <v>21</v>
      </c>
      <c r="I16" s="14" t="s">
        <v>50</v>
      </c>
      <c r="J16" s="27">
        <v>1160000</v>
      </c>
      <c r="K16" s="27"/>
      <c r="L16" s="27"/>
      <c r="M16" s="27"/>
      <c r="N16" s="27"/>
      <c r="O16" s="30">
        <f t="shared" si="0"/>
        <v>1160000</v>
      </c>
      <c r="P16" s="29">
        <v>1160000</v>
      </c>
      <c r="Q16" s="29">
        <v>1160000</v>
      </c>
      <c r="R16" s="29">
        <v>1160000</v>
      </c>
      <c r="S16" s="29">
        <v>1160000</v>
      </c>
      <c r="T16" s="30">
        <f t="shared" si="1"/>
        <v>0</v>
      </c>
      <c r="U16" s="30">
        <f t="shared" si="2"/>
        <v>0</v>
      </c>
      <c r="V16" s="30">
        <f t="shared" si="2"/>
        <v>0</v>
      </c>
      <c r="W16" s="91">
        <f t="shared" si="3"/>
        <v>0</v>
      </c>
    </row>
    <row r="17" spans="1:23" ht="11.25">
      <c r="A17" s="28"/>
      <c r="B17" s="14"/>
      <c r="C17" s="25">
        <v>1</v>
      </c>
      <c r="D17" s="62">
        <v>0</v>
      </c>
      <c r="E17" s="87">
        <v>1</v>
      </c>
      <c r="F17" s="25">
        <v>3</v>
      </c>
      <c r="G17" s="25"/>
      <c r="H17" s="25">
        <v>21</v>
      </c>
      <c r="I17" s="14" t="s">
        <v>63</v>
      </c>
      <c r="J17" s="27">
        <v>0</v>
      </c>
      <c r="K17" s="27"/>
      <c r="L17" s="27"/>
      <c r="M17" s="27"/>
      <c r="N17" s="27"/>
      <c r="O17" s="30">
        <f t="shared" si="0"/>
        <v>0</v>
      </c>
      <c r="P17" s="29">
        <v>0</v>
      </c>
      <c r="Q17" s="29">
        <v>0</v>
      </c>
      <c r="R17" s="29">
        <v>0</v>
      </c>
      <c r="S17" s="29">
        <v>0</v>
      </c>
      <c r="T17" s="30">
        <f t="shared" si="1"/>
        <v>0</v>
      </c>
      <c r="U17" s="30">
        <f t="shared" si="2"/>
        <v>0</v>
      </c>
      <c r="V17" s="30">
        <f t="shared" si="2"/>
        <v>0</v>
      </c>
      <c r="W17" s="91">
        <f t="shared" si="3"/>
        <v>0</v>
      </c>
    </row>
    <row r="18" spans="1:23" ht="11.25">
      <c r="A18" s="28"/>
      <c r="B18" s="14"/>
      <c r="C18" s="25">
        <v>1</v>
      </c>
      <c r="D18" s="62">
        <v>0</v>
      </c>
      <c r="E18" s="87">
        <v>1</v>
      </c>
      <c r="F18" s="25">
        <v>4</v>
      </c>
      <c r="G18" s="25"/>
      <c r="H18" s="25">
        <v>21</v>
      </c>
      <c r="I18" s="14" t="s">
        <v>51</v>
      </c>
      <c r="J18" s="27">
        <v>41147000</v>
      </c>
      <c r="K18" s="27"/>
      <c r="L18" s="27"/>
      <c r="M18" s="27"/>
      <c r="N18" s="27"/>
      <c r="O18" s="30">
        <f>+J18+N18</f>
        <v>41147000</v>
      </c>
      <c r="P18" s="29">
        <v>41147000</v>
      </c>
      <c r="Q18" s="29">
        <v>41147000</v>
      </c>
      <c r="R18" s="29">
        <v>41147000</v>
      </c>
      <c r="S18" s="29">
        <v>41147000</v>
      </c>
      <c r="T18" s="30">
        <f t="shared" si="1"/>
        <v>0</v>
      </c>
      <c r="U18" s="30">
        <f t="shared" si="2"/>
        <v>0</v>
      </c>
      <c r="V18" s="30">
        <f t="shared" si="2"/>
        <v>0</v>
      </c>
      <c r="W18" s="91">
        <f t="shared" si="3"/>
        <v>0</v>
      </c>
    </row>
    <row r="19" spans="1:23" ht="11.25">
      <c r="A19" s="28"/>
      <c r="B19" s="14"/>
      <c r="C19" s="25">
        <v>1</v>
      </c>
      <c r="D19" s="62">
        <v>0</v>
      </c>
      <c r="E19" s="87">
        <v>1</v>
      </c>
      <c r="F19" s="25">
        <v>5</v>
      </c>
      <c r="G19" s="25"/>
      <c r="H19" s="25">
        <v>21</v>
      </c>
      <c r="I19" s="14" t="s">
        <v>52</v>
      </c>
      <c r="J19" s="27">
        <v>37400000</v>
      </c>
      <c r="K19" s="27"/>
      <c r="L19" s="27"/>
      <c r="M19" s="27"/>
      <c r="N19" s="27"/>
      <c r="O19" s="30">
        <f t="shared" si="0"/>
        <v>37400000</v>
      </c>
      <c r="P19" s="29">
        <v>37400000</v>
      </c>
      <c r="Q19" s="29">
        <v>37400000</v>
      </c>
      <c r="R19" s="29">
        <v>37400000</v>
      </c>
      <c r="S19" s="29">
        <v>37400000</v>
      </c>
      <c r="T19" s="30">
        <f t="shared" si="1"/>
        <v>0</v>
      </c>
      <c r="U19" s="30">
        <f t="shared" si="2"/>
        <v>0</v>
      </c>
      <c r="V19" s="30">
        <f t="shared" si="2"/>
        <v>0</v>
      </c>
      <c r="W19" s="91">
        <f t="shared" si="3"/>
        <v>0</v>
      </c>
    </row>
    <row r="20" spans="1:23" ht="11.25">
      <c r="A20" s="28"/>
      <c r="B20" s="14"/>
      <c r="C20" s="25">
        <v>1</v>
      </c>
      <c r="D20" s="62">
        <v>0</v>
      </c>
      <c r="E20" s="87">
        <v>1</v>
      </c>
      <c r="F20" s="25">
        <v>8</v>
      </c>
      <c r="G20" s="25"/>
      <c r="H20" s="25">
        <v>21</v>
      </c>
      <c r="I20" s="14" t="s">
        <v>64</v>
      </c>
      <c r="J20" s="27">
        <v>0</v>
      </c>
      <c r="K20" s="27"/>
      <c r="L20" s="27"/>
      <c r="M20" s="27"/>
      <c r="N20" s="27"/>
      <c r="O20" s="30">
        <f t="shared" si="0"/>
        <v>0</v>
      </c>
      <c r="P20" s="30"/>
      <c r="Q20" s="30">
        <v>0</v>
      </c>
      <c r="R20" s="30">
        <v>0</v>
      </c>
      <c r="S20" s="30">
        <v>0</v>
      </c>
      <c r="T20" s="30">
        <f t="shared" si="2"/>
        <v>0</v>
      </c>
      <c r="U20" s="30">
        <f t="shared" si="2"/>
        <v>0</v>
      </c>
      <c r="V20" s="30">
        <f t="shared" si="2"/>
        <v>0</v>
      </c>
      <c r="W20" s="91">
        <f t="shared" si="3"/>
        <v>0</v>
      </c>
    </row>
    <row r="21" spans="1:23" ht="11.25">
      <c r="A21" s="28"/>
      <c r="B21" s="14"/>
      <c r="C21" s="25">
        <v>1</v>
      </c>
      <c r="D21" s="62">
        <v>0</v>
      </c>
      <c r="E21" s="87">
        <v>1</v>
      </c>
      <c r="F21" s="25">
        <v>999</v>
      </c>
      <c r="G21" s="25"/>
      <c r="H21" s="25">
        <v>21</v>
      </c>
      <c r="I21" s="14" t="s">
        <v>65</v>
      </c>
      <c r="J21" s="27">
        <v>0</v>
      </c>
      <c r="K21" s="27"/>
      <c r="L21" s="27"/>
      <c r="M21" s="27"/>
      <c r="N21" s="27"/>
      <c r="O21" s="30">
        <f t="shared" si="0"/>
        <v>0</v>
      </c>
      <c r="P21" s="30">
        <v>0</v>
      </c>
      <c r="Q21" s="30">
        <v>0</v>
      </c>
      <c r="R21" s="30">
        <v>0</v>
      </c>
      <c r="S21" s="30">
        <v>0</v>
      </c>
      <c r="T21" s="30">
        <f t="shared" si="2"/>
        <v>0</v>
      </c>
      <c r="U21" s="30">
        <f t="shared" si="2"/>
        <v>0</v>
      </c>
      <c r="V21" s="30">
        <f t="shared" si="2"/>
        <v>0</v>
      </c>
      <c r="W21" s="91">
        <f t="shared" si="3"/>
        <v>0</v>
      </c>
    </row>
    <row r="22" spans="1:23" ht="11.25">
      <c r="A22" s="28"/>
      <c r="B22" s="14"/>
      <c r="C22" s="25"/>
      <c r="D22" s="62"/>
      <c r="E22" s="87"/>
      <c r="F22" s="25"/>
      <c r="G22" s="25"/>
      <c r="H22" s="25"/>
      <c r="I22" s="14"/>
      <c r="J22" s="48"/>
      <c r="K22" s="48"/>
      <c r="L22" s="48"/>
      <c r="M22" s="48"/>
      <c r="N22" s="48"/>
      <c r="O22" s="29"/>
      <c r="P22" s="29"/>
      <c r="Q22" s="29"/>
      <c r="R22" s="29"/>
      <c r="S22" s="29"/>
      <c r="T22" s="30"/>
      <c r="U22" s="29"/>
      <c r="V22" s="29"/>
      <c r="W22" s="40"/>
    </row>
    <row r="23" spans="1:23" ht="11.25">
      <c r="A23" s="28"/>
      <c r="B23" s="14"/>
      <c r="C23" s="25">
        <v>1</v>
      </c>
      <c r="D23" s="62">
        <v>0</v>
      </c>
      <c r="E23" s="87">
        <v>2</v>
      </c>
      <c r="F23" s="25">
        <v>8</v>
      </c>
      <c r="G23" s="25"/>
      <c r="H23" s="25">
        <v>21</v>
      </c>
      <c r="I23" s="14" t="s">
        <v>66</v>
      </c>
      <c r="J23" s="27">
        <v>0</v>
      </c>
      <c r="K23" s="27"/>
      <c r="L23" s="27"/>
      <c r="M23" s="27"/>
      <c r="N23" s="27"/>
      <c r="O23" s="30">
        <f>J23+(-K23+L23-M23+N23)</f>
        <v>0</v>
      </c>
      <c r="P23" s="30">
        <v>0</v>
      </c>
      <c r="Q23" s="30">
        <v>0</v>
      </c>
      <c r="R23" s="30">
        <v>0</v>
      </c>
      <c r="S23" s="30">
        <v>0</v>
      </c>
      <c r="T23" s="30">
        <f>O23-P23</f>
        <v>0</v>
      </c>
      <c r="U23" s="30">
        <f>P23-Q23</f>
        <v>0</v>
      </c>
      <c r="V23" s="30">
        <f>Q23-R23</f>
        <v>0</v>
      </c>
      <c r="W23" s="91">
        <f>R23-S23</f>
        <v>0</v>
      </c>
    </row>
    <row r="24" spans="1:23" ht="11.25">
      <c r="A24" s="28"/>
      <c r="B24" s="14"/>
      <c r="C24" s="25"/>
      <c r="D24" s="62" t="s">
        <v>70</v>
      </c>
      <c r="E24" s="87"/>
      <c r="F24" s="25"/>
      <c r="G24" s="25">
        <v>20</v>
      </c>
      <c r="H24" s="25"/>
      <c r="I24" s="14"/>
      <c r="J24" s="48"/>
      <c r="K24" s="48"/>
      <c r="L24" s="48"/>
      <c r="M24" s="48"/>
      <c r="N24" s="48"/>
      <c r="O24" s="29"/>
      <c r="P24" s="29"/>
      <c r="Q24" s="29"/>
      <c r="R24" s="29"/>
      <c r="S24" s="29"/>
      <c r="T24" s="30"/>
      <c r="U24" s="29"/>
      <c r="V24" s="29"/>
      <c r="W24" s="40"/>
    </row>
    <row r="25" spans="1:26" ht="11.25">
      <c r="A25" s="28"/>
      <c r="B25" s="14"/>
      <c r="C25" s="25">
        <v>1</v>
      </c>
      <c r="D25" s="62">
        <v>0</v>
      </c>
      <c r="E25" s="87">
        <v>3</v>
      </c>
      <c r="F25" s="25"/>
      <c r="G25" s="25"/>
      <c r="H25" s="25">
        <v>21</v>
      </c>
      <c r="I25" s="14" t="s">
        <v>53</v>
      </c>
      <c r="J25" s="27">
        <v>42800000</v>
      </c>
      <c r="K25" s="27"/>
      <c r="L25" s="27"/>
      <c r="M25" s="27"/>
      <c r="N25" s="27"/>
      <c r="O25" s="30">
        <f>J25+(-K25+L25-M25+N25)</f>
        <v>42800000</v>
      </c>
      <c r="P25" s="29">
        <v>42800000</v>
      </c>
      <c r="Q25" s="29">
        <v>42800000</v>
      </c>
      <c r="R25" s="29">
        <v>42800000</v>
      </c>
      <c r="S25" s="29">
        <v>42800000</v>
      </c>
      <c r="T25" s="30">
        <f>O25-P25</f>
        <v>0</v>
      </c>
      <c r="U25" s="30">
        <f>P25-Q25</f>
        <v>0</v>
      </c>
      <c r="V25" s="30">
        <f>Q25-R25</f>
        <v>0</v>
      </c>
      <c r="W25" s="91">
        <f>R25-S25</f>
        <v>0</v>
      </c>
      <c r="Z25" s="71"/>
    </row>
    <row r="26" spans="1:23" ht="11.25">
      <c r="A26" s="28"/>
      <c r="B26" s="14"/>
      <c r="C26" s="25"/>
      <c r="D26" s="62"/>
      <c r="E26" s="87"/>
      <c r="F26" s="25"/>
      <c r="G26" s="25"/>
      <c r="H26" s="25"/>
      <c r="I26" s="14" t="s">
        <v>54</v>
      </c>
      <c r="J26" s="48"/>
      <c r="K26" s="48"/>
      <c r="L26" s="48"/>
      <c r="M26" s="48"/>
      <c r="N26" s="48"/>
      <c r="O26" s="29"/>
      <c r="P26" s="29"/>
      <c r="Q26" s="29"/>
      <c r="R26" s="29"/>
      <c r="S26" s="29"/>
      <c r="T26" s="29"/>
      <c r="U26" s="29"/>
      <c r="V26" s="29"/>
      <c r="W26" s="40"/>
    </row>
    <row r="27" spans="1:23" ht="11.25">
      <c r="A27" s="28"/>
      <c r="B27" s="14"/>
      <c r="C27" s="32"/>
      <c r="D27" s="62"/>
      <c r="E27" s="87"/>
      <c r="F27" s="25"/>
      <c r="G27" s="25"/>
      <c r="H27" s="25"/>
      <c r="I27" s="14"/>
      <c r="J27" s="48"/>
      <c r="K27" s="48"/>
      <c r="L27" s="48"/>
      <c r="M27" s="48"/>
      <c r="N27" s="48"/>
      <c r="O27" s="29"/>
      <c r="P27" s="29"/>
      <c r="Q27" s="29"/>
      <c r="R27" s="29"/>
      <c r="S27" s="29"/>
      <c r="T27" s="29"/>
      <c r="U27" s="29"/>
      <c r="V27" s="29"/>
      <c r="W27" s="40"/>
    </row>
    <row r="28" spans="1:23" ht="11.25">
      <c r="A28" s="28"/>
      <c r="B28" s="14"/>
      <c r="C28" s="25">
        <v>1</v>
      </c>
      <c r="D28" s="62">
        <v>0</v>
      </c>
      <c r="E28" s="87">
        <v>4</v>
      </c>
      <c r="F28" s="25"/>
      <c r="G28" s="25"/>
      <c r="H28" s="25">
        <v>21</v>
      </c>
      <c r="I28" s="14" t="s">
        <v>53</v>
      </c>
      <c r="J28" s="27">
        <v>87000000</v>
      </c>
      <c r="K28" s="27"/>
      <c r="L28" s="27"/>
      <c r="M28" s="27"/>
      <c r="N28" s="27"/>
      <c r="O28" s="30">
        <f>J28+(-K28+L28-M28+N28)</f>
        <v>87000000</v>
      </c>
      <c r="P28" s="29">
        <v>87000000</v>
      </c>
      <c r="Q28" s="29">
        <v>87000000</v>
      </c>
      <c r="R28" s="29">
        <v>87000000</v>
      </c>
      <c r="S28" s="29">
        <v>87000000</v>
      </c>
      <c r="T28" s="30">
        <f>O28-P28</f>
        <v>0</v>
      </c>
      <c r="U28" s="30">
        <f>P28-Q28</f>
        <v>0</v>
      </c>
      <c r="V28" s="30">
        <f>Q28-R28</f>
        <v>0</v>
      </c>
      <c r="W28" s="91">
        <f>R28-S28</f>
        <v>0</v>
      </c>
    </row>
    <row r="29" spans="1:23" ht="11.25">
      <c r="A29" s="28"/>
      <c r="B29" s="14"/>
      <c r="C29" s="25"/>
      <c r="D29" s="62"/>
      <c r="E29" s="87"/>
      <c r="F29" s="25"/>
      <c r="G29" s="25"/>
      <c r="H29" s="25"/>
      <c r="I29" s="14" t="s">
        <v>55</v>
      </c>
      <c r="J29" s="48"/>
      <c r="K29" s="48"/>
      <c r="L29" s="48"/>
      <c r="M29" s="48"/>
      <c r="N29" s="48"/>
      <c r="O29" s="29"/>
      <c r="P29" s="29"/>
      <c r="Q29" s="29"/>
      <c r="R29" s="29"/>
      <c r="S29" s="29"/>
      <c r="T29" s="30"/>
      <c r="U29" s="29"/>
      <c r="V29" s="29"/>
      <c r="W29" s="40"/>
    </row>
    <row r="30" spans="1:23" ht="11.25">
      <c r="A30" s="28"/>
      <c r="B30" s="14"/>
      <c r="C30" s="25"/>
      <c r="D30" s="62"/>
      <c r="E30" s="87"/>
      <c r="F30" s="25"/>
      <c r="G30" s="25"/>
      <c r="H30" s="25"/>
      <c r="I30" s="14"/>
      <c r="J30" s="48"/>
      <c r="K30" s="48"/>
      <c r="L30" s="48"/>
      <c r="M30" s="48"/>
      <c r="N30" s="48"/>
      <c r="O30" s="29"/>
      <c r="P30" s="29"/>
      <c r="Q30" s="29"/>
      <c r="R30" s="29"/>
      <c r="S30" s="29"/>
      <c r="T30" s="30"/>
      <c r="U30" s="29"/>
      <c r="V30" s="29"/>
      <c r="W30" s="40"/>
    </row>
    <row r="31" spans="1:24" ht="11.25">
      <c r="A31" s="28"/>
      <c r="B31" s="14"/>
      <c r="C31" s="32">
        <v>2</v>
      </c>
      <c r="D31" s="62"/>
      <c r="E31" s="87"/>
      <c r="F31" s="25"/>
      <c r="G31" s="25"/>
      <c r="H31" s="25"/>
      <c r="I31" s="26" t="s">
        <v>56</v>
      </c>
      <c r="J31" s="27">
        <f>J33+J35+J37</f>
        <v>69381000</v>
      </c>
      <c r="K31" s="27">
        <f>K33+K35+K37</f>
        <v>0</v>
      </c>
      <c r="L31" s="27">
        <f>L33+L35+L37</f>
        <v>0</v>
      </c>
      <c r="M31" s="27">
        <f>M33+M35+M37</f>
        <v>0</v>
      </c>
      <c r="N31" s="27">
        <f>N33+N35+N37</f>
        <v>0</v>
      </c>
      <c r="O31" s="30">
        <f>J31+(-K31+L31-M31+N31)</f>
        <v>69381000</v>
      </c>
      <c r="P31" s="30">
        <f>+P33+P35</f>
        <v>68641948</v>
      </c>
      <c r="Q31" s="30">
        <f>+Q33+Q35</f>
        <v>68641948</v>
      </c>
      <c r="R31" s="30">
        <f>+R33+R35</f>
        <v>66334788</v>
      </c>
      <c r="S31" s="30">
        <f>+S33+S35</f>
        <v>66334788</v>
      </c>
      <c r="T31" s="30">
        <f>O31-P31</f>
        <v>739052</v>
      </c>
      <c r="U31" s="30">
        <f>P31-Q31</f>
        <v>0</v>
      </c>
      <c r="V31" s="30">
        <f>Q31-R31</f>
        <v>2307160</v>
      </c>
      <c r="W31" s="91">
        <f>R31-S31</f>
        <v>0</v>
      </c>
      <c r="X31" s="75"/>
    </row>
    <row r="32" spans="1:23" ht="11.25">
      <c r="A32" s="28"/>
      <c r="B32" s="14"/>
      <c r="C32" s="25"/>
      <c r="D32" s="62"/>
      <c r="E32" s="87"/>
      <c r="F32" s="25"/>
      <c r="G32" s="25"/>
      <c r="H32" s="25"/>
      <c r="I32" s="14"/>
      <c r="J32" s="48"/>
      <c r="K32" s="48"/>
      <c r="L32" s="48"/>
      <c r="M32" s="48"/>
      <c r="N32" s="48"/>
      <c r="O32" s="29"/>
      <c r="P32" s="29"/>
      <c r="Q32" s="29"/>
      <c r="R32" s="29"/>
      <c r="S32" s="29"/>
      <c r="T32" s="30"/>
      <c r="U32" s="29"/>
      <c r="V32" s="29"/>
      <c r="W32" s="40"/>
    </row>
    <row r="33" spans="1:23" ht="11.25">
      <c r="A33" s="28"/>
      <c r="B33" s="14"/>
      <c r="C33" s="25">
        <v>2</v>
      </c>
      <c r="D33" s="62">
        <v>0</v>
      </c>
      <c r="E33" s="87">
        <v>1</v>
      </c>
      <c r="F33" s="25"/>
      <c r="G33" s="25"/>
      <c r="H33" s="25">
        <v>21</v>
      </c>
      <c r="I33" s="14" t="s">
        <v>57</v>
      </c>
      <c r="J33" s="27">
        <v>0</v>
      </c>
      <c r="K33" s="27"/>
      <c r="L33" s="27"/>
      <c r="M33" s="27"/>
      <c r="N33" s="27"/>
      <c r="O33" s="30">
        <f>J33+(-K33+L33-M33+N33)</f>
        <v>0</v>
      </c>
      <c r="P33" s="30">
        <v>0</v>
      </c>
      <c r="Q33" s="30">
        <v>0</v>
      </c>
      <c r="R33" s="30">
        <v>0</v>
      </c>
      <c r="S33" s="30">
        <v>0</v>
      </c>
      <c r="T33" s="30">
        <f>O33-P33</f>
        <v>0</v>
      </c>
      <c r="U33" s="30">
        <f>P33-Q33</f>
        <v>0</v>
      </c>
      <c r="V33" s="30">
        <f>Q33-R33</f>
        <v>0</v>
      </c>
      <c r="W33" s="91">
        <f>R33-S33</f>
        <v>0</v>
      </c>
    </row>
    <row r="34" spans="1:23" ht="11.25">
      <c r="A34" s="28"/>
      <c r="B34" s="14"/>
      <c r="C34" s="25"/>
      <c r="D34" s="62"/>
      <c r="E34" s="87"/>
      <c r="F34" s="25"/>
      <c r="G34" s="25"/>
      <c r="H34" s="25"/>
      <c r="I34" s="14"/>
      <c r="J34" s="48"/>
      <c r="K34" s="48"/>
      <c r="L34" s="48"/>
      <c r="M34" s="48"/>
      <c r="N34" s="48"/>
      <c r="O34" s="29"/>
      <c r="P34" s="29"/>
      <c r="Q34" s="29"/>
      <c r="R34" s="29"/>
      <c r="S34" s="29"/>
      <c r="T34" s="29"/>
      <c r="U34" s="29"/>
      <c r="V34" s="29"/>
      <c r="W34" s="40"/>
    </row>
    <row r="35" spans="1:23" ht="11.25">
      <c r="A35" s="28"/>
      <c r="B35" s="14"/>
      <c r="C35" s="25">
        <v>2</v>
      </c>
      <c r="D35" s="62">
        <v>0</v>
      </c>
      <c r="E35" s="87">
        <v>2</v>
      </c>
      <c r="F35" s="25"/>
      <c r="G35" s="33"/>
      <c r="H35" s="25">
        <v>21</v>
      </c>
      <c r="I35" s="14" t="s">
        <v>67</v>
      </c>
      <c r="J35" s="27">
        <v>69381000</v>
      </c>
      <c r="K35" s="27"/>
      <c r="L35" s="27"/>
      <c r="M35" s="27"/>
      <c r="N35" s="27"/>
      <c r="O35" s="30">
        <f>J35+(-K35+L35-M35+N35)</f>
        <v>69381000</v>
      </c>
      <c r="P35" s="29">
        <v>68641948</v>
      </c>
      <c r="Q35" s="29">
        <v>68641948</v>
      </c>
      <c r="R35" s="29">
        <v>66334788</v>
      </c>
      <c r="S35" s="29">
        <v>66334788</v>
      </c>
      <c r="T35" s="30">
        <f>O35-P35</f>
        <v>739052</v>
      </c>
      <c r="U35" s="30">
        <f>P35-Q35</f>
        <v>0</v>
      </c>
      <c r="V35" s="30">
        <f>Q35-R35</f>
        <v>2307160</v>
      </c>
      <c r="W35" s="91">
        <f>R35-S35</f>
        <v>0</v>
      </c>
    </row>
    <row r="36" spans="1:23" ht="11.25">
      <c r="A36" s="28"/>
      <c r="B36" s="14"/>
      <c r="C36" s="25"/>
      <c r="D36" s="62"/>
      <c r="E36" s="87"/>
      <c r="F36" s="25"/>
      <c r="G36" s="34"/>
      <c r="H36" s="34"/>
      <c r="I36" s="14"/>
      <c r="J36" s="48"/>
      <c r="K36" s="48"/>
      <c r="L36" s="48"/>
      <c r="M36" s="48"/>
      <c r="N36" s="48"/>
      <c r="O36" s="29"/>
      <c r="P36" s="29"/>
      <c r="Q36" s="29"/>
      <c r="R36" s="29"/>
      <c r="S36" s="29"/>
      <c r="T36" s="29"/>
      <c r="U36" s="29"/>
      <c r="V36" s="29"/>
      <c r="W36" s="40"/>
    </row>
    <row r="37" spans="1:23" ht="11.25">
      <c r="A37" s="28"/>
      <c r="B37" s="14"/>
      <c r="C37" s="25">
        <v>3</v>
      </c>
      <c r="D37" s="62">
        <v>2</v>
      </c>
      <c r="E37" s="87">
        <v>3</v>
      </c>
      <c r="F37" s="25"/>
      <c r="G37" s="34"/>
      <c r="H37" s="25">
        <v>21</v>
      </c>
      <c r="I37" s="14" t="s">
        <v>58</v>
      </c>
      <c r="J37" s="27">
        <v>0</v>
      </c>
      <c r="K37" s="27"/>
      <c r="L37" s="27"/>
      <c r="M37" s="27"/>
      <c r="N37" s="27"/>
      <c r="O37" s="30">
        <f>J37+(-K37+L37-M37+N37)</f>
        <v>0</v>
      </c>
      <c r="P37" s="30">
        <v>0</v>
      </c>
      <c r="Q37" s="30">
        <v>0</v>
      </c>
      <c r="R37" s="30">
        <v>0</v>
      </c>
      <c r="S37" s="30">
        <v>0</v>
      </c>
      <c r="T37" s="30">
        <f>O37-P37</f>
        <v>0</v>
      </c>
      <c r="U37" s="30">
        <f>P37-Q37</f>
        <v>0</v>
      </c>
      <c r="V37" s="30">
        <f>Q37-R37</f>
        <v>0</v>
      </c>
      <c r="W37" s="91">
        <f>R37-S37</f>
        <v>0</v>
      </c>
    </row>
    <row r="38" spans="1:23" ht="11.25">
      <c r="A38" s="28"/>
      <c r="B38" s="14"/>
      <c r="C38" s="25"/>
      <c r="D38" s="62"/>
      <c r="E38" s="87"/>
      <c r="F38" s="25"/>
      <c r="G38" s="34"/>
      <c r="H38" s="34"/>
      <c r="I38" s="14"/>
      <c r="J38" s="48"/>
      <c r="K38" s="48"/>
      <c r="L38" s="48"/>
      <c r="M38" s="48"/>
      <c r="N38" s="48"/>
      <c r="O38" s="29"/>
      <c r="P38" s="29"/>
      <c r="Q38" s="29"/>
      <c r="R38" s="29"/>
      <c r="S38" s="29"/>
      <c r="T38" s="29"/>
      <c r="U38" s="29"/>
      <c r="V38" s="29"/>
      <c r="W38" s="40"/>
    </row>
    <row r="39" spans="1:23" s="49" customFormat="1" ht="11.25">
      <c r="A39" s="28"/>
      <c r="B39" s="14"/>
      <c r="C39" s="35">
        <v>3</v>
      </c>
      <c r="D39" s="62"/>
      <c r="E39" s="87"/>
      <c r="F39" s="25"/>
      <c r="G39" s="36"/>
      <c r="H39" s="36"/>
      <c r="I39" s="41" t="s">
        <v>59</v>
      </c>
      <c r="J39" s="27">
        <f>J43</f>
        <v>0</v>
      </c>
      <c r="K39" s="27">
        <f>K43</f>
        <v>0</v>
      </c>
      <c r="L39" s="27">
        <f>L43</f>
        <v>0</v>
      </c>
      <c r="M39" s="27">
        <f>M43</f>
        <v>0</v>
      </c>
      <c r="N39" s="27">
        <f>N43</f>
        <v>0</v>
      </c>
      <c r="O39" s="30">
        <f>J39+(-K39+L39-M39+N39)</f>
        <v>0</v>
      </c>
      <c r="P39" s="30">
        <f>P43</f>
        <v>0</v>
      </c>
      <c r="Q39" s="30">
        <f>Q43</f>
        <v>0</v>
      </c>
      <c r="R39" s="30">
        <f>R43</f>
        <v>0</v>
      </c>
      <c r="S39" s="30">
        <f>S43</f>
        <v>0</v>
      </c>
      <c r="T39" s="30">
        <f>O39-P39</f>
        <v>0</v>
      </c>
      <c r="U39" s="30">
        <f>P39-Q39</f>
        <v>0</v>
      </c>
      <c r="V39" s="30">
        <f>Q39-R39</f>
        <v>0</v>
      </c>
      <c r="W39" s="91">
        <f>R39-S39</f>
        <v>0</v>
      </c>
    </row>
    <row r="40" spans="1:23" s="49" customFormat="1" ht="11.25" hidden="1">
      <c r="A40" s="28"/>
      <c r="B40" s="14"/>
      <c r="C40" s="36"/>
      <c r="D40" s="62"/>
      <c r="E40" s="87"/>
      <c r="F40" s="25"/>
      <c r="G40" s="36"/>
      <c r="H40" s="36"/>
      <c r="I40" s="37"/>
      <c r="J40" s="38"/>
      <c r="K40" s="38"/>
      <c r="L40" s="38"/>
      <c r="M40" s="38"/>
      <c r="N40" s="38"/>
      <c r="O40" s="29"/>
      <c r="P40" s="108"/>
      <c r="Q40" s="29"/>
      <c r="R40" s="29"/>
      <c r="S40" s="29"/>
      <c r="T40" s="30">
        <f>+O40-P40</f>
        <v>0</v>
      </c>
      <c r="U40" s="29">
        <f>+P40-Q40</f>
        <v>0</v>
      </c>
      <c r="V40" s="29">
        <f>V42+V55+V63</f>
        <v>0</v>
      </c>
      <c r="W40" s="40"/>
    </row>
    <row r="41" spans="1:23" s="49" customFormat="1" ht="11.25" hidden="1">
      <c r="A41" s="28"/>
      <c r="B41" s="14"/>
      <c r="C41" s="35"/>
      <c r="D41" s="62"/>
      <c r="E41" s="87"/>
      <c r="F41" s="25"/>
      <c r="G41" s="36"/>
      <c r="H41" s="36"/>
      <c r="I41" s="41"/>
      <c r="J41" s="43"/>
      <c r="K41" s="43"/>
      <c r="L41" s="43"/>
      <c r="M41" s="43"/>
      <c r="N41" s="43"/>
      <c r="O41" s="29"/>
      <c r="P41" s="108"/>
      <c r="Q41" s="30"/>
      <c r="R41" s="30"/>
      <c r="S41" s="30"/>
      <c r="T41" s="30">
        <f>+O41-P41</f>
        <v>0</v>
      </c>
      <c r="U41" s="29">
        <f>+P41-Q41</f>
        <v>0</v>
      </c>
      <c r="V41" s="29">
        <f>V43+V56+V64</f>
        <v>0</v>
      </c>
      <c r="W41" s="40"/>
    </row>
    <row r="42" spans="1:23" s="49" customFormat="1" ht="11.25">
      <c r="A42" s="28"/>
      <c r="B42" s="14"/>
      <c r="C42" s="36"/>
      <c r="D42" s="62"/>
      <c r="E42" s="87"/>
      <c r="F42" s="25"/>
      <c r="G42" s="36"/>
      <c r="H42" s="36"/>
      <c r="I42" s="37"/>
      <c r="J42" s="38"/>
      <c r="K42" s="27"/>
      <c r="L42" s="27"/>
      <c r="M42" s="27"/>
      <c r="N42" s="27"/>
      <c r="O42" s="50"/>
      <c r="P42" s="108"/>
      <c r="Q42" s="29"/>
      <c r="R42" s="29"/>
      <c r="S42" s="29"/>
      <c r="T42" s="30"/>
      <c r="U42" s="29"/>
      <c r="V42" s="29"/>
      <c r="W42" s="120"/>
    </row>
    <row r="43" spans="1:23" s="49" customFormat="1" ht="11.25">
      <c r="A43" s="28"/>
      <c r="B43" s="14"/>
      <c r="C43" s="25">
        <v>3</v>
      </c>
      <c r="D43" s="62">
        <v>2</v>
      </c>
      <c r="E43" s="87">
        <v>1</v>
      </c>
      <c r="F43" s="25">
        <v>1</v>
      </c>
      <c r="G43" s="26"/>
      <c r="H43" s="14">
        <v>21</v>
      </c>
      <c r="I43" s="14" t="s">
        <v>60</v>
      </c>
      <c r="J43" s="27">
        <v>0</v>
      </c>
      <c r="K43" s="27"/>
      <c r="L43" s="27"/>
      <c r="M43" s="27"/>
      <c r="N43" s="27"/>
      <c r="O43" s="30">
        <f>J43+(-K43+L43-M43+N43)</f>
        <v>0</v>
      </c>
      <c r="P43" s="108"/>
      <c r="Q43" s="29"/>
      <c r="R43" s="29"/>
      <c r="S43" s="29"/>
      <c r="T43" s="121">
        <f>O43-P43</f>
        <v>0</v>
      </c>
      <c r="U43" s="30">
        <f>P43-Q43</f>
        <v>0</v>
      </c>
      <c r="V43" s="30">
        <f>Q43-R43</f>
        <v>0</v>
      </c>
      <c r="W43" s="91">
        <f>R43-S43</f>
        <v>0</v>
      </c>
    </row>
    <row r="44" spans="1:23" ht="11.25">
      <c r="A44" s="28"/>
      <c r="B44" s="14"/>
      <c r="C44" s="25"/>
      <c r="D44" s="62"/>
      <c r="E44" s="87"/>
      <c r="F44" s="25"/>
      <c r="G44" s="49"/>
      <c r="H44" s="49"/>
      <c r="I44" s="14"/>
      <c r="J44" s="48"/>
      <c r="K44" s="50"/>
      <c r="L44" s="50"/>
      <c r="M44" s="50"/>
      <c r="N44" s="50"/>
      <c r="O44" s="29"/>
      <c r="P44" s="29"/>
      <c r="Q44" s="29"/>
      <c r="R44" s="29"/>
      <c r="S44" s="29"/>
      <c r="T44" s="30"/>
      <c r="U44" s="29"/>
      <c r="V44" s="29"/>
      <c r="W44" s="40"/>
    </row>
    <row r="45" spans="1:23" ht="12" thickBot="1">
      <c r="A45" s="52"/>
      <c r="B45" s="53"/>
      <c r="C45" s="54"/>
      <c r="D45" s="67"/>
      <c r="E45" s="89"/>
      <c r="F45" s="54"/>
      <c r="G45" s="55"/>
      <c r="H45" s="55"/>
      <c r="I45" s="56"/>
      <c r="J45" s="55"/>
      <c r="K45" s="57"/>
      <c r="L45" s="57"/>
      <c r="M45" s="57"/>
      <c r="N45" s="57"/>
      <c r="O45" s="57"/>
      <c r="P45" s="57"/>
      <c r="Q45" s="122"/>
      <c r="R45" s="122"/>
      <c r="S45" s="122"/>
      <c r="T45" s="58"/>
      <c r="U45" s="59"/>
      <c r="V45" s="59"/>
      <c r="W45" s="123"/>
    </row>
    <row r="46" spans="1:23" ht="11.25">
      <c r="A46" s="92"/>
      <c r="B46" s="76"/>
      <c r="C46" s="93"/>
      <c r="D46" s="94"/>
      <c r="E46" s="94"/>
      <c r="F46" s="94"/>
      <c r="G46" s="77"/>
      <c r="H46" s="77"/>
      <c r="I46" s="78" t="s">
        <v>68</v>
      </c>
      <c r="J46" s="79">
        <f>J50+J55+J59</f>
        <v>605000000</v>
      </c>
      <c r="K46" s="79">
        <f>K50+K55+K59</f>
        <v>0</v>
      </c>
      <c r="L46" s="79">
        <f>L50+L55+L59</f>
        <v>0</v>
      </c>
      <c r="M46" s="79">
        <f>M50+M55+M59</f>
        <v>0</v>
      </c>
      <c r="N46" s="79">
        <f>N50+N55+N59</f>
        <v>0</v>
      </c>
      <c r="O46" s="95">
        <f>J46+(-K46+L46-M46+N46)</f>
        <v>605000000</v>
      </c>
      <c r="P46" s="79">
        <f>+P50+P55+P59</f>
        <v>512022930.38</v>
      </c>
      <c r="Q46" s="79">
        <f>+Q50+Q55+Q59</f>
        <v>512022930.38</v>
      </c>
      <c r="R46" s="79">
        <f>+R50+R55+R59</f>
        <v>323423683.5</v>
      </c>
      <c r="S46" s="79">
        <f>+S50+S55+S59</f>
        <v>301626124</v>
      </c>
      <c r="T46" s="95">
        <f>O46-P46</f>
        <v>92977069.62</v>
      </c>
      <c r="U46" s="95">
        <f>P46-Q46</f>
        <v>0</v>
      </c>
      <c r="V46" s="95">
        <f>Q46-R46</f>
        <v>188599246.88</v>
      </c>
      <c r="W46" s="96">
        <f>R46-S46</f>
        <v>21797559.5</v>
      </c>
    </row>
    <row r="47" spans="1:23" ht="11.25">
      <c r="A47" s="61"/>
      <c r="B47" s="50"/>
      <c r="C47" s="62"/>
      <c r="D47" s="25"/>
      <c r="E47" s="25"/>
      <c r="F47" s="25"/>
      <c r="G47" s="25"/>
      <c r="H47" s="25"/>
      <c r="I47" s="14"/>
      <c r="J47" s="49"/>
      <c r="K47" s="50"/>
      <c r="L47" s="50"/>
      <c r="M47" s="50"/>
      <c r="N47" s="50"/>
      <c r="O47" s="50"/>
      <c r="P47" s="50"/>
      <c r="Q47" s="64"/>
      <c r="R47" s="64"/>
      <c r="S47" s="64"/>
      <c r="T47" s="30"/>
      <c r="U47" s="29"/>
      <c r="V47" s="29"/>
      <c r="W47" s="120"/>
    </row>
    <row r="48" spans="1:23" ht="11.25">
      <c r="A48" s="61"/>
      <c r="B48" s="50"/>
      <c r="C48" s="66">
        <v>211</v>
      </c>
      <c r="D48" s="25"/>
      <c r="E48" s="25"/>
      <c r="F48" s="25"/>
      <c r="G48" s="49"/>
      <c r="H48" s="49"/>
      <c r="I48" s="14" t="s">
        <v>72</v>
      </c>
      <c r="J48" s="48"/>
      <c r="K48" s="27"/>
      <c r="L48" s="27"/>
      <c r="M48" s="27"/>
      <c r="N48" s="27"/>
      <c r="O48" s="29"/>
      <c r="P48" s="29"/>
      <c r="Q48" s="29"/>
      <c r="R48" s="29"/>
      <c r="S48" s="29"/>
      <c r="T48" s="30"/>
      <c r="U48" s="29"/>
      <c r="V48" s="29"/>
      <c r="W48" s="31"/>
    </row>
    <row r="49" spans="1:23" ht="11.25">
      <c r="A49" s="63"/>
      <c r="B49" s="50"/>
      <c r="C49" s="65"/>
      <c r="D49" s="14"/>
      <c r="E49" s="14"/>
      <c r="F49" s="14"/>
      <c r="G49" s="14"/>
      <c r="H49" s="14"/>
      <c r="I49" s="14" t="s">
        <v>73</v>
      </c>
      <c r="J49" s="48"/>
      <c r="K49" s="50"/>
      <c r="L49" s="50"/>
      <c r="M49" s="50"/>
      <c r="N49" s="50"/>
      <c r="O49" s="50"/>
      <c r="P49" s="50"/>
      <c r="Q49" s="64"/>
      <c r="R49" s="64"/>
      <c r="S49" s="64"/>
      <c r="T49" s="30"/>
      <c r="U49" s="29"/>
      <c r="V49" s="29"/>
      <c r="W49" s="120"/>
    </row>
    <row r="50" spans="1:23" ht="11.25">
      <c r="A50" s="63"/>
      <c r="B50" s="50"/>
      <c r="C50" s="62">
        <v>211</v>
      </c>
      <c r="D50" s="25">
        <v>1000</v>
      </c>
      <c r="E50" s="25">
        <v>1</v>
      </c>
      <c r="F50" s="25"/>
      <c r="G50" s="25">
        <v>13</v>
      </c>
      <c r="H50" s="25">
        <v>11</v>
      </c>
      <c r="I50" s="26" t="s">
        <v>71</v>
      </c>
      <c r="J50" s="27">
        <v>50000000</v>
      </c>
      <c r="K50" s="27"/>
      <c r="L50" s="27"/>
      <c r="M50" s="27"/>
      <c r="N50" s="27"/>
      <c r="O50" s="30">
        <f>J50+(-K50+L50-M50+N50)</f>
        <v>50000000</v>
      </c>
      <c r="P50" s="29">
        <v>32239833</v>
      </c>
      <c r="Q50" s="29">
        <v>32239833</v>
      </c>
      <c r="R50" s="29">
        <v>32239833</v>
      </c>
      <c r="S50" s="29">
        <v>32239833</v>
      </c>
      <c r="T50" s="30">
        <f>O50-P50</f>
        <v>17760167</v>
      </c>
      <c r="U50" s="30">
        <f>P50-Q50</f>
        <v>0</v>
      </c>
      <c r="V50" s="30">
        <f>Q50-R50</f>
        <v>0</v>
      </c>
      <c r="W50" s="88">
        <f>R50-S50</f>
        <v>0</v>
      </c>
    </row>
    <row r="51" spans="1:23" ht="11.25">
      <c r="A51" s="63"/>
      <c r="B51" s="50"/>
      <c r="C51" s="62"/>
      <c r="D51" s="25"/>
      <c r="E51" s="25"/>
      <c r="F51" s="25"/>
      <c r="G51" s="25"/>
      <c r="H51" s="25"/>
      <c r="I51" s="26"/>
      <c r="J51" s="38"/>
      <c r="K51" s="27"/>
      <c r="L51" s="27"/>
      <c r="M51" s="27"/>
      <c r="N51" s="27"/>
      <c r="O51" s="30"/>
      <c r="P51" s="64"/>
      <c r="Q51" s="64"/>
      <c r="R51" s="64"/>
      <c r="S51" s="64"/>
      <c r="T51" s="30"/>
      <c r="U51" s="30"/>
      <c r="V51" s="30"/>
      <c r="W51" s="88"/>
    </row>
    <row r="52" spans="1:23" ht="11.25">
      <c r="A52" s="63"/>
      <c r="B52" s="50"/>
      <c r="C52" s="66">
        <v>211</v>
      </c>
      <c r="D52" s="25"/>
      <c r="E52" s="25"/>
      <c r="F52" s="25"/>
      <c r="G52" s="25"/>
      <c r="H52" s="25"/>
      <c r="I52" s="14" t="s">
        <v>74</v>
      </c>
      <c r="J52" s="29"/>
      <c r="K52" s="27"/>
      <c r="L52" s="27"/>
      <c r="M52" s="27"/>
      <c r="N52" s="27"/>
      <c r="O52" s="29"/>
      <c r="P52" s="29"/>
      <c r="Q52" s="29"/>
      <c r="R52" s="29"/>
      <c r="S52" s="29"/>
      <c r="T52" s="29"/>
      <c r="U52" s="29"/>
      <c r="V52" s="29"/>
      <c r="W52" s="31"/>
    </row>
    <row r="53" spans="1:23" ht="11.25">
      <c r="A53" s="63"/>
      <c r="B53" s="50"/>
      <c r="C53" s="62"/>
      <c r="D53" s="25"/>
      <c r="E53" s="25"/>
      <c r="F53" s="25"/>
      <c r="G53" s="25"/>
      <c r="H53" s="25"/>
      <c r="I53" s="14" t="s">
        <v>75</v>
      </c>
      <c r="J53" s="29"/>
      <c r="K53" s="27"/>
      <c r="L53" s="27"/>
      <c r="M53" s="27"/>
      <c r="N53" s="27"/>
      <c r="O53" s="30"/>
      <c r="P53" s="50"/>
      <c r="Q53" s="64"/>
      <c r="R53" s="64"/>
      <c r="S53" s="64"/>
      <c r="T53" s="30"/>
      <c r="U53" s="30"/>
      <c r="V53" s="30"/>
      <c r="W53" s="88"/>
    </row>
    <row r="54" spans="1:23" ht="11.25">
      <c r="A54" s="63"/>
      <c r="B54" s="50"/>
      <c r="C54" s="62"/>
      <c r="D54" s="25"/>
      <c r="E54" s="25"/>
      <c r="F54" s="25"/>
      <c r="G54" s="25"/>
      <c r="H54" s="25"/>
      <c r="I54" s="14" t="s">
        <v>76</v>
      </c>
      <c r="J54" s="29"/>
      <c r="K54" s="27"/>
      <c r="L54" s="27"/>
      <c r="M54" s="27"/>
      <c r="N54" s="27"/>
      <c r="O54" s="64"/>
      <c r="P54" s="50"/>
      <c r="Q54" s="64"/>
      <c r="R54" s="64"/>
      <c r="S54" s="64"/>
      <c r="T54" s="29"/>
      <c r="U54" s="29"/>
      <c r="V54" s="29"/>
      <c r="W54" s="120"/>
    </row>
    <row r="55" spans="1:23" ht="11.25">
      <c r="A55" s="63"/>
      <c r="B55" s="50"/>
      <c r="C55" s="62">
        <v>211</v>
      </c>
      <c r="D55" s="25">
        <v>1000</v>
      </c>
      <c r="E55" s="25">
        <v>2</v>
      </c>
      <c r="F55" s="25"/>
      <c r="G55" s="25"/>
      <c r="H55" s="25">
        <v>11</v>
      </c>
      <c r="I55" s="26" t="s">
        <v>71</v>
      </c>
      <c r="J55" s="27">
        <v>150000000</v>
      </c>
      <c r="K55" s="27"/>
      <c r="L55" s="27"/>
      <c r="M55" s="27"/>
      <c r="N55" s="27"/>
      <c r="O55" s="30">
        <f>J55+(-K55+L55-M55+N55)</f>
        <v>150000000</v>
      </c>
      <c r="P55" s="29">
        <v>150000000</v>
      </c>
      <c r="Q55" s="29">
        <v>150000000</v>
      </c>
      <c r="R55" s="29">
        <v>150000000</v>
      </c>
      <c r="S55" s="29">
        <v>150000000</v>
      </c>
      <c r="T55" s="30">
        <f>O55-P55</f>
        <v>0</v>
      </c>
      <c r="U55" s="30">
        <f>P55-Q55</f>
        <v>0</v>
      </c>
      <c r="V55" s="30">
        <f>Q55-R55</f>
        <v>0</v>
      </c>
      <c r="W55" s="88">
        <f>R55-S55</f>
        <v>0</v>
      </c>
    </row>
    <row r="56" spans="1:23" ht="11.25">
      <c r="A56" s="63"/>
      <c r="B56" s="50"/>
      <c r="C56" s="62"/>
      <c r="D56" s="25"/>
      <c r="E56" s="25"/>
      <c r="F56" s="25"/>
      <c r="G56" s="25"/>
      <c r="H56" s="25"/>
      <c r="I56" s="26"/>
      <c r="J56" s="38"/>
      <c r="K56" s="27"/>
      <c r="L56" s="27"/>
      <c r="M56" s="27"/>
      <c r="N56" s="27"/>
      <c r="O56" s="50"/>
      <c r="P56" s="64"/>
      <c r="Q56" s="64"/>
      <c r="R56" s="64"/>
      <c r="S56" s="64"/>
      <c r="T56" s="29"/>
      <c r="U56" s="29"/>
      <c r="V56" s="29"/>
      <c r="W56" s="120"/>
    </row>
    <row r="57" spans="1:23" ht="11.25">
      <c r="A57" s="63"/>
      <c r="B57" s="50"/>
      <c r="C57" s="62">
        <v>520</v>
      </c>
      <c r="D57" s="25"/>
      <c r="E57" s="25"/>
      <c r="F57" s="25"/>
      <c r="G57" s="25"/>
      <c r="H57" s="25"/>
      <c r="I57" s="14" t="s">
        <v>77</v>
      </c>
      <c r="J57" s="27"/>
      <c r="K57" s="27"/>
      <c r="L57" s="27"/>
      <c r="M57" s="27"/>
      <c r="N57" s="27"/>
      <c r="O57" s="29"/>
      <c r="P57" s="29"/>
      <c r="Q57" s="29"/>
      <c r="R57" s="29"/>
      <c r="S57" s="29"/>
      <c r="T57" s="29"/>
      <c r="U57" s="29"/>
      <c r="V57" s="29"/>
      <c r="W57" s="40"/>
    </row>
    <row r="58" spans="1:23" ht="11.25">
      <c r="A58" s="63"/>
      <c r="B58" s="50"/>
      <c r="C58" s="62"/>
      <c r="D58" s="25"/>
      <c r="E58" s="25"/>
      <c r="F58" s="25"/>
      <c r="G58" s="25"/>
      <c r="H58" s="25"/>
      <c r="I58" s="14" t="s">
        <v>78</v>
      </c>
      <c r="J58" s="48"/>
      <c r="K58" s="27"/>
      <c r="L58" s="27"/>
      <c r="M58" s="27"/>
      <c r="N58" s="27"/>
      <c r="O58" s="29"/>
      <c r="P58" s="29"/>
      <c r="Q58" s="29"/>
      <c r="R58" s="29"/>
      <c r="S58" s="29"/>
      <c r="T58" s="29"/>
      <c r="U58" s="29"/>
      <c r="V58" s="29"/>
      <c r="W58" s="31"/>
    </row>
    <row r="59" spans="1:23" ht="11.25">
      <c r="A59" s="63"/>
      <c r="B59" s="50"/>
      <c r="C59" s="62">
        <v>520</v>
      </c>
      <c r="D59" s="25">
        <v>1000</v>
      </c>
      <c r="E59" s="25">
        <v>5</v>
      </c>
      <c r="F59" s="25"/>
      <c r="G59" s="25">
        <v>20</v>
      </c>
      <c r="H59" s="25">
        <v>11</v>
      </c>
      <c r="I59" s="26" t="s">
        <v>71</v>
      </c>
      <c r="J59" s="27">
        <v>405000000</v>
      </c>
      <c r="K59" s="27"/>
      <c r="L59" s="27"/>
      <c r="M59" s="27"/>
      <c r="N59" s="27"/>
      <c r="O59" s="30">
        <f>J59+(-K59+L59-M59+N59)</f>
        <v>405000000</v>
      </c>
      <c r="P59" s="29">
        <v>329783097.38</v>
      </c>
      <c r="Q59" s="29">
        <v>329783097.38</v>
      </c>
      <c r="R59" s="29">
        <v>141183850.5</v>
      </c>
      <c r="S59" s="29">
        <v>119386291</v>
      </c>
      <c r="T59" s="30">
        <f>O59-P59</f>
        <v>75216902.62</v>
      </c>
      <c r="U59" s="30">
        <f>P59-Q59</f>
        <v>0</v>
      </c>
      <c r="V59" s="30">
        <f>Q59-R59</f>
        <v>188599246.88</v>
      </c>
      <c r="W59" s="88">
        <f>R59-S59</f>
        <v>21797559.5</v>
      </c>
    </row>
    <row r="60" spans="1:23" ht="11.25">
      <c r="A60" s="63"/>
      <c r="B60" s="50"/>
      <c r="C60" s="62"/>
      <c r="D60" s="25"/>
      <c r="E60" s="25"/>
      <c r="F60" s="25"/>
      <c r="G60" s="25"/>
      <c r="H60" s="25"/>
      <c r="I60" s="14"/>
      <c r="J60" s="29"/>
      <c r="K60" s="29"/>
      <c r="L60" s="29"/>
      <c r="M60" s="29"/>
      <c r="N60" s="29"/>
      <c r="O60" s="30"/>
      <c r="P60" s="29"/>
      <c r="Q60" s="29"/>
      <c r="R60" s="29"/>
      <c r="S60" s="29"/>
      <c r="T60" s="29"/>
      <c r="U60" s="29"/>
      <c r="V60" s="29"/>
      <c r="W60" s="40"/>
    </row>
    <row r="61" spans="1:23" ht="12" thickBot="1">
      <c r="A61" s="97"/>
      <c r="B61" s="57"/>
      <c r="C61" s="67"/>
      <c r="D61" s="54"/>
      <c r="E61" s="54"/>
      <c r="F61" s="57"/>
      <c r="G61" s="55"/>
      <c r="H61" s="56"/>
      <c r="I61" s="56"/>
      <c r="J61" s="98"/>
      <c r="K61" s="57"/>
      <c r="L61" s="57"/>
      <c r="M61" s="57"/>
      <c r="N61" s="57"/>
      <c r="O61" s="57"/>
      <c r="P61" s="57"/>
      <c r="Q61" s="122"/>
      <c r="R61" s="122"/>
      <c r="S61" s="122"/>
      <c r="T61" s="59"/>
      <c r="U61" s="58"/>
      <c r="V61" s="58"/>
      <c r="W61" s="123"/>
    </row>
    <row r="62" spans="1:23" ht="11.25">
      <c r="A62" s="80"/>
      <c r="B62" s="81"/>
      <c r="C62" s="81"/>
      <c r="D62" s="81"/>
      <c r="E62" s="81"/>
      <c r="F62" s="81"/>
      <c r="G62" s="81"/>
      <c r="H62" s="81"/>
      <c r="I62" s="82" t="s">
        <v>61</v>
      </c>
      <c r="J62" s="83">
        <f aca="true" t="shared" si="4" ref="J62:W62">J10+J46</f>
        <v>1194229700</v>
      </c>
      <c r="K62" s="83">
        <f t="shared" si="4"/>
        <v>0</v>
      </c>
      <c r="L62" s="83">
        <f t="shared" si="4"/>
        <v>0</v>
      </c>
      <c r="M62" s="83">
        <f t="shared" si="4"/>
        <v>0</v>
      </c>
      <c r="N62" s="83">
        <f t="shared" si="4"/>
        <v>0</v>
      </c>
      <c r="O62" s="83">
        <f t="shared" si="4"/>
        <v>1194229700</v>
      </c>
      <c r="P62" s="83">
        <f t="shared" si="4"/>
        <v>1100513578.38</v>
      </c>
      <c r="Q62" s="83">
        <f t="shared" si="4"/>
        <v>1100513578.38</v>
      </c>
      <c r="R62" s="83">
        <f t="shared" si="4"/>
        <v>909607171.5</v>
      </c>
      <c r="S62" s="83">
        <f t="shared" si="4"/>
        <v>887809612</v>
      </c>
      <c r="T62" s="83">
        <f t="shared" si="4"/>
        <v>93716121.62</v>
      </c>
      <c r="U62" s="83">
        <f t="shared" si="4"/>
        <v>0</v>
      </c>
      <c r="V62" s="83">
        <f t="shared" si="4"/>
        <v>190906406.88</v>
      </c>
      <c r="W62" s="83">
        <f t="shared" si="4"/>
        <v>21797559.5</v>
      </c>
    </row>
    <row r="63" spans="1:23" ht="12" thickBo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124"/>
      <c r="R63" s="124"/>
      <c r="S63" s="124"/>
      <c r="T63" s="124"/>
      <c r="U63" s="124"/>
      <c r="V63" s="124"/>
      <c r="W63" s="125"/>
    </row>
    <row r="64" ht="11.25">
      <c r="J64" s="70"/>
    </row>
    <row r="65" ht="11.25">
      <c r="J65" s="70"/>
    </row>
    <row r="70" spans="3:10" ht="12.75">
      <c r="C70" s="1"/>
      <c r="D70" s="1"/>
      <c r="E70" s="1"/>
      <c r="F70" s="1"/>
      <c r="G70" s="1"/>
      <c r="H70" s="1"/>
      <c r="I70" s="1"/>
      <c r="J70" s="1"/>
    </row>
    <row r="71" spans="3:10" ht="12.75">
      <c r="C71" s="1"/>
      <c r="D71" s="1"/>
      <c r="E71" s="1"/>
      <c r="F71" s="1"/>
      <c r="G71" s="1"/>
      <c r="H71" s="1"/>
      <c r="I71" s="1"/>
      <c r="J71" s="1"/>
    </row>
    <row r="72" spans="3:10" ht="12.75">
      <c r="C72" s="1"/>
      <c r="D72" s="1"/>
      <c r="E72" s="1"/>
      <c r="F72" s="1"/>
      <c r="G72" s="1"/>
      <c r="H72" s="1"/>
      <c r="I72" s="1"/>
      <c r="J72" s="1"/>
    </row>
    <row r="73" spans="3:10" ht="12.75">
      <c r="C73" s="1"/>
      <c r="D73" s="1"/>
      <c r="E73" s="1"/>
      <c r="F73" s="1"/>
      <c r="G73" s="1"/>
      <c r="H73" s="1"/>
      <c r="I73" s="1"/>
      <c r="J73" s="1"/>
    </row>
    <row r="74" spans="3:10" ht="12.75">
      <c r="C74" s="1"/>
      <c r="D74" s="1"/>
      <c r="E74" s="1"/>
      <c r="F74" s="1"/>
      <c r="G74" s="1"/>
      <c r="H74" s="1"/>
      <c r="I74" s="1"/>
      <c r="J74" s="1"/>
    </row>
    <row r="75" spans="3:10" ht="12.75">
      <c r="C75" s="1"/>
      <c r="D75" s="1"/>
      <c r="E75" s="1"/>
      <c r="F75" s="1"/>
      <c r="G75" s="1"/>
      <c r="H75" s="1"/>
      <c r="I75" s="1"/>
      <c r="J75" s="1"/>
    </row>
    <row r="76" spans="3:10" ht="12.75">
      <c r="C76" s="1"/>
      <c r="D76" s="1"/>
      <c r="E76" s="1"/>
      <c r="F76" s="1"/>
      <c r="G76" s="1"/>
      <c r="H76" s="1"/>
      <c r="I76" s="1"/>
      <c r="J76" s="1"/>
    </row>
    <row r="77" spans="3:10" ht="12.75">
      <c r="C77" s="1"/>
      <c r="D77" s="1"/>
      <c r="E77" s="1"/>
      <c r="F77" s="1"/>
      <c r="G77" s="1"/>
      <c r="H77" s="1"/>
      <c r="I77" s="1"/>
      <c r="J77" s="1"/>
    </row>
    <row r="78" spans="3:10" ht="12.75">
      <c r="C78" s="1"/>
      <c r="D78" s="1"/>
      <c r="E78" s="1"/>
      <c r="F78" s="1"/>
      <c r="G78" s="1"/>
      <c r="H78" s="1"/>
      <c r="I78" s="1"/>
      <c r="J78" s="1"/>
    </row>
    <row r="79" spans="3:10" ht="12.75">
      <c r="C79" s="1"/>
      <c r="D79" s="1"/>
      <c r="E79" s="1"/>
      <c r="F79" s="1"/>
      <c r="G79" s="1"/>
      <c r="H79" s="1"/>
      <c r="I79" s="1"/>
      <c r="J79" s="1"/>
    </row>
    <row r="80" spans="3:10" ht="12.75">
      <c r="C80" s="1"/>
      <c r="D80" s="1"/>
      <c r="E80" s="1"/>
      <c r="F80" s="1"/>
      <c r="G80" s="1"/>
      <c r="H80" s="1"/>
      <c r="I80" s="1"/>
      <c r="J80" s="1"/>
    </row>
    <row r="81" spans="3:10" ht="12.75">
      <c r="C81" s="1"/>
      <c r="D81" s="1"/>
      <c r="E81" s="1"/>
      <c r="F81" s="1"/>
      <c r="G81" s="1"/>
      <c r="H81" s="1"/>
      <c r="I81" s="1"/>
      <c r="J81" s="1"/>
    </row>
    <row r="82" spans="3:10" ht="12.75">
      <c r="C82" s="1"/>
      <c r="D82" s="1"/>
      <c r="E82" s="1"/>
      <c r="F82" s="1"/>
      <c r="G82" s="1"/>
      <c r="H82" s="1"/>
      <c r="I82" s="1"/>
      <c r="J82" s="1"/>
    </row>
    <row r="83" spans="3:10" ht="12.75">
      <c r="C83" s="1"/>
      <c r="D83" s="1"/>
      <c r="E83" s="1"/>
      <c r="F83" s="1"/>
      <c r="G83" s="1"/>
      <c r="H83" s="1"/>
      <c r="I83" s="1"/>
      <c r="J83" s="1"/>
    </row>
    <row r="84" spans="3:10" ht="12.75">
      <c r="C84" s="1"/>
      <c r="D84" s="1"/>
      <c r="E84" s="1"/>
      <c r="F84" s="1"/>
      <c r="G84" s="1"/>
      <c r="H84" s="1"/>
      <c r="I84" s="1"/>
      <c r="J84" s="1"/>
    </row>
    <row r="85" spans="3:10" ht="12.75">
      <c r="C85" s="1"/>
      <c r="D85" s="1"/>
      <c r="E85" s="1"/>
      <c r="F85" s="1"/>
      <c r="G85" s="1"/>
      <c r="H85" s="1"/>
      <c r="I85" s="1"/>
      <c r="J85" s="1"/>
    </row>
    <row r="86" spans="3:10" ht="12.75">
      <c r="C86" s="1"/>
      <c r="D86" s="1"/>
      <c r="E86" s="1"/>
      <c r="F86" s="1"/>
      <c r="G86" s="1"/>
      <c r="H86" s="1"/>
      <c r="I86" s="1"/>
      <c r="J86" s="1"/>
    </row>
    <row r="87" spans="3:10" ht="12.75">
      <c r="C87" s="1"/>
      <c r="D87" s="1"/>
      <c r="E87" s="1"/>
      <c r="F87" s="1"/>
      <c r="G87" s="1"/>
      <c r="H87" s="1"/>
      <c r="I87" s="1"/>
      <c r="J87" s="1"/>
    </row>
    <row r="88" spans="3:10" ht="12.75">
      <c r="C88" s="1"/>
      <c r="D88" s="1"/>
      <c r="E88" s="1"/>
      <c r="F88" s="1"/>
      <c r="G88" s="1"/>
      <c r="H88" s="1"/>
      <c r="I88" s="1"/>
      <c r="J88" s="1"/>
    </row>
    <row r="89" spans="3:10" ht="12.75">
      <c r="C89" s="1"/>
      <c r="D89" s="1"/>
      <c r="E89" s="1"/>
      <c r="F89" s="1"/>
      <c r="G89" s="1"/>
      <c r="H89" s="1"/>
      <c r="I89" s="1"/>
      <c r="J89" s="1"/>
    </row>
    <row r="90" spans="3:10" ht="12.75">
      <c r="C90" s="1"/>
      <c r="D90" s="1"/>
      <c r="E90" s="1"/>
      <c r="F90" s="1"/>
      <c r="G90" s="1"/>
      <c r="H90" s="1"/>
      <c r="I90" s="1"/>
      <c r="J90" s="1"/>
    </row>
    <row r="91" spans="3:10" ht="12.75">
      <c r="C91" s="1"/>
      <c r="D91" s="1"/>
      <c r="E91" s="1"/>
      <c r="F91" s="1"/>
      <c r="G91" s="1"/>
      <c r="H91" s="1"/>
      <c r="I91" s="1"/>
      <c r="J91" s="1"/>
    </row>
    <row r="92" spans="3:10" ht="12.75">
      <c r="C92" s="1"/>
      <c r="D92" s="1"/>
      <c r="E92" s="1"/>
      <c r="F92" s="1"/>
      <c r="G92" s="1"/>
      <c r="H92" s="1"/>
      <c r="I92" s="1"/>
      <c r="J92" s="1"/>
    </row>
    <row r="93" spans="3:10" ht="12.75">
      <c r="C93" s="1"/>
      <c r="D93" s="1"/>
      <c r="E93" s="1"/>
      <c r="F93" s="1"/>
      <c r="G93" s="1"/>
      <c r="H93" s="1"/>
      <c r="I93" s="1"/>
      <c r="J93" s="1"/>
    </row>
    <row r="94" spans="3:10" ht="12.75">
      <c r="C94" s="1"/>
      <c r="D94" s="1"/>
      <c r="E94" s="1"/>
      <c r="F94" s="1"/>
      <c r="G94" s="1"/>
      <c r="H94" s="1"/>
      <c r="I94" s="1"/>
      <c r="J94" s="1"/>
    </row>
    <row r="95" spans="3:10" ht="12.75">
      <c r="C95" s="1"/>
      <c r="D95" s="1"/>
      <c r="E95" s="1"/>
      <c r="F95" s="1"/>
      <c r="G95" s="1"/>
      <c r="H95" s="1"/>
      <c r="I95" s="1"/>
      <c r="J95" s="1"/>
    </row>
    <row r="96" spans="3:10" ht="12.75">
      <c r="C96" s="1"/>
      <c r="D96" s="1"/>
      <c r="E96" s="1"/>
      <c r="F96" s="1"/>
      <c r="G96" s="1"/>
      <c r="H96" s="1"/>
      <c r="I96" s="1"/>
      <c r="J96" s="1"/>
    </row>
    <row r="97" spans="3:10" ht="12.75">
      <c r="C97" s="1"/>
      <c r="D97" s="1"/>
      <c r="E97" s="1"/>
      <c r="F97" s="1"/>
      <c r="G97" s="1"/>
      <c r="H97" s="1"/>
      <c r="I97" s="1"/>
      <c r="J97" s="1"/>
    </row>
    <row r="98" spans="3:10" ht="12.75">
      <c r="C98" s="1"/>
      <c r="D98" s="1"/>
      <c r="E98" s="1"/>
      <c r="F98" s="1"/>
      <c r="G98" s="1"/>
      <c r="H98" s="1"/>
      <c r="I98" s="1"/>
      <c r="J98" s="1"/>
    </row>
    <row r="99" spans="3:10" ht="12.75">
      <c r="C99" s="1"/>
      <c r="D99" s="1"/>
      <c r="E99" s="1"/>
      <c r="F99" s="1"/>
      <c r="G99" s="1"/>
      <c r="H99" s="1"/>
      <c r="I99" s="1"/>
      <c r="J99" s="1"/>
    </row>
    <row r="100" spans="3:10" ht="12.75">
      <c r="C100" s="1"/>
      <c r="D100" s="1"/>
      <c r="E100" s="1"/>
      <c r="F100" s="1"/>
      <c r="G100" s="1"/>
      <c r="H100" s="1"/>
      <c r="I100" s="1"/>
      <c r="J100" s="1"/>
    </row>
    <row r="101" spans="3:10" ht="12.75">
      <c r="C101" s="1"/>
      <c r="D101" s="1"/>
      <c r="E101" s="1"/>
      <c r="F101" s="1"/>
      <c r="G101" s="1"/>
      <c r="H101" s="1"/>
      <c r="I101" s="1"/>
      <c r="J101" s="1"/>
    </row>
    <row r="102" spans="3:10" ht="12.75">
      <c r="C102" s="1"/>
      <c r="D102" s="1"/>
      <c r="E102" s="1"/>
      <c r="F102" s="1"/>
      <c r="G102" s="1"/>
      <c r="H102" s="1"/>
      <c r="I102" s="1"/>
      <c r="J102" s="1"/>
    </row>
    <row r="103" spans="3:10" ht="12.75">
      <c r="C103" s="1"/>
      <c r="D103" s="1"/>
      <c r="E103" s="1"/>
      <c r="F103" s="1"/>
      <c r="G103" s="1"/>
      <c r="H103" s="1"/>
      <c r="I103" s="1"/>
      <c r="J103" s="1"/>
    </row>
    <row r="104" spans="3:10" ht="12.75">
      <c r="C104" s="1"/>
      <c r="D104" s="1"/>
      <c r="E104" s="1"/>
      <c r="F104" s="1"/>
      <c r="G104" s="1"/>
      <c r="H104" s="1"/>
      <c r="I104" s="1"/>
      <c r="J104" s="1"/>
    </row>
    <row r="105" spans="3:10" ht="12.75">
      <c r="C105" s="1"/>
      <c r="D105" s="1"/>
      <c r="E105" s="1"/>
      <c r="F105" s="1"/>
      <c r="G105" s="1"/>
      <c r="H105" s="1"/>
      <c r="I105" s="1"/>
      <c r="J105" s="1"/>
    </row>
    <row r="106" spans="3:10" ht="12.75">
      <c r="C106" s="1"/>
      <c r="D106" s="1"/>
      <c r="E106" s="1"/>
      <c r="F106" s="1"/>
      <c r="G106" s="1"/>
      <c r="H106" s="1"/>
      <c r="I106" s="1"/>
      <c r="J106" s="1"/>
    </row>
  </sheetData>
  <mergeCells count="6">
    <mergeCell ref="A2:U2"/>
    <mergeCell ref="A4:U4"/>
    <mergeCell ref="F7:H7"/>
    <mergeCell ref="K7:L7"/>
    <mergeCell ref="A6:G6"/>
    <mergeCell ref="K6:N6"/>
  </mergeCells>
  <printOptions/>
  <pageMargins left="0.34" right="0.59" top="0.7874015748031497" bottom="0.29" header="0" footer="0"/>
  <pageSetup horizontalDpi="600" verticalDpi="600" orientation="landscape" paperSize="14" scale="60" r:id="rId1"/>
  <headerFooter alignWithMargins="0">
    <oddFooter>&amp;L&amp;6ELABORO SUPH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liabuabara</dc:creator>
  <cp:keywords/>
  <dc:description/>
  <cp:lastModifiedBy>suribe</cp:lastModifiedBy>
  <cp:lastPrinted>2006-01-03T22:58:41Z</cp:lastPrinted>
  <dcterms:created xsi:type="dcterms:W3CDTF">2004-05-17T16:03:47Z</dcterms:created>
  <dcterms:modified xsi:type="dcterms:W3CDTF">2006-01-03T22:58:42Z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