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535" windowHeight="6750" tabRatio="601" firstSheet="1" activeTab="1"/>
  </bookViews>
  <sheets>
    <sheet name="ejecución plan operativo 2005" sheetId="1" r:id="rId1"/>
    <sheet name="ejecución plan operativo 2008" sheetId="2" r:id="rId2"/>
  </sheets>
  <definedNames>
    <definedName name="_xlnm.Print_Area" localSheetId="1">'ejecución plan operativo 2008'!$A$1:$H$58</definedName>
    <definedName name="_xlnm.Print_Titles" localSheetId="0">'ejecución plan operativo 2005'!$11:$12</definedName>
    <definedName name="_xlnm.Print_Titles" localSheetId="1">'ejecución plan operativo 2008'!$4:$5</definedName>
  </definedNames>
  <calcPr fullCalcOnLoad="1"/>
</workbook>
</file>

<file path=xl/sharedStrings.xml><?xml version="1.0" encoding="utf-8"?>
<sst xmlns="http://schemas.openxmlformats.org/spreadsheetml/2006/main" count="649" uniqueCount="475">
  <si>
    <r>
      <t xml:space="preserve">Se realizaron las siguientes personalizaciones:
</t>
    </r>
    <r>
      <rPr>
        <b/>
        <sz val="8"/>
        <rFont val="Arial"/>
        <family val="2"/>
      </rPr>
      <t>Módulo de Indicadores</t>
    </r>
    <r>
      <rPr>
        <sz val="8"/>
        <rFont val="Arial"/>
        <family val="2"/>
      </rPr>
      <t xml:space="preserve">: Se crearon seguridades a la caracterización u hoja de vida del indicador. La Oficina de Planeación debe ser la única que pueda acceder a la creación de los indicadores, con el objetivo de evitar que los responsables de procesos cambien las tolerancias o límites.
</t>
    </r>
    <r>
      <rPr>
        <b/>
        <sz val="8"/>
        <rFont val="Arial"/>
        <family val="2"/>
      </rPr>
      <t>Módulo de Auditorias</t>
    </r>
    <r>
      <rPr>
        <sz val="8"/>
        <rFont val="Arial"/>
        <family val="2"/>
      </rPr>
      <t xml:space="preserve">: En el informe final traerá los aspectos por mejorar y las fortalezas asociados a cada proceso.
</t>
    </r>
    <r>
      <rPr>
        <b/>
        <sz val="8"/>
        <rFont val="Arial"/>
        <family val="2"/>
      </rPr>
      <t>Plantillas</t>
    </r>
    <r>
      <rPr>
        <sz val="8"/>
        <rFont val="Arial"/>
        <family val="2"/>
      </rPr>
      <t>: Se incluyó el número en las actividades en la plantilla del procedimiento para facilitar su actualización. Se incluyó en las plantillas de caracterización de procesos y procedimientos el histórico de las versiones y los cambios; especificando versión, fecha y razón de la actualización.</t>
    </r>
  </si>
  <si>
    <t xml:space="preserve">A través de este proyectos se adquirieron 2 switch y dos servidores para el centro de cómputo.  Igualmente, se ejecutó el contrato para renovación del cableado estructurado, se adquirió un disco de almacenamiento de información y se firmó y ejecutó contrato para la remodelación y adecuación del centro de cómputo. </t>
  </si>
  <si>
    <t>Se actualizó la intranet con información básica y necesaria para entrar en funcionamiento, se realizaron las actualizaciones requeridas por el grupo de comunicaciones.</t>
  </si>
  <si>
    <t>En el mes de diciembre finalizaron las jornadas institucionales de supervisión descentralizada y como acción de mejora para las mismas se acordó que estas jornadas se adelantarían con el acompañamiento de funcionarios de todas las áreas de la Superintendencia. Es así, como en el desarrollo de estas jornadas participaron funcionarios del área  comunicaciones, interacción ciudadana, misionales, despacho y oficina de planeación y sistemas.
La oficina de planeación en estas jornadas aplicó a los asistentes encuestas de opinión sobre el ejercicio de las jornadas.
En el mes de octubre se presentó el documento Supervisión sin Burocracia al DAFP para participar en el Premio Nacional de Alta Gerencia.</t>
  </si>
  <si>
    <t>ACCIONES</t>
  </si>
  <si>
    <t xml:space="preserve">Se remitio entre los días 20/11/08 y hasta el 02/12/08  a la Delegatura Financiera los 20 Informes  presentado por la Unión Temporal de las visitas realizadas a las Cooperativas Coopsuramerica, Copetexas, Financiar, Coopetrol, Colleguizamos, Alianza, Ustacoop,  Colever, Universidad Nacional,  Copillantas, Copinke, Cafam, AVP, Codecol, Progresa, Cooptraiss, Copedac, Comerca, Coindegabo, Cofipopular. </t>
  </si>
  <si>
    <t xml:space="preserve">Durante el semestre la Superintendencia realizó los siguientes encuentros regionales: Encuentro con fondos de empleados en Antioquia (23-feb-04) y un Encuentro de liquidadores, revisores y agentes especiales (1 de abril) con participación de representantes de todo el país. </t>
  </si>
  <si>
    <t xml:space="preserve">Se diseño formato de tabulación y seguimiento a las observaciones de los usuarios para ser analizadas entre la Secretaría General y la Oficina de Planeación.  Por el bajo número de observaciones depositadas, se considera insuficiente la muestra para realizar un análisis adecuado de las mismas. </t>
  </si>
  <si>
    <t xml:space="preserve">Se van a seleccionar 200 conceptos a 30 de noviembre de 2005 para el índice temático alfabético. Al 30 de junio de 2005 la Oficina cuenta con un índice de 125 conceptos clasificados y seleccionados.  </t>
  </si>
  <si>
    <t xml:space="preserve">  EJECUCIÓN PLANES DE ACCIÓN U OPERATIVOS</t>
  </si>
  <si>
    <t>Se está dando total cumplimiento a la implementación de los dos (2) procesos y procedimientos por parte de todos los funcionarios de la oficina jurídica.</t>
  </si>
  <si>
    <t>Se tienen pogramadas capacitaciones para todos los funcionarios a partir del mes de agosto sobre utilización de los recursos tecnológicos.</t>
  </si>
  <si>
    <t>La Delegatura participó en la elaboración del Plan Estratégico de Informática, PEI, a través del diseño de la encuesta y aplicación de las mismas en el área.</t>
  </si>
  <si>
    <t>Se realizaròn dos reuniones con relaciòn al tema de utorizaciòn de balances de cierre de ejercicio.</t>
  </si>
  <si>
    <t>Esta actividad se realizara con las visita in- situ a realizarse en octubre del presente año.</t>
  </si>
  <si>
    <t>Se cuenta con el Plan de de Mantenimiento y Compras</t>
  </si>
  <si>
    <t>La información suministrada fue publicada en la página web de la entidad.</t>
  </si>
  <si>
    <t>Se diseño y aprobó el formato para el requerimiento de bienes y servicios</t>
  </si>
  <si>
    <t>Se diseñó e implementó el formato para el recibo a satisfacción de bienes y servicios.</t>
  </si>
  <si>
    <t>Se diseñó e implementó formato de registro de proveedores para efectos contractuales y financieros.</t>
  </si>
  <si>
    <t>Se ha dado inicio a partir del mes de junio en la medida que el stock existente se ha ido agotando.</t>
  </si>
  <si>
    <t>14.28%</t>
  </si>
  <si>
    <t>Se publicó en el diario el tiempo circular tasa de contribución</t>
  </si>
  <si>
    <t>Del 7 al 17 de febrero a través de megalinea se hicieron los recordatorios de pago tasa de contribución.</t>
  </si>
  <si>
    <t>A través del PBX se hicieron los recordatorios sobre pago de tasa de contribución.</t>
  </si>
  <si>
    <t>Durante el pimer trimestre se utilizó para envio de correspondencia de la entidad el formato con el recodatorio de pago de contribución</t>
  </si>
  <si>
    <t>Proveer un servicio de supervisión con calidad a las empresas solidarias objeto de nuestra supervisión, incrementando cobertura con base en un talento humano competente, nuevos desarrollos tecnológicos, una eficaz política de comunicaciones, expedición y actualización de normas internas que regulan el sector y un adecuado sistema de control de riesgos.</t>
  </si>
  <si>
    <t>Descentralización parcial de la Superintendencia de la Economía Solidaria en las regiones</t>
  </si>
  <si>
    <t>Propiciar mesas de trabajo para análisis y discusión de normas que regulen el sector</t>
  </si>
  <si>
    <t>De acuerdo con los riesgos detectados en el ejercicio de la supervisión, adelantar jornadas de divulgación y asistencia técnica de carácter preventivo a nivel regional</t>
  </si>
  <si>
    <t>Todas las áreas</t>
  </si>
  <si>
    <t>Delegatura del Ahorro y la Forma Asociativa Solidaria: Delegado, Intendente, Coordinadores</t>
  </si>
  <si>
    <t>Se han diseñado seis (6) formatos para seguimiento resoluciones de sanciones, programa de supervisión sobre información financiera y de asamblea al cierre del ejercicio, seguimiento de respuesta al informe de visita, modelo informe de visita, evaluación cartera de crédito, información rendición de cuentas a fin de ejercicio para la asamblea general de socios.  Esta acción continua el próximo semestre.  El porcentaje de ejecución corresponde a los realizada en el semestre, respecto a las necesidades que surgieron de realizar formatos en el mismo periodo..</t>
  </si>
  <si>
    <t xml:space="preserve"> Se participó en 2 videoconferencias, se realizaron Capacitaciones en las ciudades de Bogotà (2), Medellìn (2) , Cali, Bucaramanga y Neiva.  El porcentaje corresponde al cumplimiento de lo programado para el semestre. La actividad continua el próximo semestre.</t>
  </si>
  <si>
    <t>En la actualidad existen 5 Fondos de empleados administrados por Findeter. Estos han estado bajo la supervision del Grupo de Ahorro por medio de la vigilancia tanto juridica como financiera</t>
  </si>
  <si>
    <t xml:space="preserve">Implementación de los procesos y procedimientos en todas las áreas </t>
  </si>
  <si>
    <t xml:space="preserve">Aplicación de indicadores de calidad y medición de los procesos </t>
  </si>
  <si>
    <t>Realización de 2 preauditorias internas  de Calidad: Una coordinada  por la Oficina Asesora de Planeación  y la otra realizada por el ICONTEC</t>
  </si>
  <si>
    <t>Desarrollar acciones de mejora para no conformidades encontradas</t>
  </si>
  <si>
    <t>ESPECIFICO 5</t>
  </si>
  <si>
    <t>Análisis y evaluación del Decreto 186 de 2004 para verificar elcumplimiento de la misión institucional conforme a los dispuesto en la Ley 454 de 1998</t>
  </si>
  <si>
    <t>Coordinar y atender la audItoría de certificación realizada por el ICONTEC</t>
  </si>
  <si>
    <t>Revisión, ajuste y socialización del Plan Estratégico 2002 - 2006</t>
  </si>
  <si>
    <t>Acompañar a las áreas en la formulación, seguimiento y evaluación de planes, programas y proyectos</t>
  </si>
  <si>
    <t>Realizar seguimientos periódicos a la ejecución del presupuesto de funcionamiento e inversión en la Entidad</t>
  </si>
  <si>
    <t xml:space="preserve">Difundir las políticas y objetivos de Calidad </t>
  </si>
  <si>
    <t xml:space="preserve">Dar cumplimiento a la Implementación de los procesos y procedimientos  </t>
  </si>
  <si>
    <t>Depuración bases de datos con información Estadística del sector</t>
  </si>
  <si>
    <t>elaboración del estudio de la Viabilidad económica del incremento de la Tasa de  Contribución.</t>
  </si>
  <si>
    <t xml:space="preserve">Publicación en diario de circulación nacional y página web de Supersolidaria circular tasa contribución    </t>
  </si>
  <si>
    <t>Ampliar red bancaria de recaudo (Banco Agrario)</t>
  </si>
  <si>
    <t>Publicidad por PBX 4895009</t>
  </si>
  <si>
    <t>Formato correspondencia  -  recordatorio tasa contribución</t>
  </si>
  <si>
    <t>Publicación pagina web deudores morosos año x año de la tasa de contribución</t>
  </si>
  <si>
    <t>Cobro telefónico y comunicaciones escritas recordando obligaciones anteriores al 1 de enero de 2005</t>
  </si>
  <si>
    <t>Análisis contratación externa  para cobro cartera morosa correspondiente a multas y tasa de contribución</t>
  </si>
  <si>
    <t xml:space="preserve">Sentar política institucional respecto entidades solidarias en estado especial (Administración y Liquidación) para el pago o no de la tasa de contribución. </t>
  </si>
  <si>
    <t>Participación en la elaboración del PEI</t>
  </si>
  <si>
    <t>Gestionar ante las áreas competentes la incorporación de las necesidades de la Delegatura al plan estratégico de informática y la capacitación a los funcionarios de la Delegatura en el manejo y aplicación del o los Software(s) adquiridos, mediante talleres, clínicas, etc.</t>
  </si>
  <si>
    <t xml:space="preserve">Implementación de todos los procesos de la entidad  </t>
  </si>
  <si>
    <t>Realizar informes de seguimiento permanente al plan estratégico de informática</t>
  </si>
  <si>
    <t xml:space="preserve">Realizar una evaluación de los funcionarios referente a las debilidades en el manejo de equipos y deficiencias en la operatividad de los anteriores </t>
  </si>
  <si>
    <t>Análisis costo beneficio para microfilmar o digitalizar los archivos central y de gestión.</t>
  </si>
  <si>
    <t>Actualizar  la infraestructura tecnológica de las diferentes áreas de la entidad.</t>
  </si>
  <si>
    <t>Análisis e implementación del proceso de enrutamiento documental para lograr la trazabilidad sobre los procesos, procedimientos misionales y de apoyo.</t>
  </si>
  <si>
    <t>Capacitación continua en temas jurídicos y financieros relacionados con la Supervisión para el mejoramiento continúo de los funcionarios de la Delegatura.</t>
  </si>
  <si>
    <t xml:space="preserve">Desarrollo de un manual para la formulación del plan de capacitación y bienestar social de la supersolidaria </t>
  </si>
  <si>
    <t>Realizar dos evaluaciones con el extra situ financiero a las entidades de segundo nivel de supervisión y una evaluación a las entidades de tercer nivel.</t>
  </si>
  <si>
    <t>Supervisar la administración del microcrédito inmobiliario en las entidades vigiladas que gestionan recursos ante FINDETER y/o Subsidios para VIS.</t>
  </si>
  <si>
    <t xml:space="preserve">Velar por el cumplimiento de las normas sobre aplicación de los excedentes en educación formal en las entidades supervisadas. </t>
  </si>
  <si>
    <t xml:space="preserve">Mediante Memorando Interno 2300-164 de junio 30 de 2004 se presentó al Despacho del Superintendente el Proyecto de Circular Externa para las entidades en intervención forzosa administrativa, por la cual se regula el trámite de solicitud de prórroga ante el Gobierno Nacional. </t>
  </si>
  <si>
    <t>Acción cumplida en diciembre de 2004.</t>
  </si>
  <si>
    <t>Al finalizar el mes de diciembre de 2004 la delagatura a través de Resoluciones elevó 52 entidades de segundo a primer nivel.</t>
  </si>
  <si>
    <t>Se ha recibido información consolidada de 25 cámaras de comercio de 56 existentes en el país, sobre las entidades de la economía solidaria que se encuentran inscritas en sus bases de datos.  Se está generando una base de datos consolidada en excel, la cual incluye información actualizada de las cámaras de comercio.
El día 27 de Mayo de 2005 con el radicado 007219 se envió comunicación a Confecámaras solicitando requerir a las cámaras de comercio faltantes por envió de información.</t>
  </si>
  <si>
    <t xml:space="preserve">En el Documento  Caracterización de la información en las entidades del sector de la Economia Solidaria  se identifican los sistemas de información que tienen como objetivo la conformacion de directorios o bases dedatos con informacion estrategica de las organizaciones que conforman el sector. Estos sistemas son utilizados como herramientas generadoras de indicadores y estadisticas.En el documento de caracterización Sectorial se presenta una matriz con el nombre del sistema y los componentes contenido y salidas de información. </t>
  </si>
  <si>
    <t>Fue aprobada y publicada la circular básica contable y financiera.</t>
  </si>
  <si>
    <t>En el segundo trimestre del año se concluyó la matriz propuesta y fue publicada en la página web de la Entidad.</t>
  </si>
  <si>
    <t xml:space="preserve">La etapa de recolección y critica de información permitió obtener informacion acerca de la actividad estadistica de la entidad en los componentes de oferta y demanada. Las atividades desarrolladas son las siguientes: Capacitacion y asistencia tecnica para la identificación, evaluación y registro en los formatos para las operaciones estadisticas que se generan en las dependencias , capacitacion yasistencia tecnica para la identificación, evaluación y registro en los formatos diseñados para las operaciones estadisticas que se generan en las dependencias y determinación de los responsables de cada actividad.   </t>
  </si>
  <si>
    <t xml:space="preserve">Asegurar que Supersolidaria incorpore dentro de su Plan Estratégico de Informática Institucional el software necesarios para la sistematización de los procesos y procedimientos de la Delegatura del ahorro y de la forma asociativa solidaria </t>
  </si>
  <si>
    <t>Evaluar mediante el software de calidad (el cual se adquirirá este año) la eficiencia y eficacia de los procesos y procedimientos implementados en desarrollo del Sistema de Gestión de Calidad</t>
  </si>
  <si>
    <t xml:space="preserve">Establecer las necesidades del área en materia de informática y capacitación </t>
  </si>
  <si>
    <t>Establecer las necesidades de información y manejo de la documentación</t>
  </si>
  <si>
    <t>Socializar las normas expedidas por el gobierno nacional y por la supersolidaria.</t>
  </si>
  <si>
    <t>Fortalecer las competencias del talento humano para mejorar el  desempeño  y compromiso institucional.</t>
  </si>
  <si>
    <t>Apoyar la formulación del plan de capacitación y bienestar social</t>
  </si>
  <si>
    <t>Socializar la regulación en materia de Economía Solidaria</t>
  </si>
  <si>
    <t>Satisfacer las necesidades de los funcionarios en su mejoramiento continuo</t>
  </si>
  <si>
    <t xml:space="preserve">Convocar a las entidades vigiladas para que se de la publicidad de la superintendencia en sus comunicados  </t>
  </si>
  <si>
    <t>Optimizar los diferentes recursos de comunicación para favorecer el logro de los objetivos institucionales</t>
  </si>
  <si>
    <t>Diseñar y adoptar formatos (previa validación por parte de la OAP) de certificados de existencia y representación legal</t>
  </si>
  <si>
    <t>Ingresar a medios magnéticos la información que reposa en las carpetas de las cooperativas de educación</t>
  </si>
  <si>
    <t>Ingresar a medios magnéticos la información remitida por las cooperativas de educación para contar con una base de datos permanentemente actualizada</t>
  </si>
  <si>
    <t>Evaluación Extrasitu: Distribuir de acuerdo a las calificación de riesgo, en dos grupos. Uno se evaluará diciembre-junio y el otro marzo-septiembre.</t>
  </si>
  <si>
    <t>Evaluación balances de cierre de ejercicio 2004</t>
  </si>
  <si>
    <t>Revisión y control de información financiera de Asamblea, actas, convocatoria, distribución de excedentes</t>
  </si>
  <si>
    <t>Estudio para la autorización de la actividad financiera a las 41 cooperativas pendientes</t>
  </si>
  <si>
    <t>Trámite mensual de quejas, consultas, aperturas de oficina, controles de ley, escisiones, transformaciones, sanciones, desmonte, etc.</t>
  </si>
  <si>
    <t xml:space="preserve">Compilar jurisprudencia relacionada con la Economía Solidaria </t>
  </si>
  <si>
    <t>Clasificar , elaborar y actualizar el índice de consultas y conceptos proferidos por la oficina jurídica, por orden alfabético y temático</t>
  </si>
  <si>
    <t>Hacer seguimiento a los procesos  contractuales</t>
  </si>
  <si>
    <t xml:space="preserve">Implementación  de nuevas herramientas para el mejoramiento de algunos procesos </t>
  </si>
  <si>
    <t>Difundir, mejorar y mantener el Sistema de Gestión de Calidad de acuerdo a los requerimientos de la  Norma ISO 9001:2000.</t>
  </si>
  <si>
    <t>Se realizaron dos mesas de trabajo con CONFECOOP, una en el mes de mayo y la otra en el mes de julio con su Junta Directiva. Las mesas de trabajo obedecieron a la revisión del capítulo de Indicadores financieros de la Circular Contable.</t>
  </si>
  <si>
    <t>Se concluyó la inclusión en el normograma de los decretos y leyes previsto para 2008. Se realizó la hipervinculación correspondiente y se encuentra publicada en la  página web a disposición del público en general, el normograma con las principales leyes y decretos.</t>
  </si>
  <si>
    <t xml:space="preserve">Entre los meses de septiembre y diciembre, se realizaron cinco (5) Jornadas institucionales de supervisión descentralizada sobre una programación de cuatro (4).  Las jornadas se adelantaron en la región Caribe (Barranquilla), Antioquia (Medellín), Occidente (Cali), Eje Cafetero (Pereira) y Andina (Bogotá). </t>
  </si>
  <si>
    <t>Se creó y puso en funcionamiento la base de datos en cada una de las Delegaturas.</t>
  </si>
  <si>
    <t>Las 54 cooperativas citadas a encuentro de supervisión descentralizada en el 2007  presentaron en forma individual los planes de recuperación, los cuales fueron evaluados en su totalidad por esta delegada. 
En cuanto al impacto de la acción, se tiene que de las 54 citadas, 17 se recuperaron, las cuales se discriminan así: Coopsanfrancisco, Comerciacoop, Cootradeptales, Coocervunion, Coopalaejandría, Coobriceño, Forjar, Cooserviveles, Coapaz, Coomultagro, Coescoop, Cooinprogua, Coopclero, Coofinanciar, Coofaceneiva, Credifuturo y Coopesagua.</t>
  </si>
  <si>
    <t>Se programaron y realizaron 6 encuentros de supervisión descentralizados en Bogotá, Medellin, Bucaramanga, Cali, Pereira y San Gil. 
En la descentralizada de Pereira se unieron la las cooperativas del Eje Cafetero y las de Ibagué y en los Santanderes se realizó una en San Gil y otra en Bucaramanga.</t>
  </si>
  <si>
    <t>A nivel de gestión se revisaron las 14 cooperativas para determinar en cuales se podían legalizar el ejercicio de la  actividad financiera.
A nivel de impacto de las 14 cooperativas que a 31 de diciembre de 2007 tenían pendiente la autorización de la actividad financiera, 3 (coopsanfrancisco, Coopalejandría y Coobriceño) se les autorizó la actividad financiera, 2 solicitaron es desmonte de la actividad financiera (Cofimag y Coopsubmir) y 9 se les aplazo la decisión por parte de la Superintendencia del desmonte de la actividad financiera o su autorización, en razón a los compromisos adquiridos por sus administradores de tomar las determinaciones necesarias o cumplir con los ajustes solicitados por el ente de control a más tardar el 30 de diciembre de 2009</t>
  </si>
  <si>
    <t>Se seleecionaron 27 sentencias relacionadas con la Economia solidaria de 40 sentencias revisadas, para un total de 44 sentencias, se elaboraron los extratos e indices, concluyendo la acción en su totalidad.</t>
  </si>
  <si>
    <t>Se elaboró el índice temático alfabético de los 125 conceptos, de los cuales se han publicado 84 en la pàgina web.</t>
  </si>
  <si>
    <t>Se realizaron las siguientes capacitaciones:
Fundamentos de calidad en la gestión pública - ICONTEC-Dirigida a 60 funcionarios. Fechas de realización: 28 y 29 de Abril de 2008.
Auditorias de calidad en el servicio GP 1000 - ICONTEC - Dirigida a 30 funcionarios. Fechas de realización: 28, 29 y 30 de Mayo de 2008.
Del 4 al 12 de agosto se realizó el taller práctico de auditoría interna.
El 1 de septiembre se realizó el taller práctico de indicadores de gestión.
El 29 y 30 de septiembre se realizó capacitación “monitoreo, análisis y mejora” para 30 funcionarios.</t>
  </si>
  <si>
    <t>En el mes de agosto se realizó la auditoria interna a los 18 procesos de la Entidad con el acompañamiento de un auditor externo.</t>
  </si>
  <si>
    <t>En el tercer trimestre finalizó la acción de revisión y ajuste del proceso y los procedimientos de contratación de acuerdo a la nueva reglamentación.</t>
  </si>
  <si>
    <t xml:space="preserve">En el mes de septiembre se adelantó la capacitación sobre Argumentación y Técnica Jurídica </t>
  </si>
  <si>
    <t>Realizar visitas de inspección</t>
  </si>
  <si>
    <t xml:space="preserve">De las 15 cooperativas que se les vencian las prorrogas en el primer trimestre del año 2005 se hicieron las siguientes actividades: A ocho cooperativas se les tramitó prórroga ante el Ministerio de Hacienda, las cuales fueron autorizadas.  A cinco cooperativas se les ordeno la suspensión del proceso  y a dos cooperativas se les autorizo por parte de esta superintendenca la prórroga respectiva.  Durante el segundo trimestre del año 2005 se recibieron 21  solicitudes de autorizaciones previas de las cuales se tramitaron 16.   Los trámites corresponden a: 4 suspensión de procesos de liquidación; 3 autorizaciones de prórroga para presentación de inventarios y resolucion de acreencias; 4 reactivaciones de procesos de liquidación y 10 solicitudes de autorización de prórroga al proceso de liquidación. de las cuales se tramitaron 5.  Esta acción se cumplirá en su totalidad en el tercer trimestre de 2005.  Sobre esta acción es preciso tener en cuenta que las evaluaciones proyectadas son iguales a las evaluaciones realizadas, ya que a los procesos de liquidacion se les otorga prórroga y por parte de esta Superintendencia se conoce en cada trimestre el número de entidades a las cuales se les vence las prórrogas autorizadas y las mismas tienen que ser autorizadas o no; en el caso de no autorizarlas se procede a suspender el proceso o en casos extremos a remover al liquidador. </t>
  </si>
  <si>
    <t>Realizar conversatorios jurídicos cuando se expidan normas en materia de Economía Solidaria  y que se consideren de importancia  para la entidad .</t>
  </si>
  <si>
    <t>Formulación y ejecución del Plan de Bienestar Social y Capacitación</t>
  </si>
  <si>
    <t>Hacer seguimiento y llevar control de las reuniones de los grupos primarios durante la vigencia del año 2005</t>
  </si>
  <si>
    <t>Visitas y requerimientos para verificar el cumplimiento del régimen de publicidad</t>
  </si>
  <si>
    <t>Formular y socializar la política de comunicaciones de la entidad</t>
  </si>
  <si>
    <t>Culminación de la norma de correspondencia y socialización entre los funcionarios.</t>
  </si>
  <si>
    <t xml:space="preserve">Publicación del boletín virtual Notisolidario </t>
  </si>
  <si>
    <t>Culminar el rediseño de la intranet y socializarlo</t>
  </si>
  <si>
    <t xml:space="preserve">Rediseño de la página web </t>
  </si>
  <si>
    <t>Facilitar el acceso a la página web de Supersolidiaria a un mayor número de funcionarios</t>
  </si>
  <si>
    <t>Rediseño del boletín virtual externo</t>
  </si>
  <si>
    <t>Reactivación Chat supersolidario</t>
  </si>
  <si>
    <t>Desarrollo de video conferencias</t>
  </si>
  <si>
    <t>Proyección en medios de comunicación</t>
  </si>
  <si>
    <t>Encuentros regionales: organización y participación de la Superintendencia en encuentros regionales con el sector solidario</t>
  </si>
  <si>
    <t xml:space="preserve">Desarrollo del programa de retroalimentación con el cliente. </t>
  </si>
  <si>
    <t>Secretaría General (Grupo Administrativo y Financiero)</t>
  </si>
  <si>
    <t>Secretaría General (Comunicaciones)</t>
  </si>
  <si>
    <t xml:space="preserve">Secretaría General (Contribuciones y Cobranzas) </t>
  </si>
  <si>
    <t>Secretaría General (Contribuciones y Cobranzas - Sistemas)</t>
  </si>
  <si>
    <t xml:space="preserve">Secretaria General y  Oficina Asesora Jurídica </t>
  </si>
  <si>
    <t>Superintendente, Secretaria General, Oficina Asesora Jurídica y Misionales.</t>
  </si>
  <si>
    <t>Secretaria General (Documentación)</t>
  </si>
  <si>
    <t xml:space="preserve">Oficina Asesora de Planeación (Sistemas)        Secretaría General (Documentación) </t>
  </si>
  <si>
    <t>Secretaría General (Bienestar y Capacitación)</t>
  </si>
  <si>
    <t>Secretaría General (Grupo Talento Humano)</t>
  </si>
  <si>
    <t>Despacho y Secretaría General (Comunicaciones)</t>
  </si>
  <si>
    <t>Secretaría General (Comunicaciones) y Grupo de Sistemas</t>
  </si>
  <si>
    <t>Asesora Despacho y Secretaría General (Comunicaciones)</t>
  </si>
  <si>
    <t>Secretaría General (Comunicaciones) Coord. Planeación-</t>
  </si>
  <si>
    <t>Interacción ciudadana-Comunicaciones-Oficina Asesora Planeación</t>
  </si>
  <si>
    <t xml:space="preserve">A junio 30 de 2005, se ordenó la liquidación forzosa administrativa de la Cooperativa CREDIAHORRAR  según Resolución No. 0338 del 06 de mayo de 2005 y de la Cooperativa AGRUPAR según Resolución No. 370 del 11 de mayo de 2005.  Sólo queda pendiente por definir la situación de la Cooperativa COOPERAD, para lo cual se solicitó al agente especial documentos adicionales sobre el Plan de Viabilidad presentado. </t>
  </si>
  <si>
    <t>La oficina asesora de planeación conjuntamente con el grupo consultor Asteq realizaron el 20, 23 y 24 de mayo una preauditoria al sistema de gestión de calidad de la supersolidaria encontrando 22 no conformidades,  las cuales, las áreas en colaboración con la oficina asesora de planeación están formulando acciones correctivas. Para  los días 8 y 9 de agosto se solicitará al Icontec la realización de una preauditoria como medida previa y preparatoria  a la solicitud de la visita de certificación de la Entidad .  Se propone replantear el indicador: No. de preauditorías realizadas /No. de preauditorías programadas. El porcentaje que se registra corresponde al indicador propuesto.</t>
  </si>
  <si>
    <t xml:space="preserve">Las no Conformidades encontradas en la primera preauditoria realizada por la firma consultora ASTEQ se cerraron y la evidencia se encuentra en el formato acciones correctivas, preventivas y de mejora diligenciado por las diversas áreas. A mediados de Julio se tendrá el cierre de las no Conformidades encontradas en la segunda preauditoria. </t>
  </si>
  <si>
    <t>Acción programada para el segundo semestre del año 2005.</t>
  </si>
  <si>
    <t>La Auditoría por parte del Icontec para la certificación está programada para la primera semana de agosto del presente año.</t>
  </si>
  <si>
    <t>Se está adelantando una revisión del plan estratégico 2002 - 2006.</t>
  </si>
  <si>
    <t>Para el presente año la meta era realizar cuatro formulaciones de planes, 15 seguimientos a planes, entre los cuales están plan operativo, plan de desarrollo administrativo, proyectos de inversión y plan de calidad. Hasta la fecha se han hecho cuatro formulaciones de planes y 5 seguimientos.</t>
  </si>
  <si>
    <t>Se están revisando metodologías sobre seguimiento a ejecución del presupuesto.  Se le hace seguimiento a la ejecución de los proyectos de inversión.</t>
  </si>
  <si>
    <t>En el mes de enero se elaboraron análisis para determinar el incremento de la tasa de contribución. Conbase a estos análisis la Superintendencia expedió circular de tasade contribución para el incremento de la mismas.</t>
  </si>
  <si>
    <t>SUPERINTENDENCIA DE LA ECONOMÍA SOLIDARIA</t>
  </si>
  <si>
    <t>INFORME DE SEGUIMIENTO PLAN OPERATIVO ANUAL 2008</t>
  </si>
  <si>
    <t xml:space="preserve">Se tramitó ante el Gobierno Nacional la prórroga del proceso de administración de COOPFEBOR la cual fue autorizada según resolucion ejectuva 021 de febrero 10 de 2005, prorrogando por tres años el proceso.   Mediante resolucion 129 de marzo 4 de 2005, expedida por la Superintendencia de la Economia Solidaria,  se ordenó la prorroga por seis meses al proceso de administracion de COOPSUBMIR. </t>
  </si>
  <si>
    <t xml:space="preserve">De 34 informes de gestión bimestral periodo noviembre - diciembre de 2004 que reportaron las cooperativas en liquidación activas, durante el segundo trimestre del año 2005 se evaluaron 30 informes de gestión. </t>
  </si>
  <si>
    <t xml:space="preserve">De 18 informes de gestión anual  2004 que reportaron las cooperativas en liquidación activas, durante el segundo trimestre del año 2005 se proyectaron evaluar 9 y se evaluaron 13 informes de gestión. </t>
  </si>
  <si>
    <t>Durante el primer semestre del año 2005 se recibieron 37 informes de gestion del bimestre enero - febrero de 2005 y 30 informes de gestión del bimestre marzo - abril de 2005.  Durante el segundo trimestre del año 2005 se evaluaron 28 informes de gestion del primer bimestre de 2005 y 17 informes de gestión del segundo bimestre de 2005, meta que no estaba presupuestada realizar durante este periodo.</t>
  </si>
  <si>
    <t>Los 5 informes de gestión pendientes de evaluar, se evaluaran en el tercer trimestre del año 2005, dentro de la programaciòn.</t>
  </si>
  <si>
    <t>Se elaboró el formato para la evaluación de la cartera de crédito en las visitas in situ.</t>
  </si>
  <si>
    <t>Se elaboró un formato para realizar informes externo de inspección</t>
  </si>
  <si>
    <t>Se establecieron políticas y se asignaron permisos de consulta a todas los funcionarios para la página web. A enero de 2005 21 funcionarios tenían acceso a la página web y en marzo se pasó a 81 funcionarios con acceso a la página web. La acción está en un 100% en cuento a cumplimiento y el porcentaje de variación es del 75%</t>
  </si>
  <si>
    <t>En el documento de caracterizacion Sectorial se hace un analisis de la participacion de  las entidades en el sector de la economia solidaria analizando el comportamiento de los activos, pasivos, evolución del patrimonio y evolución de los ingresos.</t>
  </si>
  <si>
    <t>Debido a las constantes quejas presentadas contra la cooperativa COAGROMETA en liquidacion voluntaria, y atendiendo la instrucción impartida por el Señor Superintendente, se ordenó la visita a dicha entidad y aprovechando dicho desplazamiento se realizó visita  a la cooperativa CODEM, la cual se había programado realizar el cuarto trimestre del año 2004 y no fue posible. Dichas  visitas de inspección de carácter general se llevaron a cabo entre los días 10 y el 18 de marzo de 2005.  En el segundo trimestre se dió traslado a los   informes de visita para la  toma de correctivos.  Se está a la espera de la aprobación del cronograma de visitas para entidades con intervención forzosa administrativa.  Las visitas a entidades con intervenció forzosa se realizará en el segundo semestre, una vez se apruebe el cronograma.</t>
  </si>
  <si>
    <t xml:space="preserve"> En desarrollo de las dos preauditorias  realizadas al siistema de gestion de calidad se evidenciaron no conformidades al proceso de supervisión (vigilancia, inspección y control), a las cuales se le apicaron acciones de mejora en cada preauditoria de acuerdo a las evidencias encontradas  </t>
  </si>
  <si>
    <t>Se abrió el proceso de licitación para la contratación de empresa que se encargará de la renovación de los equipos de cómputo en la Superintendencia. En el mes de julio de adjudicará la licitación. El indicador no se puede aplicar debido a que, hasta la fecha, no se han adqurido equipos de cómputo.</t>
  </si>
  <si>
    <t>Se solicitó espacio en el Boletín del Consumidor (no es posible un espacio permanente) Se solicitó a la Comisón nacional de TV un espacio en el canal 9 institucional (fue aprobado) Se obtuvo deAscoop un espacio para la Superintendencia en las ediciones de la revista Colombia Cooperativa.</t>
  </si>
  <si>
    <t xml:space="preserve">Se lograron tres publicaciones: Inclusión en la separata de El Tiempo sobre sector solidario (30-03-05). La Replúbica (Cooperativas en busca de la salvación 16-02-05). Artículo en la revista de la Comisión Séptima de la Cámara de Representantes. </t>
  </si>
  <si>
    <t>Se realizó el trámite interno entre el Despacho y la Oficina Jurídica para estudiar la posibilidad legal de realizar la publicación.  Realizado el estudio jurídico se determinó la no viabilidad (por normas de racionalización del gasto público) de realizar una publicación para el sector por parte de la Superintendencia.</t>
  </si>
  <si>
    <t>Mensualmente se están publicando enla página web de la entidad las estadísticas del sector de acuerdo a la información financiera y general remitida por las entidades supervisadas a través de Confecoop.</t>
  </si>
  <si>
    <t>Se hicieron las gestiones ante el banco Agrario para la ampliación de la red bancaria de recaudo; sin embargo, no se llegó a ningún acuerdo.</t>
  </si>
  <si>
    <t xml:space="preserve">JULIO A DICIMEBRE                                       </t>
  </si>
  <si>
    <t xml:space="preserve">                       ENERO A JUNIO:                          X</t>
  </si>
  <si>
    <t>FORMATO No. 4 - A</t>
  </si>
  <si>
    <t>Del remanente del año 2004 y de lo que va del 2005 hay un total de 33 recursos de los cuales se resolvieron 23, quedando pendientes 10 por resolver.  La meta programada es resolver en año 2005 el 80% de los recursos, es decir, si tenemos 33 se resolverìan en el año 28. De los 28 programados por resolver se han resuelto 23.</t>
  </si>
  <si>
    <t>Visitas Insitu: efectuar 25 visitas de inspección insitu en el año, con los recursos técnicos, humanos, económicos de la Superintendencia</t>
  </si>
  <si>
    <t>Realizar los trámites de posesión del Representante Legal, Junta Directiva y Revisor Fiscal</t>
  </si>
  <si>
    <t>Resolución recursos de reposición a las sanciones impuestas, revocatorias directas</t>
  </si>
  <si>
    <t>Definir las posesiones genéricas de Agrupar, Crediahorrar y Cooperad, para administrar, liquidar o fusionar</t>
  </si>
  <si>
    <t>Definir la continuación del proceso de administración de Coopsubmir y Coopfebor</t>
  </si>
  <si>
    <t>Se programaron 3 capacitación en el 2008, de las cuales en el mes de  junio de 2008 se recibió de la UIAF capacidación sobre su estructura operativa,  señales de alerta e introducción a tipologías de lavado de activos y financiación del terrorismo y en octubre de 2008 se recibió la capacitación de la Superintendencia Financiera de Colombia sobre la evaluación en la supervisión de lavado de activos y los principios que lo rigen.
Quedó pendiente la capacitación por parte de la Superintendencia Financiera sobre la Metodología de Supervisión para el SIPLAFT.</t>
  </si>
  <si>
    <t>El 5 de septiembre de 2008 en el Comité de Racionalización de Trámites del Sector Hacienda, se estableció adoptar dos trámites: 1.  Inscripciones y registros relacionados con Cooperativas y Precooperativas de Trabajo Asociado y 2.  Certificados de existencia y representación legal. Estos dos trámites fueron aprobados y se encuentran en edición en la hoja de vida de los trámites.</t>
  </si>
  <si>
    <t>Se cuenta con el software en funcionamiento y se le hicieron mejoras al mismo. En el trimestre julio - septiembre se desarrollaron todos los módulos para la expedición y cobro de certificados por la página web de la Entidad.</t>
  </si>
  <si>
    <t>En el primer semestre se realizaron 2 charlas : Delegatura Asociativa: el 8 de mayo del 2008;  y Delegatura Financiera: Mayo 9 de la misma anualidad.
En el trimestre julio - septiembre se realizó la reunión con Asociativa, 25 de septiembre del 2008.
El 14 de octubre se realizó la última charla con la Delegatura Financiera.</t>
  </si>
  <si>
    <t>Con el análisis efectuado de las quejas y peticiones se elaboró el proyecto denominado "Jornadas de divulgación y asistencia técnica", el cual se ejecutó de acuerdo a lo previsto.</t>
  </si>
  <si>
    <t>Contrato adjudicado a la empresa Docugraf Ltda.</t>
  </si>
  <si>
    <t>Se cuenta con el manual de implementación del MECI, el cual se encuentra publicado en la página Web de la Entidad y fue socializado a los funcionarios en el último encuentro institucional que se adelantó el pasado 11 de diciembre de 2008.</t>
  </si>
  <si>
    <t>Se elevaron 15 organizaciones a primer nivel de supervisión.</t>
  </si>
  <si>
    <t>Sostener e incrementar la productividad de los recursos humanos y técnicos de la Delegatura para la Supervisión Financiera del Cooperativismo mediante el mejoramiento continúo del módulo de supervisión con un adecuado soporte técnico y tecnológico para prevenir riesgos al ejercicio de la actividad financiera, sin perder de vista su dimensión y dispersión geográfica.</t>
  </si>
  <si>
    <t>Desarrollar estrategia para corregir las deficiencias en materia de riesgo financiero</t>
  </si>
  <si>
    <t xml:space="preserve">Mejorar la herramienta tecnológica disponibles para el análisis extra situ financiero. </t>
  </si>
  <si>
    <t>Depurar las bases de datos de la Delegatutra para establecer el listado de entidades que no reportan el formulario  oficial de rendición de cuentas.</t>
  </si>
  <si>
    <t xml:space="preserve">Proyectar normatividad relacionada con regulación a organizaciones bajo la supervisión de la Delegatura </t>
  </si>
  <si>
    <t>Descongestionar a la Delagatura de tramites  pendientes.</t>
  </si>
  <si>
    <t xml:space="preserve">Implementar acciones de mejoramiento continuo de acuerdo a los requerimientos de las normas ISO 9000 y 9001 - V 2000 para el mejoramiento y optimizaron del modelo de supervisión </t>
  </si>
  <si>
    <t>Se han colgado los borradores de los términos de referencia, como primera fase del proceso de contratación para la digitalización del archivo central y degestión.</t>
  </si>
  <si>
    <t xml:space="preserve">Se programaron presentaciones de empresas que ofertan ésta clase de programas en el mercado. </t>
  </si>
  <si>
    <t>Se cumplió la totalidad del porcentaje pendiente por ejecutar del Plan de Capacitación del año 2004. Se realizaron los dos módulos pendientes del plan de capacitación del 2004: el jurídico y el financiero.</t>
  </si>
  <si>
    <t>Las dependencias durante el primer semestre del 2005 han realizado 48 reuniones de las 120 progrmaadas para el año.</t>
  </si>
  <si>
    <t>Los actos administrativos se expidieron a principios de abril. La divulgación y capacitación sobre las nuevas normas y el manual para la elaboración de comunicaciones fue realizada el día 8 de abril al personal de la entidad.  Se estableció la fecha del 11 de abril como el inicio formal para la aplicación del manual.   Las normas y el manual se vienen aplicando en todas las áreas. Los jefes de cada dependencia tienen a su cargo el seguimiento al cumplimiento de esta medida.</t>
  </si>
  <si>
    <t>A cambio del rediseño de la intranet, se abrió el acceso a la web a todos los funcionarios para consultar la información actualizada sobre normas, trámites e información general de la Entidad.  Se replantea para el tercer trimestre, toda vez que el esfuerzo inicial se enfocó a la página Web, hoy en funcionamiento.</t>
  </si>
  <si>
    <t>Se publicaron cuatro boletines correspondientes al periodo febr-jun de 2005.   La meta se modifica y quedaría "Publicar mínimo seis (6) boletines virtuales internos con periodicidad bimestral"</t>
  </si>
  <si>
    <t>Diseño de formato (previa aprobación realizada por la OAP) de registro de proveedores para efectos contractuales y financieros.</t>
  </si>
  <si>
    <t>Puesta en marcha del  sistema de pagos a proveedores por transferencia electrónica (ACH)</t>
  </si>
  <si>
    <t>Implementación  de sistema de entrega de papelería y útiles de oficina a cada una de las áreas a través del contratista.</t>
  </si>
  <si>
    <t xml:space="preserve">Analizar e Implementar un sistema de mensajería   externa  por contrato  </t>
  </si>
  <si>
    <t xml:space="preserve">Elaboración de formatos para evaluar cartera de crédito en las visitas insitu </t>
  </si>
  <si>
    <t>Elaboración del formato resumen del informe  de visita</t>
  </si>
  <si>
    <t>Realizar una reunión mensual para revisar el desarrollo de los procesos del área</t>
  </si>
  <si>
    <t>Implementar los procesos, procedimientos y uso de formatos en el área</t>
  </si>
  <si>
    <t>Dififundir y mantener el sistema de gestión de calidad al interior del área</t>
  </si>
  <si>
    <t>Socialización de las políticas y objetivos de calidad de la Supersolidaria</t>
  </si>
  <si>
    <t>Secretaría General-Comunicaciones</t>
  </si>
  <si>
    <t>ACCIONES CORRECTIVAS</t>
  </si>
  <si>
    <t>AVANCE</t>
  </si>
  <si>
    <t>% AVANCE EN TIEMPO</t>
  </si>
  <si>
    <t>% AVANCE DE LA ACTIVIDAD</t>
  </si>
  <si>
    <t>SEGUIMIENTO</t>
  </si>
  <si>
    <t>AVANCE EN TIEMPO</t>
  </si>
  <si>
    <t>ESPECIFICO 6</t>
  </si>
  <si>
    <t>Asegurar el óptimo uso de los recursos tecnológicos y herramientas de comunicación disponibles</t>
  </si>
  <si>
    <t>ESPECIFICO 4</t>
  </si>
  <si>
    <t>Secretaría General (Comunicaciones) Oficina Asesora Jurídica-Asesora Despacho</t>
  </si>
  <si>
    <t>ACTIVIDADES</t>
  </si>
  <si>
    <t>ESPECIFICO 1</t>
  </si>
  <si>
    <t>Articular los resultados obtenidos con el análisis sectorial a las actuaciones de supervisión y posicionamiento institucional.</t>
  </si>
  <si>
    <t>Oficina Asesora Jurídica</t>
  </si>
  <si>
    <t>SUPERINTENDENCIA DE LA ECONOMIA SOLIDARIA</t>
  </si>
  <si>
    <t>REPRESENTANTE LEGAL:</t>
  </si>
  <si>
    <t>ENRIQUE VALDERRAMA JARAMILLO</t>
  </si>
  <si>
    <t>NOMBRE PLAN DE ACCIÓN:</t>
  </si>
  <si>
    <t>PERIODO INFORMADO</t>
  </si>
  <si>
    <t>SEMESTRE</t>
  </si>
  <si>
    <t>X</t>
  </si>
  <si>
    <t>AÑO</t>
  </si>
  <si>
    <t>CLASIFIC,</t>
  </si>
  <si>
    <t>DESCRIPCION DEL OBJETIVO</t>
  </si>
  <si>
    <t>AREAS INVOLUCRADAS</t>
  </si>
  <si>
    <t>TIEMPO PROGRAMADO</t>
  </si>
  <si>
    <t>No.</t>
  </si>
  <si>
    <t>GENERAL</t>
  </si>
  <si>
    <t>PLAN OPERATIVO ANUAL 2005 "SUPERVISION CON CALIDAD"</t>
  </si>
  <si>
    <t>Diseñar formatos para lograr un mejor control de la supervisión</t>
  </si>
  <si>
    <t>Realizar capacitaciones a las entidades vigiladas para fortalecer el sector</t>
  </si>
  <si>
    <t>Mejorar la labor de supervisión sobre las entidades vigiladas que desarrollan el ahorro y crédito</t>
  </si>
  <si>
    <t>Estimular el fortalecimiento de las empresas solidarias de la Delegatura Financiera</t>
  </si>
  <si>
    <t xml:space="preserve">Propender por la sistematización de los procesos y procedimientos inherentes a la labor de supervisión para incrementar la cobertura de supervisión de los organismos del sector solidario objeto de nuestra supervisión - Fondo de empleados, asociaciones mutuales y cooperativas. </t>
  </si>
  <si>
    <t>Adelantar  actuaciones generales para preservar la naturaleza jurídica de las organizaciones, que deben registrarse en el plan estadístico de la delegatura</t>
  </si>
  <si>
    <t>Realizar  charlas tendientes a que en los actos administrativos que profiera la entidad se precisen: los hechos y  circunstancias de tiempo, modo y lugar en que se cometieron; normas violadas y concepto de violación, análisis de fondo de las pruebas recaudadas sobre las cuales se funda la decisión.</t>
  </si>
  <si>
    <t>Oficina Jurídica y Delegaturas</t>
  </si>
  <si>
    <t>Reducir el porcentaje de no conformes relacionados con respuestas a quejas, consultas y peticiones</t>
  </si>
  <si>
    <t>Analizar las causas más recurrentes de las quejas y peticiones que presentan los asociados contra las vigiladas y proponer acciones para lograr una mayor satisfacción de los clientes</t>
  </si>
  <si>
    <t>Contratar por outsourcing la administración del servicio de correspondencia y archivo de la Entidad</t>
  </si>
  <si>
    <t>Oficina de control Interno</t>
  </si>
  <si>
    <t>Asumir el control y seguimiento de las  peticiones, quejas  reclamos de la entidad</t>
  </si>
  <si>
    <t>Implementar el Modelo Estándar de Control Interno -MECI- en todos los subsistemas que lo conforman.</t>
  </si>
  <si>
    <t>Implementar el código de ética de la Superintendencia</t>
  </si>
  <si>
    <t>Implementación total de Modelo Estándar de Control Interno -MECI-</t>
  </si>
  <si>
    <t>Secretaría General y Oficina de Control Interno</t>
  </si>
  <si>
    <t>Mantener y mejorar las estrategias de comunicación para favorecer una adecuada relación de la Superintendencia con sus públicos internos y externos</t>
  </si>
  <si>
    <t>Culminar la implantación del Modelo de Comunicación Pública organizacional e informativa para entidades del Estado</t>
  </si>
  <si>
    <t>Despacho - Comunicaciones</t>
  </si>
  <si>
    <t>Fortalecimiento de los medios de comunicación y divulgación dirigidos al sector vigilado con la puesta en marcha de 4 mejoras a su estructura, forma y contenido.</t>
  </si>
  <si>
    <t>Oficina Asesora de Planeación y Sistemas y Comunicaciones</t>
  </si>
  <si>
    <t>Fortalecimiento de los espacios de comunicación interna con el desarrollo de tres campañas de sensibilización, el incremento de los encuentros institucionales y la puesta en marcha de la nueva intranet.</t>
  </si>
  <si>
    <t>Socializar la normatividad que se expida relacionada con el sector solidario a los coordinadores, supervisores y abogados de las áreas misionales.</t>
  </si>
  <si>
    <t>Desarrollar acciones para recaudo efectivo de la tasa de contribución, con el fin de optimizar los recursos presupuestales.</t>
  </si>
  <si>
    <t>Elevar las entidades al nivel de supervisión que corresponda, con base en la información financiera que las mismas envían, expidiendo los actos administrativos que correspondan e informar de las decisiones adoptadas a la oficina de contribuciones para que efectúe los trámites que se deriven, todo ello de conformidad con lo establecido en el Decreto 2159 de 1999.</t>
  </si>
  <si>
    <t>Delegatura del Ahorro y la Forma Asociativa Solidaria, Secretaría General</t>
  </si>
  <si>
    <t>Se ha venido ingresando la información remitida por las cooperativas de educación con el fin de mantener actualizada la base de datos. Se ingreso la información de 35 cooperativas de educación de 45, toda vez que las 10 restantes no enviaron la información completa, la cual ya fue requerida.</t>
  </si>
  <si>
    <t xml:space="preserve">Se hizo el anàlisis extra situ de los estados financieros de diciembre del 2004 para todas las entidades que ejercen la actividad financiera y de los estados financieros proyectados para el segundo trimestre y reportados por las entidades que ejercen la actividad financiera a marzo 31 de 2005.  Lo programado para el semestre se cumplió en su totalidad.  Está pendiente lo programado para el segundo semestre. </t>
  </si>
  <si>
    <t>Se hizo un análisis sectorial el cual hace parte del Plan Operativo de la Entidad para el 2005. Para el desarrollo de la metoologia para la elaboracion de los analisis sectoriales se desarrollaran bajo los parametros de la metodologia contenidad en el documento de formulacion del plan estadistico de la Supersolidaria teniendo en cuenta los siguientes aspectos. Recolección y crítica de información, organización de la información, diagnóstico cruce oferta demanda y formulación del análisis.  Se ha adelantado un análisis extra situ de los dos que setienen programados.</t>
  </si>
  <si>
    <t>En el segundo trimestre se cumpliò con el 100% de la meta propuesta (40% de 153 solicitudes = 62). Se tramitò adicionalmente un 103% (64 solicitudes).  En total se tramitaron 126 posesiones y se tenía programada para el segundo trimestre 62.  El indicador de esta actividad en forma acumulada para el 2005  está en un 82%.  El porcentaje corresponde a lo ejecutado de lo programado para el trimestre.</t>
  </si>
  <si>
    <t>Esta actividad está involucrada dentro de los requerimientos generados por el análisis extrasitu, y en el traslado de los infomes de visita. El 50% corresponde a lo adelantado durante el primer semestre con respecto a lo programada para todo el año.</t>
  </si>
  <si>
    <t>Delegatura del Ahorro y la Forma Asociativa Solidaria.Coordinador grupo de supervisión</t>
  </si>
  <si>
    <t>Delegatura del Ahorro y la Forma Asociativa Solidaria: Delegado, Intendente, Coordinadores y grupo de registro</t>
  </si>
  <si>
    <t xml:space="preserve">Delegatura del Ahorro y la Forma Asociativa: Delegado, Intendente, Coordinadores e interacción ciudadana </t>
  </si>
  <si>
    <t>Para el semestre se tenian programadas 14 actividades de capacitación (incluidas las 2 del año 2004), y se realizaron en total 29 capacitaciones. El porcentaje corresponde a lo adelantado durante el semestre con respecto a lo programado para el mismo periodo.</t>
  </si>
  <si>
    <t>Para el semestre se tenían previstas 6 actividades de bienestar y se realizaron 17. El porcentaje corresponde a lo adelantado durante el semestre con respecto a lo programado para el mismo periodo.</t>
  </si>
  <si>
    <t>El porcentaje supera el 100% por cuanto han recibido capacitación exfuncionarios y funcionarios recien ingresados. El porcentaje corresponde a lo adelantado durante el semestre con respecto a lo programado para el mismo periodo.</t>
  </si>
  <si>
    <t xml:space="preserve">Se efectuó una evaluación con el extra situ financiero a 1093 entidades. Lo que cubre el 100% de las entidades de  1 y 2 nivel y el 15% de las entidades de 3er nivel. </t>
  </si>
  <si>
    <t>Se han evaluado 905 entidades que han reportado inversión en educación formal a 31 de diciembre de 2004. Del total de 3448 entidades cooperativas y mutuales se han evaluado 905 entidades.</t>
  </si>
  <si>
    <t xml:space="preserve">En el Documento  Caracterización de la información en las entidades del sector de la Economia Solidaria  se determinan e identifican las principales fuentes o entidades generadoras de información estadística. En este documento se presenta  una estructura del sector solidario con las entidades gubernamentales y no gubernamentales desarrollandose un mapa institucional sobre disponibilidad de informacion de entidades del sector solidario. La revisión del sector en su conjunto permitió encontrar que en total se desarrollan 22 operaciones de caracter estadistico con las siguientes campos:Nombre de la entidad , operacion estadistica , clase de operacion , unidad de observacion , cobertura geografica, periodicidad y medio de difusión.    </t>
  </si>
  <si>
    <t>Se finalizó el proceso de carga de contenidos en la web, de ajustes finales y se procedió a "colgar" la nueva página en Internet a partir de mayo de 2005. Se emitió un instructivo para actualización de contenidos a través de Memorando 4000-095 para los funcionarios encargados de suministrarlos.                               Por su dinamismo, la página es permanentemente actualizada.</t>
  </si>
  <si>
    <t>En el contrato de reestucturación de la página web se rediseñó el chat. La realización de los chats fue reprograma para el segundo semestre del año</t>
  </si>
  <si>
    <t>Evaluación de informes bimestrales de gestión de las cooperativas en liquidación forzosa activas, noviembre y diciembre de 2004</t>
  </si>
  <si>
    <t>Evaluación de informes anuales con corte 31-dic-04 de las cooperativas en liquidación forzosa activas que se reciben en los meses de marzo y abril de 2005</t>
  </si>
  <si>
    <t>Informes de gestión bimestral del año 2005 - 1er semestre de las cooperativas en liquidación forzosa activas</t>
  </si>
  <si>
    <t xml:space="preserve">Definir la situación de las cooperativas que se encuentran en liquidación forzosa en suspensión para reactivar ó para terminar </t>
  </si>
  <si>
    <t>Elaborar Circular externa para entidades en intervención para reportes de información financiera y de gestión</t>
  </si>
  <si>
    <t>Visitas a entidades que están en liquidación</t>
  </si>
  <si>
    <t>Preparar oficios para las vigiladas con el fin de advertir los riesgos financieros que se presentan mas frecuentes</t>
  </si>
  <si>
    <t>Incorporar al análisis extra situ correlación de indicadores por organización, señales de alerta temprana y preconceptos.</t>
  </si>
  <si>
    <t>Se diseño una herramienta en Access que administra la base de datos del total de entidades a cargo de la Delegatura, a partir del cruce de base de la Delegatura y de reporte a Confecoop. Esta base se actualiza diariamente con la información que llega de las entidades, así como con su entrada a procesos especiales, como liquidación y fusión entre otros. Con esta base que se comparte electrónica y en tiempo real, se ha logrado unificar las bases que cada funcionario usaba para registrar tramites frente a entidades a su cargo. Aún no se ha obtenido la información de Cámaras de Comercio.</t>
  </si>
  <si>
    <t>Acciones programadas iniciar el segundo semestre del año.</t>
  </si>
  <si>
    <t xml:space="preserve">Según el plan de acción, la tercera meta de esta acción está programada para el tercer trimestre del año. </t>
  </si>
  <si>
    <t xml:space="preserve">Según el plan de acción, la cuarta meta de esta acción está programada para el tercer trimestre del año. </t>
  </si>
  <si>
    <t>_</t>
  </si>
  <si>
    <t xml:space="preserve">Se realizaron 1300 reqeurimientos, así: 152 por no constitución del Fondo de Liquidez y 1148 por registrar más de dos indicadores en alerta.
La selección de las organizaciones que registraron más de dos (2) alertas tempranas se hizo en el mes de marzo con la información financiera cargada con corte a 31/12/07, por lo que la acción se considera cerrada. </t>
  </si>
  <si>
    <t>Seguimiento de los planes de recuperación formulados en los encuentros de supervisión descentralizada realizados en el 2007 para establecer su efectividad</t>
  </si>
  <si>
    <t>En el primer semestre se realizaron 5 vidoconferencias de las seis programadas. Cubrieron los meses de enero a mayo. La videoconferencia programada para el mes de junio no se realizó debido a problemas téncnicos de la red del SENA que impidieron su realización.</t>
  </si>
  <si>
    <t>En el mes de diciembre se realizó la capacitación sobre trabajo en equipo.</t>
  </si>
  <si>
    <t>Se realizaron cinco informes bimestrales de seguimiento a peticiones, quejas y reclamos, los cuales se remitieron al Despacho.</t>
  </si>
  <si>
    <t>Se expidió la Resolución No. 20084210007035 del 6 de octubre de 2008 mediante la cual se adopta el Código de Ética de la Entidad.</t>
  </si>
  <si>
    <t>En el mes de diciembre se elaboró el documento Manual de Implementación del Modelo de Comunicación Pública para la Superintendencia. Fue incluido como documento soporte del P-GECO-005 el 17 de diciembre.</t>
  </si>
  <si>
    <t xml:space="preserve">Se realizó un conversatoria  el  27 de Mayo de 2008. El segundo conversatorio  se desarrolló el 23 de septiembre del año en curso.  El tercer conversatorio programado se realizó el 5 de diciembre de 2008 </t>
  </si>
  <si>
    <t>Entre enero y junio se emitieron en Supersolidaria Te Ve 21 notas originadas en Cali, Guajira, Medellín y Bucaramanga en la sección Dando ejemplo y en notas sueltas.  Enero (2). Febrero (2). Marzo (3). Abril (5). Mayo (4). Junio (5)
Entre julio y septiembre se emitieron en Supersolidaria Te Ve 7 notas originadas en Bucaramanga, Barranquilla y Cartagena en la sección Dando ejemplo y Punto de Encuentro. Julio (2). Agosto (3). Septiembre (2)
Entre octubre y diciembre se emitieron en Supersolidaria Te Ve 8 notas originadas en Bucaramanga, Barranquilla, Cali, Medellín y Pereira en las secciones Dando ejemplo y notas adicionales. Octubre (1). Noviembre (4). Diciembre (2)</t>
  </si>
  <si>
    <t>En el mes de noviembre se grabajaron cuatro paneles que se transmitieron en el mes de diciembre. Temas: normas del sector, coopdesarrollo, ctas y situación del sector solidario.</t>
  </si>
  <si>
    <t>La sección de carácter académico en el programa de televisión se desarrolla con apoyo de Indesco - UCC. En febrero se realizó reunión para definir cronograma y temáticas. En marzo sólo se alcanzó a emitir una sección en el programa. 
Entre marzo y junio se presentaron 9 informes de carácter académico. Marzo (1). Abril (4). Mayo (1). Junio (3)
Entre julio y septiembre se presentaron 3 informes de carácter académico. Julio (2) y Agosto (1)
Entre octubre y diciembre se presentaron 2 informes de carácter académico. Noviembre (2).</t>
  </si>
  <si>
    <t>En el mes de marzo se publicó la primera revista virtual del año que cubre el primer cuatrimestre del año.
En el mes de agosto se publicó bajo el No. 5 la segunda revista del año correspondiente al cuatrimestre mayo - agosto. 
En el mes de diciembre se publicó bajo el No. 6 la tercera revista del año correspondiente al cuatrimestre septiembre - diciembre</t>
  </si>
  <si>
    <t xml:space="preserve">Durante el primer semestre del año, se desarrolló la campaña de valores con difusión de los siguientes valores: Respeto, honestidad, lealtad, compromiso, responsabilidad y tolerancia. 
En el tercer trimestre se continuo la campaña de valores con la difusión de tres valores, uno por cada mes (solidaridad, justicia y equidad).
En el cuarto trimestre se contino la campaña de valores con la difusión de dos valores de la entidad y uno del Sector Hacienda, uno por cada mes (disciplina, equidad y trabajo en equipo)
De esta acción faltó concluir la campaña sobre estilos de comunicación. Sólo se aplicó a los directivos, coordinadores y un grupo de funcionarios.  </t>
  </si>
  <si>
    <t>El 20 de febrero se realizó el primer encuentro institucional sobre POA, ampliación de planta y carrera administrativa. 
El segundo encuentro del año fue convocado para el 26 de junio. Temas registro CTAs y outsourcing de correspondencia. Por inconvenientes de última hora, el segundo encuentro se realizó el 1 de julio.
El tercer encuentro del año fue realizado el 25 de agosto. Tema auditoria interna de calidad.
El cuarto encuentro del año fue realizado el 11 de diciembre. Tema Modelo Estándar de Control Interno - MECI</t>
  </si>
  <si>
    <t>El valor total del  plan de compras es  de $747.128.275, el cul incluye mantenimiento.  Lo ejecutado del plan de compras en el semestre es de $103.305.750. De 156 ítems programados en los planes de compra y mantenimiento se han ejecutado en el semestre 127.</t>
  </si>
  <si>
    <t>Se suministro la información presupuestal mensual con los indicadores para su publicación en la página web.  Se suministraron seis informes presupuestales. Igualmente se suministro información contractual para su publicación en la web.</t>
  </si>
  <si>
    <t>Existe un convenio al que se realizará adendo para poner en marcha el sistema de transferencias electrónicas.  El sistema está instalado y el personal se encuentra capacitado en su manejo. En operación pago de servicios públicos y pagos proveedores de bienes y servicios.</t>
  </si>
  <si>
    <t xml:space="preserve">Se realizó un estudio de mercado sobre el tema y se cuenta con cotizaciones de servicios para definir la prestación de dicho servicio.  </t>
  </si>
  <si>
    <t>Recordatorio pago de la tasa megalínea -megabanco</t>
  </si>
  <si>
    <t>Delegatura Financiera y Asociativa</t>
  </si>
  <si>
    <t>Propiciar mesas de trabajo con la Confederación de Cooperativas,  para análisis y discusión de temas relacionados con la supervisión de las entidades que ejercen actividad financiera</t>
  </si>
  <si>
    <t>Realizar acompañamientos a la labor de supervisión descentralizada de las misionales, con el fin de formular acciones de mejora que enriquezcan el proyecto "supervisión sin burocracia" que se presentará al concurso nacional de alta gerencia</t>
  </si>
  <si>
    <t>Oficina Asesora Jurídica y Oficina Asesora de Planeación y Sistemas</t>
  </si>
  <si>
    <t>Concluir y mantener actualizado el normograma con las principales leyes y decretos</t>
  </si>
  <si>
    <t>Elaboración de matriz de análisis legal comparativo entre cooperativas, fondos de empleados y asociaciones mutuales</t>
  </si>
  <si>
    <t>Supervisar a través del extra situ todas las empresas solidarias de primer, segundo y tercer nivel de supervisión y aumentar en un 10% la cobertura de visitas in situ y descentralizadas con respecto al año 2007.</t>
  </si>
  <si>
    <t>Incrementar la cobertura de  supervisión a través del desarrollo del proyecto "control y prevención de riesgos jurídicos y financieros a organizaciones solidarias", así como también con los de las jornadas de inspección descentralizada, visitas de inspección in -situ</t>
  </si>
  <si>
    <t>Delegatura del Ahorro y la Forma Asociativa Solidaria</t>
  </si>
  <si>
    <t>Segmentar  y requerir a las organizaciones del sector solidario que registren dos o más indicadores en riesgo.</t>
  </si>
  <si>
    <t xml:space="preserve">Requerimiento al sistema de gestión documental ORFEO para consolidar una base de datos por riesgos para el seguimiento y evaluación a los requerimientos por Extrasitus realizados durante el año   </t>
  </si>
  <si>
    <t>Delegaturas Financiera y Asociativa y Oficina Asesora de Planeación y Sistemas</t>
  </si>
  <si>
    <t>Incrementar en un 33% las visitas insitu con respecto a las programadas y realizadas por evaluación de riesgos en el año 2007</t>
  </si>
  <si>
    <t>Incrementar la cobertura de supervisión a través del desarrollo del proyecto "control y prevención de riesgos jurídicos y financieros a organizaciones solidarias</t>
  </si>
  <si>
    <t xml:space="preserve">Disminuir los tiempos en la elaboración de informes de visita y traslado a la entidad vigilada </t>
  </si>
  <si>
    <t>Realizar encuentros descentralizados a  cooperativas que ejercen actividad financiera, entidades en  administración y liquidación forzosa administrativa para efectuar seguimiento a los planes de recuperación adoptados y planes de trabajo</t>
  </si>
  <si>
    <t>Revisión para la autorización de la actividad financiera a las 14 cooperativas pendientes con el objetivo de determinar el desmonte o autorización de la actividad financiera de acuerdo al plazo otorgado</t>
  </si>
  <si>
    <t>Disminuir el tiempo para la autorización de posesión de cuerpos directivos</t>
  </si>
  <si>
    <t>Desarrollar la competencia de registro y control de legalidad de las precooperativas y cooperativas de trabajo asociado.</t>
  </si>
  <si>
    <t>Poner en operación el grupo de registro e Inscripción de precooperativas, Cooperativas de Trabajo Asociado  y  cooperativas de educación</t>
  </si>
  <si>
    <t>Lograr la renovación del certificado de calidad con respecto a la norma NTC ISO 9001 – 2000 y el sostenimiento del certificado con respecto a la norma NTC GP 1000 – 2004 para nuestro sistema de gestión de calidad.</t>
  </si>
  <si>
    <t>Ajustar los trámites referidos a controles de legalidad con fundamento en la reforma propuesta en la circular básica jurídica de practicarlos a constitución y reforma de estatutos, con el fin de darle mayor celeridad y oportunidad a las solicitudes presentadas</t>
  </si>
  <si>
    <t>Realizar jornadas de actualización frente a la herramienta Isolucion de acuerdo a las necesidades del Sistema de Gestión de Calidad</t>
  </si>
  <si>
    <t>Revisar indicadores de eficiencia faltantes de los procesos misionales de acuerdo al plan de acción correctiva presentado a la auditoria externa del ICONTEC</t>
  </si>
  <si>
    <t>Oficina Asesora de Planeación y Sistemas y Delegaturas</t>
  </si>
  <si>
    <t>Capacitar a los funcionarios de la Superintendencia en temas de calidad, auditoria interna y planes de mejoramiento</t>
  </si>
  <si>
    <t>Realizar una auditoria interna de calidad a todos los procesos</t>
  </si>
  <si>
    <t>Revisar y ajustar los procesos y procedimientos de contratación de acuerdo con la nueva normativad.</t>
  </si>
  <si>
    <t>Oficina Asesora Jurídica y Secretaría General</t>
  </si>
  <si>
    <t>Actualizar la plataforma tecnológica en sus componentes de hardware y software de acuerdo a los avances y desarrollos informáticos, teniendo en cuenta a las necesidades de cobertura y calidad de la supervisión</t>
  </si>
  <si>
    <t>Coordinar el proyecto de adecuación y mantenimiento del centro de cómputo de la Superintendencia con el fin de contar con herramientas necesarias para el eficiente desarrollo de la misión institucional</t>
  </si>
  <si>
    <t>Diseño e implantación del Software para el registro y control de las cooperativas de trabajo asociado para la expedición de registros, controles de legalidad y expedición de documentos</t>
  </si>
  <si>
    <t>Oficina Asesora de Planeación y Sistemas y Delegatura Asociativa</t>
  </si>
  <si>
    <t>Implementar, en el marco del plan de capacitación, programas para todos los funcionarios con énfasis en temas financieros, jurídicos y de gestión</t>
  </si>
  <si>
    <t>Secretaría General: Profesional encargado de  capacitación</t>
  </si>
  <si>
    <t>Jefes de área y Secretaría General</t>
  </si>
  <si>
    <t>Capacitar a los funcionarios de la Entidad para mejorar el desarrollo de sus competencias laborales con énfasis en calidad y supervisión.</t>
  </si>
  <si>
    <t>Solicitar, desarrollar y coordinar ante la UIAF, Superfinanciera, Supersociedades y la Fiscalía General de la Nación, capacitaciones para los supervisores en cuanto al LA/FT (Lavado de activos y financiamiento del terrorismo)</t>
  </si>
  <si>
    <t>Delegatura Asociativa</t>
  </si>
  <si>
    <t>Desarrollar ,  formular  e implementar el plan estadístico de la supersolidaria generando datos e información confiable para el Sector Solidario y la Economía Nacional</t>
  </si>
  <si>
    <t>Depuración y actualización de base de datos cruzando información con Cámaras de Comercio</t>
  </si>
  <si>
    <t>Capturar y recolectar información estadística del sector</t>
  </si>
  <si>
    <t>Procesamiento de información y generación de cuadros con estadísticas del sector</t>
  </si>
  <si>
    <t>Diagnóstico y análisis de la información con que cuentan las áreas misionales sobre estadísticas del sector</t>
  </si>
  <si>
    <t xml:space="preserve">Consolidación de la información estadística y  presentación de informe sobre estadística sectorial </t>
  </si>
  <si>
    <t>Oficina Asesora de Planeación y Sistemas</t>
  </si>
  <si>
    <t>Desarrollar una  base de datos que permita unificar, agilizar, simplificar el registro y certificación de las cooperativas de educación.</t>
  </si>
  <si>
    <t>ESPECIFICO 2</t>
  </si>
  <si>
    <t>Secretaría General</t>
  </si>
  <si>
    <t>Delegatura Financiera</t>
  </si>
  <si>
    <t>INFORME PRESENTADO A LA CONTRALORIA GENERAL DE LA REPUBLICA</t>
  </si>
  <si>
    <t>ENTIDAD:</t>
  </si>
  <si>
    <t>Reuniones Bimestrales para socializar las normas expedidas por el gobierno nacional y la Supersolidaria</t>
  </si>
  <si>
    <t>ESPECIFICO 3</t>
  </si>
  <si>
    <t>Se hizo anàlisis de los estados financieros de cierre del ejercicio del 2004 para todas las entidades que ejercen actividad financiera.</t>
  </si>
  <si>
    <t>Esta acciòn se ejecuta en lo posible al 100% en cada trimestre teniendo en cuenta el rezago respectivo. El indicador puede presentar una distorsiòn hacia arriba debido a que existen tràmites de salida que no registran entrada, como por ejemplo las sanciones, los desmontes etc. Se hicieron 1034 trámites en el semestre. La acción continúa el segundo semestre del año.</t>
  </si>
  <si>
    <t>En el primer trimestre se cumpliò con la meta propuesta y se adelantó trabajo del  2005. El porcentaje corresponde al cumplimiento de lo programado para el primer trimestre del año.</t>
  </si>
  <si>
    <t xml:space="preserve">Se eleboró y aprobó el formato sobre medición de impacto de las capacitaciones.  </t>
  </si>
  <si>
    <t>Comunicaciones</t>
  </si>
  <si>
    <t xml:space="preserve">En la pagina Web se realizó reordenamiento de módulos e inclusión de nueva información y aplicativos. 
El nuevo diseño de la página incluye: Rotador de noticias interactivo, creación de la carga progresiva de videos en línea, parametrización de menús dinámicos, creación de la arquitectura de datos (base de datos en motor POSTGRES), creación de los siguientes módulos: encuestas, sala de prensa, videoconferencias, Supersolidaria te ve, también se desarrolló e instaló el componente  chat interactivo, al igual que el banner dinámico rotando textos con temas de interés. 
Se adelantaron los ajustes pertinentes a la página para el buen funcionamiento de los enlaces y se realizó el proceso de ampliación del ancho de banda.  </t>
  </si>
  <si>
    <t>PERIODO: ACUMULADO DICIEMBRE DE 2008</t>
  </si>
  <si>
    <t>Se desarrollaron las tres mesas de trabajo con Confecoop, Analfe y Asociaciones Mutuales, para análisis y discusión de normas que regulan el sector.</t>
  </si>
  <si>
    <t>las jornadas versaron sobre lo siguiente: 1) devolución de aportes y ahorros 2) tasa de usura y crédito 3) Funciones de los organos de administración y control 4) seguridad social y compensaciones y 5) derecho de información e inspección. En total se adelantaron 5 jornadas que se componen de 10 eventos en diferentes ciudades del país.</t>
  </si>
  <si>
    <t xml:space="preserve">Se programaron 760 y se realizaron 831, así: 250 evaluaciones "Proyecto de Riesgos", 71 Visitas de Inspección y 510 con Jornadas de Inspección Descentralizadas.  </t>
  </si>
  <si>
    <t>La Delegatura a diciembre de 2008 realizó 38 visitas insitu, de las cuales 37 corresponden a la programación inicial y 1 (Caja Unión Cooperativa) para evaluar la autorización de la autorización de la actividad financiera.</t>
  </si>
  <si>
    <t>Im plementar el Sistema de Gestión de la Calidad de la Supersolidaria para obtener la certificación de acuerdo a los requerimientos de las Nomas ISO  NTC 9001-2000</t>
  </si>
  <si>
    <t>Coordinar la puesta en marcha de planes, programas y proyectos en la Supersolidaria</t>
  </si>
  <si>
    <t>Apoyar la ejecución del presupuesto de la Entidad</t>
  </si>
  <si>
    <t xml:space="preserve">Revisar permanentemente y actualizar  los procesos y procedimientos de la oficina Jurídica </t>
  </si>
  <si>
    <t xml:space="preserve">Apoyar en  la información y estudio de proyección de incremento de la tasa de contribución fijando el punto de equilibrio del porcentaje de incremento necesario para el correcto funcionamiento y cumplimiento de la misión institucional </t>
  </si>
  <si>
    <t>Revisar y/o adoptar mecanismos efectivos para la recuperación de cartera</t>
  </si>
  <si>
    <t>En la ejecusión de la meta hubo cambio de fecha debido a que se inicio a ejecutar la acción desde el mes de enero -2005</t>
  </si>
  <si>
    <t>Medir el impacto social de la aplicación del artículo 10 de la Ley 788 de 2003, en lo referente a educación formal</t>
  </si>
  <si>
    <t>Adoptar mecanismos para el seguimiento de la colaboración técnica en las labores misionales</t>
  </si>
  <si>
    <t>Seleccionar, elaborar los extractos e índices, sobre jurisprudencia relacionada con la Economía Solidaria y socializarlos</t>
  </si>
  <si>
    <t>Revisión , clasificación y selección por tema de los conceptos emitidos</t>
  </si>
  <si>
    <t>Elaboración del  índice alfabético temático y publicación mensual en la pagina web e intranet</t>
  </si>
  <si>
    <t>De 555 oficios que se enviaron para cobrar una cartera de $1.212.190.820 a 31 de dicimbre de 2004 se recaudaron a  marzo 31 de 2005 más de $474.260.153 millones. que equivale 39,13% de la cartera por recaudar, quedando por cobrar $737.930.667.</t>
  </si>
  <si>
    <t>El gobierno presentará un proyecto de ley para reglamentar lo concerniente al reconocimiento de honorarios producto del cobro.</t>
  </si>
  <si>
    <t>No se ha llevado a cabo debido a que es una decisión del comité directivo.</t>
  </si>
  <si>
    <t>Se detectó un incremento de mejoría en el clima organizacional, pero el mecanismo de evaluación de la ARP Colmena no estableció, ni permite establecer porcentaje.</t>
  </si>
  <si>
    <t>La politica fue formalizada y difundida al personal en el mes de mayo. Mediante Circular interna No. 005 - Política de Comunicaciones</t>
  </si>
  <si>
    <t xml:space="preserve">A partir de la entrada de la nueva web en el mes de mayo, el boletín virtual se encuentra en servicio. </t>
  </si>
  <si>
    <t xml:space="preserve">Se encuentra para aprobación final del Superintendente el primer informe dedicado a las cooperativas con actividad financiera que se proyecta difundir en julio. </t>
  </si>
  <si>
    <t>Se proyecta realizar en el segundo semestre del año</t>
  </si>
  <si>
    <t>Se realizó   un encuentro con periodistas para presentar el estado actual del sector solidario. (Febrero-05)</t>
  </si>
  <si>
    <t xml:space="preserve">Las encuestas personalizadas se aplican en forma periódica y se tabulan mensualmente. </t>
  </si>
  <si>
    <t>Los sondeos fueron reprogramados para el segundo semestre del año</t>
  </si>
  <si>
    <t>ESPECÍFICO 2</t>
  </si>
  <si>
    <t>ESPECÍFICO 3</t>
  </si>
  <si>
    <t>ESPECÍFICO 4</t>
  </si>
  <si>
    <t>ESPECÍFICO 5</t>
  </si>
  <si>
    <t>ESPECÍFICO 6</t>
  </si>
  <si>
    <t>ESPECÍFICO 7</t>
  </si>
  <si>
    <t>ESPECÍFICO 8</t>
  </si>
  <si>
    <t>ESPECÍFICO 9</t>
  </si>
  <si>
    <t>Se diseñó un formato de certificados de existencia y representación legal, el cual sustituye tres formatos que se estaban utilizando. Dicho formato ya fue aprobado por parte de la Oficina Asesora de Planeación.</t>
  </si>
  <si>
    <t>A la fecha se ha ingresado información en medios magnéticos correspondientes a 42 cooperativas de educación.</t>
  </si>
  <si>
    <t>Para el primer semestre de las 20 visitas in situ realizadas, se trasladaron 17 informes dentro de los dos (2) meses siguientes a su realización y tres (3) superaron ese periodo.
Los tres informes que superaron los dos (2) meses para su traslado ya fueron remitidos a las entidades para su conocimiento y respuesta. 
Entre julio y agosto  de 2008 se realizaron 10 visitas (1 no programada) y los informes se trasladaron dentro de los 60 días siguientes a su finalización. 
Entre octubre y diciembre de 2008 se realizaron 8 visitas y sus informes se trasladaron dentro de los 60 días siguientes a su realización, no quedando informes pendientes de trasladar para el 2009</t>
  </si>
  <si>
    <t>Delegaturas Financiera</t>
  </si>
  <si>
    <t xml:space="preserve">Delegatura Asociativa </t>
  </si>
  <si>
    <t xml:space="preserve">En la jornada de institucional de supervisión descentralizadala Delegatura Asociativa realizó 3 encuentros de supervisión con las siguientes organizaciones intervenidas: 1 en Barranquilla: Cooabulsure, Coopsabana, Coopinem, Cooptelecom. 2 en Medellín: Colesa, Coopimar, Coortracol, Cooesedu, Acosol, Prospectiva U y FEJ.   </t>
  </si>
  <si>
    <t xml:space="preserve">En el 2008 se recibieron 203 solicitudes de posesiones y se tramitaron 202 dentro de los treinta dias siguiente y una por fuera del término </t>
  </si>
  <si>
    <t xml:space="preserve">Identificación de las necesidades de automatización del proceso de análisis extra situ </t>
  </si>
  <si>
    <t>Se realizó una depuración de la base de datos de deudores morosos, que dio como resultado el cumplimiento de la acción siguiente.  Las actualizaciones se adelantarán a partir del segundo semestre del año. El porcentaje de avance corresponde a las acciones adelantadas para el cumplimiento de la acción.</t>
  </si>
  <si>
    <t>Se propone reprogramar para el segundo semestre del año.</t>
  </si>
  <si>
    <t>CLASIFICACIÓN</t>
  </si>
  <si>
    <t>ESPECÍFICO 1</t>
  </si>
  <si>
    <t>El componente principal de las actuaciones efectuadas fueron las quejas, peticiones y solicitudes tramitadas, asi como los extra situs financieros, el segumiento de los requerimientos financieros y las resoluciones de sancion por concepto de no reporte financiero. se aspira que al finalizar el año se den cerca de 15000 actuaciones. Se han adelantado 7222 actuaciones.</t>
  </si>
  <si>
    <t>Se efecturon 49 visitas a partir del mes de abril, El 80% de las visitas se ejecutarán en el segundo semestre del año para un total de 250.</t>
  </si>
  <si>
    <t>La nueva herramienta contiene: datos basicos, indicadores financieros, correlaciones, analisis vertical y analisis horizontal. No se han logrado incorporar los preconceptos</t>
  </si>
  <si>
    <t>A traves de la participacion de 3 funcionarios de la delegatura en el Comité Tecnico del PEI y de las encuestas realizadas por el mismo comité se logró gestionar la totalidad de necesidades informaticas del area. De igual forma se ha participado en la planeacion de los terminos de referencia para la elaboracion de la licitacion para software de las misionales. Hasta el momento no se ha adquirido el software.</t>
  </si>
  <si>
    <t>El enfoque ha sido dirigido especialmente hacia el analisis extra situ financiero, tanto en aspectos de capacitacion como de ejecución. Actas de cuatro grupos primario.</t>
  </si>
  <si>
    <t>Se revisò y se requirió la informaciòn enviada por las entidades que ejercen la actividad financiera.</t>
  </si>
  <si>
    <t>Se realizò el estudio de la totalidad de las cooperativas pendientes de autorizaciòn de Actividad Financiera.</t>
  </si>
  <si>
    <t>se han realizado 12 visitas durante el semestre del total de 25 visitas in situ programadas para todo el año.</t>
  </si>
  <si>
    <t>Cruzar información disponible (Delegatura, Reportes financieros, de registro en cámaras de Comercio) para construir una base de datos dinámica.</t>
  </si>
  <si>
    <t>Reclasificación de los organismos solidarios por niveles de supervisión</t>
  </si>
  <si>
    <t>Identificar vacíos legales, carencias normativas, y precisar alcances mediante estudio analítico de la normatividad vigente.</t>
  </si>
  <si>
    <t>Adelantar un Diagnóstico de temas pendientes y elaborar programación mensual por funcionario.</t>
  </si>
  <si>
    <t xml:space="preserve"> Elaborar programación  por funcionario.</t>
  </si>
  <si>
    <t>Evaluar el proceso de inspección para desarrollar acciones de mejora</t>
  </si>
  <si>
    <t>Definir Riesgos en la aplicabilidad  del modelo de supervisión y las acciones de control de Riesgos de Supervisión</t>
  </si>
  <si>
    <t xml:space="preserve">Elaboración   Programación  de la ejecución del Plan de Mantenimiento y Compras. Actualización permanente. </t>
  </si>
  <si>
    <t>Suministrar la información de la ejecución presupuestal y contractual para ser publicadas en la página web</t>
  </si>
  <si>
    <t>Diseño e implementación  de formato (previa revisión realizada por la OAP) para requerimiento de bienes y servicios</t>
  </si>
  <si>
    <t>Diseño e implementación de formato (previa revisión realizada por la OAP) para la certificación de recibo a satisfacción de bienes y servicios.</t>
  </si>
  <si>
    <t xml:space="preserve">En desarrollo del mapa de riesgos de la Supersolidaria se realizó un análisis al proceso de Supervision y  la posible ocurrencia de riesgos en la aplicabilidad del mismo. En este análisis se evidenció la posibilidad, probabilidad de la ocurrencia de riesgos los cuales se categorizaron en la matriz de riesgos determinando la medicion alta, media, y baja que puede suceder en desarrollo del procesos de supervision.  </t>
  </si>
  <si>
    <t xml:space="preserve">La primera socialización  se hizo en el mes de febrero de 2005; en mayo 6 se realizó otra socialización de las politicas y objetivos de calidad. La oficina  Asesora de planeación en coordinación con la consultoria de Asteq realizaron una actividad el 23 de junio con la participación de todos los funcionarios de  la Supersolidaria para la socialización y entendimiento de las politicas y objetivos de calidad.  </t>
  </si>
  <si>
    <t>La Oficina  Asesora de planeacion en coordinacion con el grupo consultor Asteq realizaron el levantamiento, mejoramiento e implementación de los procesos de las areas evidencia de esta accion es el manual de calidad del cual se entrego a cada area copia fisica de sus procesos y procedimientos. Con la realización de las preauditorias  realizadas al SGC se formularon acciones de mejoramiento a los procesos con no conformidades. A partir de las ochenta no conformidades encontradas en la primera preauditoria realizada al SGC en el mes de febrero,  permanentemente la oficina asesora de planeación ha prestado apoyo a las áreas para la formulación de acciones de mejora a cada uno de los procesos y procedimientos. l Sistema de Gestión de  Calidad se basa en la mejora continua, actividad que ha venido desarrollando la Entidad a través de sus modificaciones y ajustes a los procesos.</t>
  </si>
  <si>
    <t>La entidad cuenta con la formulación y registro de los indicadores establecidos para los procesos. Actualmente algunas áreas están reformulando indicadores, a mediados de Julio se tendrá los resultados de los indicadores actualizados para el primer semestre del año.    La medición de los indicadores la realizan los responsables de los procesos. Los resultados son enviados a la Oficina Asesora de Planeación para su consolidación.    El indicador se replanteó: lo que se pronone es que este sea "Número de indicadores medidos /No. de indicadores formulados".</t>
  </si>
  <si>
    <t xml:space="preserve">En el primer trimestre se hizo convocatoria, selección y vinculación del Grupo de Controles de Legalidad, Registro e Inscripción de Cooperativas y Precooperatviavas de Trabajo Asociado </t>
  </si>
  <si>
    <t>En la actualidad la oficina asesora de planeación esta invitando a diferentes firmas para que realicen presentaciones de la herramienta tecnológica para el eguimiento a los procesos y procedimientos y las acciones de mejoras que se establezcan sobre los mismos.</t>
  </si>
  <si>
    <t>A plan estratégico de informática se le hizo una revisión y de acuerdo a las acciones planteadas en el mismo se adelantó un ajusté a los proyectos de inversión que se están ejecutando en el presente año.</t>
  </si>
  <si>
    <t>Se realizó capacitación a los funcionarios de las Delegaturas Asociativa y Financiera sobre interpretación y evaluación de estados financieros.</t>
  </si>
  <si>
    <t>Aprobación de los siguientes indicadores:
Proceso de Vigilancia:
"Posesiones tramitadas en menor tiempo al establecido" (No. de posesiones tramitadas en termino menor a treinta dias habiles / No. de solicitudes recibidas).
Proceso de Inspección:
"Informes de visita trasladados dentro de los dos meses de la realización de la visita" (No. de informes de visita trasladados dentro del término de dos meses/ No. de visitas realizadas en el bimestre anterior)</t>
  </si>
  <si>
    <t xml:space="preserve">La Oficina asesora de planeacion en el mes de febrero de 2005 elaboró un instructivo para la formulación del plan de capacitación y bienestar de los funcionarios de la Supersolidaria el cual se entregó al coordinador del grupo de talento humano como insumo para el desarrollo del plan de capacitación y bienestar de la Supersolidaria. </t>
  </si>
  <si>
    <t xml:space="preserve">Replicar al interior de la entidad   las capacitaciones que reciban los funcionarios de la OAP </t>
  </si>
  <si>
    <t>Evaluación del Plan de capacitación y bienestar social</t>
  </si>
  <si>
    <t>Se han adelantado reuniones para revisión de procesos del área, del total de 24 reuniones programadas para el año se han realizado en el semestre 12 reuniones.</t>
  </si>
  <si>
    <t>En reuniones de comité primario se han difundido las políticas y objetivos de calidad haciendo énfasis en su implementación y cumplimiento de los procesos y procedimientos de la oficina jurídica.</t>
  </si>
  <si>
    <t>A través de una consultoría para la elaboración del Plan Estratégico de Informática, se realizó una encuesta a los funcionarios del área sobre las necesidades en materia informática y se presento un Informe Final.</t>
  </si>
  <si>
    <t>Se socializaron las sigueintes normas: Ley 952 de 2005, ley 700 de 2001, Decreto 689 de 2005, Decreto 2996 y 3555.</t>
  </si>
  <si>
    <t>La primera circular fue dirigida a agentes especiales, promotores y liquidadores. La segunda se dirige a los organos de control social</t>
  </si>
  <si>
    <t>Diagnostico completado. Dado que se establecio como corte de tramites 28 de febrero, se termino de consolidar informacion en los primeros dias de marzo.</t>
  </si>
  <si>
    <t>A partir del mes de abril se inició el cumplimiento al plan de descongestion, lo que ha permitido un avance del 27% de las actividades.</t>
  </si>
  <si>
    <t xml:space="preserve">Los procesos de vigilancia, inspección y control iniciaron su aplicación conforme al SGC. El proceso de Interacción ciudadana se esta ajustando </t>
  </si>
  <si>
    <t>Aunque todos los formatos utilizados por la delegatura fueron aprobados, se esta haciendo algunos ajustes.</t>
  </si>
  <si>
    <t>El enfoque ha sido dirigido hacia el manejo de los formatos, procedimientos y procesos de la delegatura, asi como a la revisión de estos.</t>
  </si>
  <si>
    <t xml:space="preserve">A fecha actual los funcionarios de la oficina asesora de planeacion no han tomado capacitaciones </t>
  </si>
  <si>
    <t>Este seguimiento se realizará en el mes de julio.</t>
  </si>
  <si>
    <t>El buzón fue instalado en el mes de marzo y a partir de allí se hace seguimiento a las observaciones depositadas por los usuarios</t>
  </si>
  <si>
    <t>Compilar y evaluar las sugerencias realizadas por la ciudadanía con fundamento en la publicación realizada en la página Web de la Superintendencia sobre la Circular Contable y Financiera</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</si>
</sst>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_-* #,##0.00\ _P_t_s_-;\-* #,##0.00\ _P_t_s_-;_-* &quot;-&quot;??\ _P_t_s_-;_-@_-"/>
    <numFmt numFmtId="174" formatCode="0.0%"/>
    <numFmt numFmtId="175" formatCode="0.00000000"/>
    <numFmt numFmtId="176" formatCode="0.0000000"/>
    <numFmt numFmtId="177" formatCode="0.000000"/>
    <numFmt numFmtId="178" formatCode="0.00000"/>
    <numFmt numFmtId="179" formatCode="0.0000"/>
    <numFmt numFmtId="180" formatCode="0.000"/>
    <numFmt numFmtId="181" formatCode="0.0000000000"/>
    <numFmt numFmtId="182" formatCode="0.000000000"/>
    <numFmt numFmtId="183" formatCode="_ * #,##0.000_ ;_ * \-#,##0.000_ ;_ * &quot;-&quot;??_ ;_ @_ "/>
    <numFmt numFmtId="184" formatCode="_ * #,##0.0000_ ;_ * \-#,##0.0000_ ;_ * &quot;-&quot;??_ ;_ @_ "/>
    <numFmt numFmtId="185" formatCode="_ * #,##0.0_ ;_ * \-#,##0.0_ ;_ * &quot;-&quot;??_ ;_ @_ "/>
    <numFmt numFmtId="186" formatCode="_ * #,##0_ ;_ * \-#,##0_ ;_ * &quot;-&quot;??_ ;_ @_ "/>
    <numFmt numFmtId="187" formatCode="[$-240A]dddd\,\ dd&quot; de &quot;mmmm&quot; de &quot;yyyy"/>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19">
    <font>
      <sz val="10"/>
      <name val="Arial"/>
      <family val="0"/>
    </font>
    <font>
      <b/>
      <sz val="10"/>
      <name val="Arial"/>
      <family val="2"/>
    </font>
    <font>
      <sz val="12"/>
      <name val="Arial Narrow"/>
      <family val="2"/>
    </font>
    <font>
      <sz val="7"/>
      <name val="Arial Narrow"/>
      <family val="2"/>
    </font>
    <font>
      <b/>
      <sz val="9"/>
      <name val="Arial"/>
      <family val="2"/>
    </font>
    <font>
      <b/>
      <sz val="10"/>
      <name val="Arial Narrow"/>
      <family val="2"/>
    </font>
    <font>
      <b/>
      <sz val="11"/>
      <name val="Arial Narrow"/>
      <family val="2"/>
    </font>
    <font>
      <b/>
      <sz val="12"/>
      <name val="Arial Narrow"/>
      <family val="2"/>
    </font>
    <font>
      <sz val="8"/>
      <name val="Arial Narrow"/>
      <family val="2"/>
    </font>
    <font>
      <sz val="6"/>
      <name val="Arial Narrow"/>
      <family val="2"/>
    </font>
    <font>
      <b/>
      <sz val="5"/>
      <name val="Arial Narrow"/>
      <family val="2"/>
    </font>
    <font>
      <b/>
      <sz val="7"/>
      <name val="Arial Narrow"/>
      <family val="2"/>
    </font>
    <font>
      <b/>
      <sz val="6"/>
      <name val="Arial Narrow"/>
      <family val="2"/>
    </font>
    <font>
      <b/>
      <sz val="8"/>
      <name val="Arial Narrow"/>
      <family val="2"/>
    </font>
    <font>
      <sz val="8"/>
      <name val="Arial"/>
      <family val="2"/>
    </font>
    <font>
      <b/>
      <sz val="8"/>
      <name val="Arial"/>
      <family val="2"/>
    </font>
    <font>
      <sz val="8"/>
      <color indexed="10"/>
      <name val="Arial"/>
      <family val="2"/>
    </font>
    <font>
      <u val="single"/>
      <sz val="10"/>
      <color indexed="12"/>
      <name val="Arial"/>
      <family val="0"/>
    </font>
    <font>
      <u val="single"/>
      <sz val="10"/>
      <color indexed="36"/>
      <name val="Arial"/>
      <family val="0"/>
    </font>
  </fonts>
  <fills count="5">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3"/>
        <bgColor indexed="64"/>
      </patternFill>
    </fill>
  </fills>
  <borders count="59">
    <border>
      <left/>
      <right/>
      <top/>
      <bottom/>
      <diagonal/>
    </border>
    <border>
      <left>
        <color indexed="63"/>
      </left>
      <right>
        <color indexed="63"/>
      </right>
      <top style="medium"/>
      <bottom>
        <color indexed="63"/>
      </bottom>
    </border>
    <border>
      <left style="medium">
        <color indexed="9"/>
      </left>
      <right style="medium">
        <color indexed="9"/>
      </right>
      <top style="medium"/>
      <bottom style="medium"/>
    </border>
    <border>
      <left style="medium">
        <color indexed="9"/>
      </left>
      <right style="medium">
        <color indexed="9"/>
      </right>
      <top style="medium"/>
      <bottom style="medium">
        <color indexed="9"/>
      </bottom>
    </border>
    <border>
      <left style="medium">
        <color indexed="9"/>
      </left>
      <right>
        <color indexed="63"/>
      </right>
      <top style="medium"/>
      <bottom style="medium">
        <color indexed="9"/>
      </bottom>
    </border>
    <border>
      <left>
        <color indexed="63"/>
      </left>
      <right>
        <color indexed="63"/>
      </right>
      <top style="medium"/>
      <bottom style="medium"/>
    </border>
    <border>
      <left>
        <color indexed="63"/>
      </left>
      <right style="thin"/>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9"/>
      </left>
      <right style="medium"/>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color indexed="9"/>
      </right>
      <top>
        <color indexed="63"/>
      </top>
      <bottom style="medium">
        <color indexed="9"/>
      </bottom>
    </border>
    <border>
      <left style="medium">
        <color indexed="9"/>
      </left>
      <right style="medium">
        <color indexed="9"/>
      </right>
      <top>
        <color indexed="63"/>
      </top>
      <bottom style="medium">
        <color indexed="9"/>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medium"/>
      <right style="thin"/>
      <top>
        <color indexed="63"/>
      </top>
      <bottom style="thin"/>
    </border>
    <border>
      <left style="thin"/>
      <right style="thin"/>
      <top>
        <color indexed="63"/>
      </top>
      <bottom>
        <color indexed="63"/>
      </bottom>
    </border>
    <border>
      <left style="thin"/>
      <right style="thin"/>
      <top style="medium"/>
      <bottom style="thin"/>
    </border>
    <border>
      <left>
        <color indexed="63"/>
      </left>
      <right style="thin"/>
      <top style="thin"/>
      <bottom style="medium"/>
    </border>
    <border>
      <left style="thin"/>
      <right style="thin"/>
      <top style="thin"/>
      <bottom style="medium"/>
    </border>
    <border>
      <left style="thin"/>
      <right style="medium"/>
      <top style="thin"/>
      <bottom style="thin"/>
    </border>
    <border>
      <left style="thin"/>
      <right style="medium"/>
      <top style="thin"/>
      <bottom>
        <color indexed="63"/>
      </bottom>
    </border>
    <border>
      <left style="thin"/>
      <right style="thin"/>
      <top style="medium"/>
      <bottom style="medium"/>
    </border>
    <border>
      <left style="thin"/>
      <right style="medium"/>
      <top>
        <color indexed="63"/>
      </top>
      <bottom style="thin"/>
    </border>
    <border>
      <left style="thin">
        <color indexed="55"/>
      </left>
      <right style="thin">
        <color indexed="55"/>
      </right>
      <top style="thin">
        <color indexed="55"/>
      </top>
      <bottom style="thin">
        <color indexed="55"/>
      </bottom>
    </border>
    <border>
      <left style="thin">
        <color indexed="55"/>
      </left>
      <right style="medium"/>
      <top style="thin">
        <color indexed="55"/>
      </top>
      <bottom style="thin"/>
    </border>
    <border>
      <left style="thin"/>
      <right style="medium"/>
      <top style="medium"/>
      <bottom style="thin"/>
    </border>
    <border>
      <left style="thin"/>
      <right style="medium"/>
      <top>
        <color indexed="63"/>
      </top>
      <bottom>
        <color indexed="63"/>
      </bottom>
    </border>
    <border>
      <left style="thin"/>
      <right style="medium"/>
      <top style="thin"/>
      <bottom style="medium"/>
    </border>
    <border>
      <left>
        <color indexed="63"/>
      </left>
      <right style="thin"/>
      <top style="thin"/>
      <bottom>
        <color indexed="63"/>
      </bottom>
    </border>
    <border>
      <left style="thin">
        <color indexed="55"/>
      </left>
      <right style="thin"/>
      <top style="thin"/>
      <bottom style="thin"/>
    </border>
    <border>
      <left>
        <color indexed="63"/>
      </left>
      <right style="medium"/>
      <top style="thin"/>
      <bottom style="thin"/>
    </border>
    <border>
      <left style="medium"/>
      <right style="thin"/>
      <top style="thin"/>
      <bottom style="medium"/>
    </border>
    <border>
      <left style="thin"/>
      <right style="thin"/>
      <top>
        <color indexed="63"/>
      </top>
      <bottom style="mediu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color indexed="9"/>
      </bottom>
    </border>
    <border>
      <left>
        <color indexed="63"/>
      </left>
      <right style="medium">
        <color indexed="9"/>
      </right>
      <top style="medium"/>
      <bottom style="medium">
        <color indexed="9"/>
      </bottom>
    </border>
    <border>
      <left>
        <color indexed="63"/>
      </left>
      <right>
        <color indexed="63"/>
      </right>
      <top style="medium">
        <color indexed="9"/>
      </top>
      <bottom>
        <color indexed="63"/>
      </bottom>
    </border>
    <border>
      <left style="thin"/>
      <right style="medium"/>
      <top style="medium"/>
      <bottom>
        <color indexed="63"/>
      </bottom>
    </border>
    <border>
      <left style="thin"/>
      <right style="medium"/>
      <top>
        <color indexed="63"/>
      </top>
      <bottom style="medium"/>
    </border>
    <border>
      <left style="medium"/>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7">
    <xf numFmtId="0" fontId="0" fillId="0" borderId="0" xfId="0" applyAlignment="1">
      <alignment/>
    </xf>
    <xf numFmtId="0" fontId="3" fillId="0" borderId="0" xfId="0" applyFont="1" applyBorder="1" applyAlignment="1">
      <alignment horizontal="center" vertical="center" wrapText="1"/>
    </xf>
    <xf numFmtId="17" fontId="5" fillId="2" borderId="1"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2" borderId="3" xfId="0" applyFont="1" applyFill="1" applyBorder="1" applyAlignment="1">
      <alignment horizontal="justify" vertical="center" wrapText="1"/>
    </xf>
    <xf numFmtId="0" fontId="3" fillId="2" borderId="3" xfId="0" applyFont="1" applyFill="1" applyBorder="1" applyAlignment="1">
      <alignment horizontal="center" vertical="center" wrapText="1"/>
    </xf>
    <xf numFmtId="172" fontId="6" fillId="2" borderId="3" xfId="0" applyNumberFormat="1" applyFont="1" applyFill="1" applyBorder="1" applyAlignment="1">
      <alignment horizontal="center" vertical="center" wrapText="1"/>
    </xf>
    <xf numFmtId="172" fontId="8" fillId="2" borderId="3" xfId="0" applyNumberFormat="1" applyFont="1" applyFill="1" applyBorder="1" applyAlignment="1">
      <alignment horizontal="center" vertical="center" wrapText="1"/>
    </xf>
    <xf numFmtId="2" fontId="3" fillId="2" borderId="3" xfId="0" applyNumberFormat="1" applyFont="1" applyFill="1" applyBorder="1" applyAlignment="1">
      <alignment horizontal="center" vertical="center" wrapText="1"/>
    </xf>
    <xf numFmtId="0" fontId="9" fillId="2" borderId="3" xfId="0" applyFont="1" applyFill="1" applyBorder="1" applyAlignment="1">
      <alignment horizontal="justify"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justify" vertical="center" wrapText="1"/>
    </xf>
    <xf numFmtId="0" fontId="3" fillId="0" borderId="0" xfId="0" applyFont="1" applyFill="1" applyBorder="1" applyAlignment="1">
      <alignment horizontal="center" vertical="center" wrapText="1"/>
    </xf>
    <xf numFmtId="17" fontId="5" fillId="2" borderId="0" xfId="0" applyNumberFormat="1" applyFont="1" applyFill="1" applyBorder="1" applyAlignment="1">
      <alignment horizontal="center" vertical="center" wrapText="1"/>
    </xf>
    <xf numFmtId="0" fontId="8" fillId="2" borderId="5" xfId="0" applyFont="1" applyFill="1" applyBorder="1" applyAlignment="1">
      <alignment horizontal="justify" vertical="center" wrapText="1"/>
    </xf>
    <xf numFmtId="0" fontId="3" fillId="2" borderId="0" xfId="0" applyFont="1" applyFill="1" applyBorder="1" applyAlignment="1">
      <alignment horizontal="justify" vertical="center" wrapText="1"/>
    </xf>
    <xf numFmtId="0" fontId="3" fillId="2" borderId="0" xfId="0" applyFont="1" applyFill="1" applyBorder="1" applyAlignment="1">
      <alignment horizontal="center" vertical="center" wrapText="1"/>
    </xf>
    <xf numFmtId="1" fontId="8" fillId="2" borderId="0" xfId="0" applyNumberFormat="1" applyFont="1" applyFill="1" applyBorder="1" applyAlignment="1">
      <alignment horizontal="center" vertical="center" wrapText="1"/>
    </xf>
    <xf numFmtId="0" fontId="8" fillId="2" borderId="0" xfId="0" applyFont="1" applyFill="1" applyBorder="1" applyAlignment="1">
      <alignment horizontal="center" vertical="center" wrapText="1"/>
    </xf>
    <xf numFmtId="172" fontId="6" fillId="2" borderId="0" xfId="0" applyNumberFormat="1" applyFont="1" applyFill="1" applyBorder="1" applyAlignment="1">
      <alignment horizontal="center" vertical="center" wrapText="1"/>
    </xf>
    <xf numFmtId="172" fontId="8" fillId="2" borderId="0" xfId="0" applyNumberFormat="1" applyFont="1" applyFill="1" applyBorder="1" applyAlignment="1">
      <alignment horizontal="center" vertical="center" wrapText="1"/>
    </xf>
    <xf numFmtId="2" fontId="3" fillId="2" borderId="0" xfId="0" applyNumberFormat="1" applyFont="1" applyFill="1" applyBorder="1" applyAlignment="1">
      <alignment horizontal="center" vertical="center" wrapText="1"/>
    </xf>
    <xf numFmtId="0" fontId="9" fillId="2" borderId="0" xfId="0" applyFont="1" applyFill="1" applyBorder="1" applyAlignment="1">
      <alignment horizontal="justify" vertical="center" wrapText="1"/>
    </xf>
    <xf numFmtId="0" fontId="9" fillId="2"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8" fillId="0" borderId="0"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justify" vertical="center" wrapText="1"/>
    </xf>
    <xf numFmtId="0" fontId="3" fillId="0" borderId="0" xfId="0" applyFont="1" applyBorder="1" applyAlignment="1">
      <alignment horizontal="justify" vertical="center" wrapText="1"/>
    </xf>
    <xf numFmtId="0" fontId="11" fillId="0" borderId="0" xfId="0" applyFont="1" applyBorder="1" applyAlignment="1">
      <alignment horizontal="center" vertical="center" textRotation="90" wrapText="1"/>
    </xf>
    <xf numFmtId="0" fontId="8" fillId="0" borderId="0" xfId="0" applyFont="1" applyFill="1" applyBorder="1" applyAlignment="1">
      <alignment horizontal="center" vertical="center" wrapText="1"/>
    </xf>
    <xf numFmtId="0" fontId="8" fillId="0" borderId="0" xfId="0" applyFont="1" applyBorder="1" applyAlignment="1">
      <alignment horizontal="justify" vertical="center" wrapText="1"/>
    </xf>
    <xf numFmtId="0" fontId="1" fillId="2" borderId="0" xfId="0" applyFont="1" applyFill="1" applyBorder="1" applyAlignment="1" applyProtection="1">
      <alignment horizontal="center"/>
      <protection locked="0"/>
    </xf>
    <xf numFmtId="0" fontId="4" fillId="2" borderId="7" xfId="0" applyFont="1" applyFill="1" applyBorder="1" applyAlignment="1" applyProtection="1">
      <alignment horizontal="left"/>
      <protection/>
    </xf>
    <xf numFmtId="0" fontId="1" fillId="2" borderId="8" xfId="0" applyFont="1" applyFill="1" applyBorder="1" applyAlignment="1" applyProtection="1">
      <alignment horizontal="center"/>
      <protection/>
    </xf>
    <xf numFmtId="0" fontId="1" fillId="2" borderId="0" xfId="0" applyFont="1" applyFill="1" applyBorder="1" applyAlignment="1" applyProtection="1">
      <alignment horizontal="center"/>
      <protection/>
    </xf>
    <xf numFmtId="0" fontId="3" fillId="0" borderId="1" xfId="0" applyFont="1" applyBorder="1" applyAlignment="1">
      <alignment horizontal="center" vertical="center" wrapText="1"/>
    </xf>
    <xf numFmtId="0" fontId="1" fillId="2" borderId="1" xfId="0" applyFont="1" applyFill="1" applyBorder="1" applyAlignment="1" applyProtection="1">
      <alignment horizontal="center"/>
      <protection locked="0"/>
    </xf>
    <xf numFmtId="0" fontId="1" fillId="2" borderId="9" xfId="0" applyFont="1" applyFill="1" applyBorder="1" applyAlignment="1" applyProtection="1">
      <alignment horizontal="center"/>
      <protection locked="0"/>
    </xf>
    <xf numFmtId="0" fontId="1" fillId="2" borderId="10" xfId="0" applyFont="1" applyFill="1" applyBorder="1" applyAlignment="1" applyProtection="1">
      <alignment horizontal="center"/>
      <protection locked="0"/>
    </xf>
    <xf numFmtId="0" fontId="3" fillId="0" borderId="7" xfId="0" applyFont="1" applyBorder="1" applyAlignment="1">
      <alignment horizontal="center" vertical="center" wrapText="1"/>
    </xf>
    <xf numFmtId="0" fontId="1" fillId="2" borderId="7" xfId="0" applyFont="1" applyFill="1" applyBorder="1" applyAlignment="1" applyProtection="1">
      <alignment horizontal="center"/>
      <protection locked="0"/>
    </xf>
    <xf numFmtId="0" fontId="1" fillId="2" borderId="11" xfId="0" applyFont="1" applyFill="1" applyBorder="1" applyAlignment="1" applyProtection="1">
      <alignment horizontal="center"/>
      <protection locked="0"/>
    </xf>
    <xf numFmtId="1" fontId="6" fillId="2" borderId="12" xfId="0" applyNumberFormat="1" applyFont="1" applyFill="1" applyBorder="1" applyAlignment="1">
      <alignment horizontal="center" vertical="center" wrapText="1"/>
    </xf>
    <xf numFmtId="172" fontId="8" fillId="2" borderId="13" xfId="0" applyNumberFormat="1"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7" xfId="0" applyFont="1" applyFill="1" applyBorder="1" applyAlignment="1">
      <alignment horizontal="center" vertical="center" wrapText="1"/>
    </xf>
    <xf numFmtId="17" fontId="5" fillId="2" borderId="7" xfId="0" applyNumberFormat="1" applyFont="1" applyFill="1" applyBorder="1" applyAlignment="1">
      <alignment horizontal="center" vertical="center" wrapText="1"/>
    </xf>
    <xf numFmtId="0" fontId="7" fillId="2" borderId="7" xfId="0" applyFont="1" applyFill="1" applyBorder="1" applyAlignment="1">
      <alignment horizontal="center" vertical="center" wrapText="1"/>
    </xf>
    <xf numFmtId="0" fontId="8" fillId="2" borderId="7" xfId="0" applyFont="1" applyFill="1" applyBorder="1" applyAlignment="1">
      <alignment horizontal="justify" vertical="center" wrapText="1"/>
    </xf>
    <xf numFmtId="0" fontId="3" fillId="2" borderId="7" xfId="0" applyFont="1" applyFill="1" applyBorder="1" applyAlignment="1">
      <alignment horizontal="justify" vertical="center" wrapText="1"/>
    </xf>
    <xf numFmtId="0" fontId="3" fillId="2" borderId="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 fillId="0" borderId="0" xfId="0" applyFont="1" applyFill="1" applyBorder="1" applyAlignment="1" applyProtection="1">
      <alignment horizontal="center"/>
      <protection/>
    </xf>
    <xf numFmtId="0" fontId="2" fillId="0" borderId="0" xfId="0" applyFont="1" applyFill="1" applyBorder="1" applyAlignment="1">
      <alignment horizontal="center" vertical="center" wrapText="1"/>
    </xf>
    <xf numFmtId="0" fontId="3" fillId="2" borderId="15" xfId="0" applyFont="1" applyFill="1" applyBorder="1" applyAlignment="1">
      <alignment horizontal="center" vertical="center" wrapText="1"/>
    </xf>
    <xf numFmtId="1" fontId="8" fillId="2" borderId="16" xfId="0" applyNumberFormat="1"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0" borderId="17" xfId="0" applyFont="1" applyBorder="1" applyAlignment="1">
      <alignment horizontal="center" vertical="center" wrapText="1"/>
    </xf>
    <xf numFmtId="0" fontId="14" fillId="2"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0" borderId="19" xfId="0" applyFont="1" applyBorder="1" applyAlignment="1">
      <alignment horizontal="center" vertical="center" wrapText="1"/>
    </xf>
    <xf numFmtId="0" fontId="14" fillId="2" borderId="19"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5" fillId="0" borderId="22" xfId="0" applyFont="1" applyFill="1" applyBorder="1" applyAlignment="1">
      <alignment horizontal="center" vertical="center" textRotation="90" wrapText="1"/>
    </xf>
    <xf numFmtId="0" fontId="15" fillId="0" borderId="23" xfId="0" applyFont="1" applyFill="1" applyBorder="1" applyAlignment="1">
      <alignment horizontal="center" vertical="center" textRotation="90" wrapText="1"/>
    </xf>
    <xf numFmtId="0" fontId="1" fillId="2" borderId="8" xfId="0" applyFont="1" applyFill="1" applyBorder="1" applyAlignment="1" applyProtection="1">
      <alignment horizontal="left"/>
      <protection/>
    </xf>
    <xf numFmtId="0" fontId="1" fillId="2" borderId="0" xfId="0" applyFont="1" applyFill="1" applyBorder="1" applyAlignment="1" applyProtection="1">
      <alignment horizontal="left"/>
      <protection/>
    </xf>
    <xf numFmtId="0" fontId="1" fillId="2" borderId="14" xfId="0" applyFont="1" applyFill="1" applyBorder="1" applyAlignment="1" applyProtection="1">
      <alignment horizontal="left"/>
      <protection/>
    </xf>
    <xf numFmtId="0" fontId="1" fillId="2" borderId="7" xfId="0" applyFont="1" applyFill="1" applyBorder="1" applyAlignment="1" applyProtection="1">
      <alignment horizontal="left"/>
      <protection/>
    </xf>
    <xf numFmtId="0" fontId="14" fillId="0" borderId="17" xfId="0" applyFont="1" applyFill="1" applyBorder="1" applyAlignment="1">
      <alignment horizontal="center" vertical="center" wrapText="1"/>
    </xf>
    <xf numFmtId="0" fontId="14" fillId="0" borderId="24" xfId="0" applyFont="1" applyFill="1" applyBorder="1" applyAlignment="1">
      <alignment horizontal="center" vertical="center" wrapText="1"/>
    </xf>
    <xf numFmtId="17" fontId="14" fillId="0" borderId="19" xfId="0" applyNumberFormat="1" applyFont="1" applyFill="1" applyBorder="1" applyAlignment="1">
      <alignment horizontal="center" vertical="center" wrapText="1"/>
    </xf>
    <xf numFmtId="0" fontId="14" fillId="0" borderId="19" xfId="0" applyFont="1" applyFill="1" applyBorder="1" applyAlignment="1">
      <alignment horizontal="justify" vertical="center" wrapText="1"/>
    </xf>
    <xf numFmtId="17" fontId="14" fillId="2" borderId="19" xfId="0" applyNumberFormat="1" applyFont="1" applyFill="1" applyBorder="1" applyAlignment="1">
      <alignment horizontal="center" vertical="center" wrapText="1"/>
    </xf>
    <xf numFmtId="17" fontId="14" fillId="2" borderId="17" xfId="0" applyNumberFormat="1" applyFont="1" applyFill="1" applyBorder="1" applyAlignment="1">
      <alignment horizontal="center" vertical="center" wrapText="1"/>
    </xf>
    <xf numFmtId="1" fontId="14" fillId="0" borderId="25" xfId="0" applyNumberFormat="1" applyFont="1" applyBorder="1" applyAlignment="1">
      <alignment horizontal="center" vertical="center" wrapText="1"/>
    </xf>
    <xf numFmtId="1" fontId="14" fillId="0" borderId="19" xfId="0" applyNumberFormat="1" applyFont="1" applyBorder="1" applyAlignment="1">
      <alignment horizontal="center" vertical="center" wrapText="1"/>
    </xf>
    <xf numFmtId="17" fontId="14" fillId="2" borderId="20" xfId="0" applyNumberFormat="1" applyFont="1" applyFill="1" applyBorder="1" applyAlignment="1">
      <alignment horizontal="center" vertical="center" wrapText="1"/>
    </xf>
    <xf numFmtId="17" fontId="14" fillId="2" borderId="26" xfId="0" applyNumberFormat="1" applyFont="1" applyFill="1" applyBorder="1" applyAlignment="1">
      <alignment horizontal="center" vertical="center" wrapText="1"/>
    </xf>
    <xf numFmtId="17" fontId="14" fillId="2" borderId="27" xfId="0" applyNumberFormat="1" applyFont="1" applyFill="1" applyBorder="1" applyAlignment="1">
      <alignment horizontal="center" vertical="center" wrapText="1"/>
    </xf>
    <xf numFmtId="1" fontId="14" fillId="0" borderId="27" xfId="0" applyNumberFormat="1" applyFont="1" applyBorder="1" applyAlignment="1">
      <alignment horizontal="center" vertical="center" wrapText="1"/>
    </xf>
    <xf numFmtId="17" fontId="14" fillId="2" borderId="28" xfId="0" applyNumberFormat="1" applyFont="1" applyFill="1" applyBorder="1" applyAlignment="1">
      <alignment horizontal="justify" vertical="center" wrapText="1"/>
    </xf>
    <xf numFmtId="0" fontId="14" fillId="0" borderId="28" xfId="0" applyFont="1" applyFill="1" applyBorder="1" applyAlignment="1">
      <alignment horizontal="justify" vertical="center" wrapText="1"/>
    </xf>
    <xf numFmtId="0" fontId="14" fillId="0" borderId="18" xfId="0" applyFont="1" applyFill="1" applyBorder="1" applyAlignment="1">
      <alignment horizontal="justify" vertical="center" wrapText="1"/>
    </xf>
    <xf numFmtId="9" fontId="14" fillId="0" borderId="28" xfId="0" applyNumberFormat="1" applyFont="1" applyFill="1" applyBorder="1" applyAlignment="1">
      <alignment horizontal="justify" vertical="center" wrapText="1"/>
    </xf>
    <xf numFmtId="9" fontId="14" fillId="0" borderId="28" xfId="0" applyNumberFormat="1" applyFont="1" applyBorder="1" applyAlignment="1">
      <alignment horizontal="justify" vertical="center" wrapText="1"/>
    </xf>
    <xf numFmtId="0" fontId="14" fillId="0" borderId="29" xfId="0" applyFont="1" applyFill="1" applyBorder="1" applyAlignment="1">
      <alignment horizontal="justify" vertical="center" wrapText="1"/>
    </xf>
    <xf numFmtId="0" fontId="14" fillId="0" borderId="24" xfId="0" applyFont="1" applyFill="1" applyBorder="1" applyAlignment="1">
      <alignment horizontal="justify" vertical="center" wrapText="1"/>
    </xf>
    <xf numFmtId="0" fontId="12" fillId="0" borderId="17" xfId="0" applyFont="1" applyBorder="1" applyAlignment="1">
      <alignment horizontal="center" vertical="center" wrapText="1"/>
    </xf>
    <xf numFmtId="0" fontId="12" fillId="0" borderId="24" xfId="0" applyFont="1" applyBorder="1" applyAlignment="1">
      <alignment horizontal="center" vertical="center" wrapText="1"/>
    </xf>
    <xf numFmtId="1" fontId="14" fillId="0" borderId="18" xfId="0" applyNumberFormat="1" applyFont="1" applyBorder="1" applyAlignment="1">
      <alignment horizontal="center" vertical="center" wrapText="1"/>
    </xf>
    <xf numFmtId="0" fontId="12" fillId="0" borderId="30" xfId="0" applyFont="1" applyBorder="1" applyAlignment="1">
      <alignment horizontal="center" vertical="center" wrapText="1"/>
    </xf>
    <xf numFmtId="0" fontId="12" fillId="0" borderId="30" xfId="0" applyFont="1" applyFill="1" applyBorder="1" applyAlignment="1">
      <alignment horizontal="center" vertical="center" wrapText="1"/>
    </xf>
    <xf numFmtId="17" fontId="3" fillId="3" borderId="19" xfId="0" applyNumberFormat="1" applyFont="1" applyFill="1" applyBorder="1" applyAlignment="1">
      <alignment horizontal="center" vertical="center" wrapText="1"/>
    </xf>
    <xf numFmtId="9" fontId="14" fillId="0" borderId="19" xfId="21" applyFont="1" applyFill="1" applyBorder="1" applyAlignment="1">
      <alignment horizontal="center" vertical="center" wrapText="1"/>
    </xf>
    <xf numFmtId="9" fontId="14" fillId="0" borderId="29" xfId="0" applyNumberFormat="1" applyFont="1" applyFill="1" applyBorder="1" applyAlignment="1">
      <alignment horizontal="justify" vertical="center" wrapText="1"/>
    </xf>
    <xf numFmtId="9" fontId="14" fillId="0" borderId="31" xfId="0" applyNumberFormat="1" applyFont="1" applyFill="1" applyBorder="1" applyAlignment="1">
      <alignment horizontal="justify" vertical="center" wrapText="1"/>
    </xf>
    <xf numFmtId="9" fontId="14" fillId="2" borderId="19" xfId="21" applyFont="1" applyFill="1" applyBorder="1" applyAlignment="1">
      <alignment horizontal="center" vertical="center" wrapText="1"/>
    </xf>
    <xf numFmtId="0" fontId="14" fillId="0" borderId="32" xfId="0" applyFont="1" applyFill="1" applyBorder="1" applyAlignment="1">
      <alignment horizontal="justify" vertical="center" wrapText="1"/>
    </xf>
    <xf numFmtId="9" fontId="14" fillId="0" borderId="32" xfId="21" applyFont="1" applyFill="1" applyBorder="1" applyAlignment="1">
      <alignment horizontal="center" vertical="center" wrapText="1"/>
    </xf>
    <xf numFmtId="17" fontId="14" fillId="0" borderId="17" xfId="0" applyNumberFormat="1" applyFont="1" applyFill="1" applyBorder="1" applyAlignment="1">
      <alignment horizontal="center" vertical="center" wrapText="1"/>
    </xf>
    <xf numFmtId="0" fontId="14" fillId="0" borderId="33" xfId="0" applyFont="1" applyFill="1" applyBorder="1" applyAlignment="1">
      <alignment horizontal="justify" vertical="center" wrapText="1"/>
    </xf>
    <xf numFmtId="2" fontId="14" fillId="0" borderId="19" xfId="0" applyNumberFormat="1" applyFont="1" applyFill="1" applyBorder="1" applyAlignment="1">
      <alignment horizontal="center" vertical="center" wrapText="1"/>
    </xf>
    <xf numFmtId="0" fontId="14" fillId="0" borderId="17" xfId="0" applyFont="1" applyFill="1" applyBorder="1" applyAlignment="1">
      <alignment horizontal="justify" vertical="center" wrapText="1"/>
    </xf>
    <xf numFmtId="9" fontId="14" fillId="0" borderId="19" xfId="0" applyNumberFormat="1" applyFont="1" applyFill="1" applyBorder="1" applyAlignment="1">
      <alignment horizontal="center" vertical="center" wrapText="1"/>
    </xf>
    <xf numFmtId="9" fontId="14" fillId="0" borderId="19" xfId="21" applyNumberFormat="1" applyFont="1" applyFill="1" applyBorder="1" applyAlignment="1">
      <alignment horizontal="center" vertical="center" wrapText="1"/>
    </xf>
    <xf numFmtId="0" fontId="16" fillId="0" borderId="19" xfId="0" applyFont="1" applyFill="1" applyBorder="1" applyAlignment="1">
      <alignment horizontal="justify" vertical="center" wrapText="1"/>
    </xf>
    <xf numFmtId="9" fontId="14" fillId="0" borderId="0" xfId="21" applyFont="1" applyFill="1" applyBorder="1" applyAlignment="1">
      <alignment horizontal="center" vertical="center" wrapText="1"/>
    </xf>
    <xf numFmtId="2" fontId="14" fillId="0" borderId="19" xfId="0" applyNumberFormat="1" applyFont="1" applyFill="1" applyBorder="1" applyAlignment="1">
      <alignment horizontal="justify" vertical="center" wrapText="1"/>
    </xf>
    <xf numFmtId="0" fontId="14" fillId="0" borderId="28" xfId="0" applyFont="1" applyFill="1" applyBorder="1" applyAlignment="1">
      <alignment horizontal="justify" wrapText="1"/>
    </xf>
    <xf numFmtId="0" fontId="14" fillId="0" borderId="28" xfId="0" applyFont="1" applyFill="1" applyBorder="1" applyAlignment="1">
      <alignment horizontal="justify"/>
    </xf>
    <xf numFmtId="17" fontId="14" fillId="0" borderId="19" xfId="0" applyNumberFormat="1" applyFont="1" applyFill="1" applyBorder="1" applyAlignment="1">
      <alignment horizontal="center" vertical="center" wrapText="1"/>
    </xf>
    <xf numFmtId="1" fontId="14" fillId="0" borderId="19" xfId="0" applyNumberFormat="1" applyFont="1" applyFill="1" applyBorder="1" applyAlignment="1">
      <alignment horizontal="center" vertical="center" wrapText="1"/>
    </xf>
    <xf numFmtId="172" fontId="14" fillId="0" borderId="19" xfId="0" applyNumberFormat="1" applyFont="1" applyFill="1" applyBorder="1" applyAlignment="1">
      <alignment horizontal="justify" vertical="center" wrapText="1"/>
    </xf>
    <xf numFmtId="0" fontId="14" fillId="2" borderId="19" xfId="0" applyFont="1" applyFill="1" applyBorder="1" applyAlignment="1">
      <alignment horizontal="justify" vertical="center" wrapText="1"/>
    </xf>
    <xf numFmtId="0" fontId="1" fillId="2" borderId="0" xfId="0" applyFont="1" applyFill="1" applyBorder="1" applyAlignment="1" applyProtection="1">
      <alignment horizontal="left"/>
      <protection locked="0"/>
    </xf>
    <xf numFmtId="0" fontId="1" fillId="2" borderId="7" xfId="0" applyFont="1" applyFill="1" applyBorder="1" applyAlignment="1" applyProtection="1">
      <alignment horizontal="left"/>
      <protection locked="0"/>
    </xf>
    <xf numFmtId="0" fontId="1" fillId="2" borderId="1" xfId="0" applyFont="1" applyFill="1" applyBorder="1" applyAlignment="1" applyProtection="1">
      <alignment horizontal="left"/>
      <protection locked="0"/>
    </xf>
    <xf numFmtId="0" fontId="14" fillId="0" borderId="21" xfId="0" applyFont="1" applyFill="1" applyBorder="1" applyAlignment="1">
      <alignment horizontal="justify" vertical="center" wrapText="1"/>
    </xf>
    <xf numFmtId="17" fontId="14" fillId="0" borderId="20" xfId="0" applyNumberFormat="1" applyFont="1" applyFill="1" applyBorder="1" applyAlignment="1">
      <alignment horizontal="center" vertical="center" wrapText="1"/>
    </xf>
    <xf numFmtId="9" fontId="14" fillId="0" borderId="27" xfId="21" applyFont="1" applyFill="1" applyBorder="1" applyAlignment="1">
      <alignment horizontal="center" vertical="center" wrapText="1"/>
    </xf>
    <xf numFmtId="9" fontId="14" fillId="2" borderId="34" xfId="0" applyNumberFormat="1" applyFont="1" applyFill="1" applyBorder="1" applyAlignment="1">
      <alignment horizontal="justify" vertical="center" wrapText="1"/>
    </xf>
    <xf numFmtId="9" fontId="14" fillId="2" borderId="28" xfId="0" applyNumberFormat="1" applyFont="1" applyFill="1" applyBorder="1" applyAlignment="1">
      <alignment horizontal="justify" vertical="center" wrapText="1"/>
    </xf>
    <xf numFmtId="9" fontId="14" fillId="0" borderId="35" xfId="0" applyNumberFormat="1" applyFont="1" applyFill="1" applyBorder="1" applyAlignment="1">
      <alignment horizontal="justify" vertical="center" wrapText="1"/>
    </xf>
    <xf numFmtId="0" fontId="14" fillId="0" borderId="36" xfId="0" applyFont="1" applyFill="1" applyBorder="1" applyAlignment="1">
      <alignment horizontal="justify" vertical="center" wrapText="1"/>
    </xf>
    <xf numFmtId="0" fontId="14" fillId="0" borderId="32" xfId="0" applyFont="1" applyBorder="1" applyAlignment="1">
      <alignment horizontal="justify" vertical="center" wrapText="1"/>
    </xf>
    <xf numFmtId="2" fontId="14" fillId="0" borderId="28" xfId="0" applyNumberFormat="1" applyFont="1" applyFill="1" applyBorder="1" applyAlignment="1">
      <alignment horizontal="justify" vertical="center" wrapText="1"/>
    </xf>
    <xf numFmtId="0" fontId="14" fillId="0" borderId="0" xfId="0" applyFont="1" applyFill="1" applyBorder="1" applyAlignment="1">
      <alignment horizontal="justify" vertical="center" wrapText="1"/>
    </xf>
    <xf numFmtId="0" fontId="14" fillId="0" borderId="19" xfId="0" applyFont="1" applyBorder="1" applyAlignment="1">
      <alignment horizontal="justify" vertical="center" wrapText="1"/>
    </xf>
    <xf numFmtId="0" fontId="14" fillId="0" borderId="27" xfId="0" applyFont="1" applyFill="1" applyBorder="1" applyAlignment="1">
      <alignment horizontal="justify" vertical="center" wrapText="1"/>
    </xf>
    <xf numFmtId="0" fontId="14" fillId="0" borderId="20" xfId="0" applyFont="1" applyFill="1" applyBorder="1" applyAlignment="1">
      <alignment horizontal="center" vertical="center" wrapText="1"/>
    </xf>
    <xf numFmtId="17" fontId="14" fillId="2" borderId="37" xfId="0" applyNumberFormat="1" applyFont="1" applyFill="1" applyBorder="1" applyAlignment="1">
      <alignment horizontal="center" vertical="center" wrapText="1"/>
    </xf>
    <xf numFmtId="0" fontId="14" fillId="0" borderId="38" xfId="0" applyFont="1" applyFill="1" applyBorder="1" applyAlignment="1">
      <alignment horizontal="justify" vertical="center" wrapText="1"/>
    </xf>
    <xf numFmtId="0" fontId="14" fillId="0" borderId="21" xfId="0" applyFont="1" applyFill="1" applyBorder="1" applyAlignment="1">
      <alignment horizontal="center" vertical="center" wrapText="1"/>
    </xf>
    <xf numFmtId="1" fontId="14" fillId="0" borderId="18" xfId="0" applyNumberFormat="1" applyFont="1" applyFill="1" applyBorder="1" applyAlignment="1">
      <alignment horizontal="center" vertical="center" wrapText="1"/>
    </xf>
    <xf numFmtId="9" fontId="14" fillId="0" borderId="18" xfId="21" applyNumberFormat="1" applyFont="1" applyFill="1" applyBorder="1" applyAlignment="1">
      <alignment horizontal="center" vertical="center" wrapText="1"/>
    </xf>
    <xf numFmtId="9" fontId="14" fillId="0" borderId="39" xfId="0" applyNumberFormat="1" applyFont="1" applyFill="1" applyBorder="1" applyAlignment="1">
      <alignment horizontal="justify" vertical="center" wrapText="1"/>
    </xf>
    <xf numFmtId="172" fontId="14" fillId="0" borderId="19" xfId="0" applyNumberFormat="1" applyFont="1" applyFill="1" applyBorder="1" applyAlignment="1">
      <alignment horizontal="center" vertical="center" wrapText="1"/>
    </xf>
    <xf numFmtId="17" fontId="3" fillId="0" borderId="0" xfId="0" applyNumberFormat="1" applyFont="1" applyFill="1" applyBorder="1" applyAlignment="1">
      <alignment horizontal="center" vertical="center" wrapText="1"/>
    </xf>
    <xf numFmtId="0" fontId="15" fillId="0" borderId="22" xfId="0" applyFont="1" applyFill="1" applyBorder="1" applyAlignment="1">
      <alignment vertical="center" textRotation="90" wrapText="1"/>
    </xf>
    <xf numFmtId="0" fontId="15" fillId="0" borderId="40" xfId="0" applyFont="1" applyFill="1" applyBorder="1" applyAlignment="1">
      <alignment vertical="center" textRotation="90" wrapText="1"/>
    </xf>
    <xf numFmtId="0" fontId="14" fillId="2" borderId="27" xfId="0" applyFont="1" applyFill="1" applyBorder="1" applyAlignment="1">
      <alignment horizontal="center" vertical="center" wrapText="1"/>
    </xf>
    <xf numFmtId="174" fontId="14" fillId="0" borderId="28" xfId="21" applyNumberFormat="1"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25" xfId="0" applyFont="1" applyFill="1" applyBorder="1" applyAlignment="1">
      <alignment horizontal="justify" vertical="center" wrapText="1"/>
    </xf>
    <xf numFmtId="174" fontId="14" fillId="0" borderId="34" xfId="0" applyNumberFormat="1" applyFont="1" applyFill="1" applyBorder="1" applyAlignment="1">
      <alignment horizontal="center" vertical="center" wrapText="1"/>
    </xf>
    <xf numFmtId="174" fontId="14" fillId="0" borderId="28" xfId="0" applyNumberFormat="1" applyFont="1" applyFill="1" applyBorder="1" applyAlignment="1">
      <alignment horizontal="center" vertical="center" wrapText="1"/>
    </xf>
    <xf numFmtId="0" fontId="14" fillId="0" borderId="27" xfId="0" applyFont="1" applyFill="1" applyBorder="1" applyAlignment="1">
      <alignment horizontal="center" vertical="center" wrapText="1"/>
    </xf>
    <xf numFmtId="174" fontId="14" fillId="0" borderId="36" xfId="21" applyNumberFormat="1"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1" fillId="0" borderId="42" xfId="0" applyFont="1" applyBorder="1" applyAlignment="1">
      <alignment horizontal="center" vertical="center" wrapText="1"/>
    </xf>
    <xf numFmtId="0" fontId="11" fillId="0" borderId="24" xfId="0" applyFont="1" applyBorder="1" applyAlignment="1">
      <alignment horizontal="center" vertical="center" wrapText="1"/>
    </xf>
    <xf numFmtId="0" fontId="0" fillId="0" borderId="41" xfId="0" applyBorder="1" applyAlignment="1">
      <alignment horizontal="center" vertical="center" wrapText="1"/>
    </xf>
    <xf numFmtId="0" fontId="13" fillId="0" borderId="42" xfId="0" applyFont="1" applyFill="1" applyBorder="1" applyAlignment="1">
      <alignment horizontal="center" vertical="center" wrapText="1"/>
    </xf>
    <xf numFmtId="0" fontId="13" fillId="0" borderId="24" xfId="0" applyFont="1" applyFill="1" applyBorder="1" applyAlignment="1">
      <alignment horizontal="center" vertical="center" wrapText="1"/>
    </xf>
    <xf numFmtId="17" fontId="14" fillId="3" borderId="17" xfId="0" applyNumberFormat="1" applyFont="1" applyFill="1" applyBorder="1" applyAlignment="1">
      <alignment horizontal="center" vertical="center" wrapText="1"/>
    </xf>
    <xf numFmtId="17" fontId="14" fillId="3" borderId="18" xfId="0" applyNumberFormat="1" applyFont="1" applyFill="1" applyBorder="1" applyAlignment="1">
      <alignment horizontal="center" vertical="center" wrapText="1"/>
    </xf>
    <xf numFmtId="0" fontId="14" fillId="0" borderId="24" xfId="0" applyFont="1" applyBorder="1" applyAlignment="1">
      <alignment horizontal="center" vertical="center" wrapText="1"/>
    </xf>
    <xf numFmtId="0" fontId="12" fillId="0" borderId="4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10" fillId="0" borderId="47" xfId="0" applyFont="1" applyBorder="1" applyAlignment="1">
      <alignment horizontal="center" vertical="center" textRotation="90" wrapText="1"/>
    </xf>
    <xf numFmtId="0" fontId="10" fillId="0" borderId="48" xfId="0" applyFont="1" applyBorder="1" applyAlignment="1">
      <alignment horizontal="center" vertical="center" textRotation="90" wrapText="1"/>
    </xf>
    <xf numFmtId="0" fontId="0" fillId="0" borderId="49" xfId="0" applyBorder="1" applyAlignment="1">
      <alignment horizontal="center" vertical="center" textRotation="90" wrapText="1"/>
    </xf>
    <xf numFmtId="1" fontId="14" fillId="0" borderId="17" xfId="0" applyNumberFormat="1" applyFont="1" applyBorder="1" applyAlignment="1">
      <alignment horizontal="center" vertical="center" wrapText="1"/>
    </xf>
    <xf numFmtId="1" fontId="14" fillId="0" borderId="18" xfId="0" applyNumberFormat="1" applyFont="1" applyBorder="1" applyAlignment="1">
      <alignment horizontal="center" vertical="center" wrapText="1"/>
    </xf>
    <xf numFmtId="1" fontId="14" fillId="0" borderId="24" xfId="0" applyNumberFormat="1" applyFont="1" applyBorder="1" applyAlignment="1">
      <alignment horizontal="center" vertical="center" wrapText="1"/>
    </xf>
    <xf numFmtId="1" fontId="14" fillId="0" borderId="19" xfId="0" applyNumberFormat="1" applyFont="1" applyBorder="1" applyAlignment="1">
      <alignment horizontal="center" vertical="center" wrapText="1"/>
    </xf>
    <xf numFmtId="17" fontId="14" fillId="2" borderId="17" xfId="0" applyNumberFormat="1" applyFont="1" applyFill="1" applyBorder="1" applyAlignment="1">
      <alignment horizontal="center" vertical="center" wrapText="1"/>
    </xf>
    <xf numFmtId="17" fontId="14" fillId="2" borderId="18" xfId="0" applyNumberFormat="1" applyFont="1" applyFill="1" applyBorder="1" applyAlignment="1">
      <alignment horizontal="center" vertical="center" wrapText="1"/>
    </xf>
    <xf numFmtId="17" fontId="14" fillId="0" borderId="17" xfId="0" applyNumberFormat="1" applyFont="1" applyFill="1" applyBorder="1" applyAlignment="1">
      <alignment horizontal="center" vertical="center" wrapText="1"/>
    </xf>
    <xf numFmtId="17" fontId="14" fillId="0" borderId="18" xfId="0" applyNumberFormat="1"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8" xfId="0" applyFont="1" applyFill="1" applyBorder="1" applyAlignment="1">
      <alignment horizontal="center" vertical="center" wrapText="1"/>
    </xf>
    <xf numFmtId="17" fontId="14" fillId="0" borderId="24" xfId="0" applyNumberFormat="1"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29" xfId="0" applyFont="1" applyFill="1" applyBorder="1" applyAlignment="1">
      <alignment horizontal="justify" vertical="center" wrapText="1"/>
    </xf>
    <xf numFmtId="0" fontId="14" fillId="0" borderId="31" xfId="0" applyFont="1" applyFill="1" applyBorder="1" applyAlignment="1">
      <alignment horizontal="justify" vertical="center" wrapText="1"/>
    </xf>
    <xf numFmtId="0" fontId="14" fillId="0" borderId="35" xfId="0" applyFont="1" applyFill="1" applyBorder="1" applyAlignment="1">
      <alignment horizontal="justify" vertical="center" wrapText="1"/>
    </xf>
    <xf numFmtId="0" fontId="14" fillId="0" borderId="17" xfId="0" applyFont="1" applyFill="1" applyBorder="1" applyAlignment="1">
      <alignment horizontal="justify" vertical="center" wrapText="1"/>
    </xf>
    <xf numFmtId="0" fontId="14" fillId="0" borderId="18" xfId="0" applyFont="1" applyFill="1" applyBorder="1" applyAlignment="1">
      <alignment horizontal="justify" vertical="center" wrapText="1"/>
    </xf>
    <xf numFmtId="0" fontId="15" fillId="0" borderId="50" xfId="0" applyFont="1" applyFill="1" applyBorder="1" applyAlignment="1">
      <alignment horizontal="center" vertical="center" textRotation="90" wrapText="1"/>
    </xf>
    <xf numFmtId="0" fontId="15" fillId="0" borderId="48" xfId="0" applyFont="1" applyFill="1" applyBorder="1" applyAlignment="1">
      <alignment horizontal="center" vertical="center" textRotation="90" wrapText="1"/>
    </xf>
    <xf numFmtId="0" fontId="15" fillId="0" borderId="23" xfId="0" applyFont="1" applyFill="1" applyBorder="1" applyAlignment="1">
      <alignment horizontal="center" vertical="center" textRotation="90" wrapText="1"/>
    </xf>
    <xf numFmtId="9" fontId="14" fillId="0" borderId="29" xfId="0" applyNumberFormat="1" applyFont="1" applyFill="1" applyBorder="1" applyAlignment="1">
      <alignment horizontal="justify" vertical="center" wrapText="1"/>
    </xf>
    <xf numFmtId="9" fontId="14" fillId="0" borderId="31" xfId="0" applyNumberFormat="1" applyFont="1" applyFill="1" applyBorder="1" applyAlignment="1">
      <alignment horizontal="justify" vertical="center" wrapText="1"/>
    </xf>
    <xf numFmtId="0" fontId="15" fillId="0" borderId="49" xfId="0" applyFont="1" applyFill="1" applyBorder="1" applyAlignment="1">
      <alignment horizontal="center" vertical="center" textRotation="90" wrapText="1"/>
    </xf>
    <xf numFmtId="0" fontId="1" fillId="4" borderId="0" xfId="0" applyFont="1" applyFill="1" applyBorder="1" applyAlignment="1" applyProtection="1">
      <alignment horizontal="center"/>
      <protection/>
    </xf>
    <xf numFmtId="0" fontId="1" fillId="4" borderId="7" xfId="0" applyFont="1" applyFill="1" applyBorder="1" applyAlignment="1" applyProtection="1">
      <alignment horizontal="center"/>
      <protection/>
    </xf>
    <xf numFmtId="0" fontId="1" fillId="2" borderId="51" xfId="0" applyFont="1" applyFill="1" applyBorder="1" applyAlignment="1" applyProtection="1">
      <alignment horizontal="left"/>
      <protection/>
    </xf>
    <xf numFmtId="0" fontId="1" fillId="2" borderId="1" xfId="0" applyFont="1" applyFill="1" applyBorder="1" applyAlignment="1" applyProtection="1">
      <alignment horizontal="left"/>
      <protection/>
    </xf>
    <xf numFmtId="0" fontId="1" fillId="2" borderId="52" xfId="0" applyFont="1" applyFill="1" applyBorder="1" applyAlignment="1" applyProtection="1">
      <alignment horizontal="center"/>
      <protection/>
    </xf>
    <xf numFmtId="0" fontId="0" fillId="0" borderId="5" xfId="0" applyBorder="1" applyAlignment="1">
      <alignment horizontal="center"/>
    </xf>
    <xf numFmtId="0" fontId="0" fillId="0" borderId="13" xfId="0" applyBorder="1" applyAlignment="1">
      <alignment horizontal="center"/>
    </xf>
    <xf numFmtId="0" fontId="6" fillId="2" borderId="5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7" fillId="2" borderId="53" xfId="0" applyFont="1" applyFill="1" applyBorder="1" applyAlignment="1">
      <alignment horizontal="center" vertical="center" wrapText="1"/>
    </xf>
    <xf numFmtId="0" fontId="7" fillId="2" borderId="54"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2" fillId="0" borderId="25" xfId="0" applyFont="1" applyBorder="1" applyAlignment="1">
      <alignment horizontal="center" vertical="center" wrapText="1"/>
    </xf>
    <xf numFmtId="0" fontId="12" fillId="0" borderId="27" xfId="0" applyFont="1" applyBorder="1" applyAlignment="1">
      <alignment horizontal="center" vertical="center" wrapText="1"/>
    </xf>
    <xf numFmtId="0" fontId="11" fillId="0" borderId="42"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5" fillId="0" borderId="58" xfId="0" applyFont="1" applyFill="1" applyBorder="1" applyAlignment="1">
      <alignment horizontal="center" vertical="center" textRotation="90" wrapText="1"/>
    </xf>
    <xf numFmtId="0" fontId="15" fillId="0" borderId="22" xfId="0" applyFont="1" applyFill="1" applyBorder="1" applyAlignment="1">
      <alignment horizontal="center" vertical="center" textRotation="90" wrapText="1"/>
    </xf>
    <xf numFmtId="0" fontId="14" fillId="0" borderId="19"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9" xfId="0" applyFont="1" applyFill="1" applyBorder="1" applyAlignment="1">
      <alignment horizontal="center" vertical="center" wrapText="1"/>
    </xf>
    <xf numFmtId="0" fontId="1" fillId="0" borderId="0" xfId="0" applyFont="1" applyFill="1" applyBorder="1" applyAlignment="1" applyProtection="1">
      <alignment horizontal="center"/>
      <protection/>
    </xf>
    <xf numFmtId="0" fontId="1" fillId="0" borderId="7" xfId="0" applyFont="1" applyFill="1" applyBorder="1" applyAlignment="1" applyProtection="1">
      <alignment horizontal="center"/>
      <protection/>
    </xf>
    <xf numFmtId="0" fontId="0" fillId="0" borderId="24" xfId="0" applyBorder="1" applyAlignment="1">
      <alignment horizontal="center" vertical="center" wrapText="1"/>
    </xf>
    <xf numFmtId="0" fontId="12" fillId="0" borderId="56"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0" fillId="0" borderId="48" xfId="0" applyBorder="1" applyAlignment="1">
      <alignment horizontal="center" vertical="center" textRotation="90" wrapText="1"/>
    </xf>
    <xf numFmtId="174" fontId="14" fillId="0" borderId="29" xfId="21" applyNumberFormat="1" applyFont="1" applyFill="1" applyBorder="1" applyAlignment="1">
      <alignment horizontal="center" vertical="center" wrapText="1"/>
    </xf>
    <xf numFmtId="174" fontId="14" fillId="0" borderId="31" xfId="21" applyNumberFormat="1"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HQ558"/>
  <sheetViews>
    <sheetView workbookViewId="0" topLeftCell="A19">
      <selection activeCell="K15" sqref="K15"/>
    </sheetView>
  </sheetViews>
  <sheetFormatPr defaultColWidth="11.421875" defaultRowHeight="12.75"/>
  <cols>
    <col min="1" max="1" width="21.8515625" style="1" customWidth="1"/>
    <col min="2" max="2" width="2.421875" style="30" customWidth="1"/>
    <col min="3" max="3" width="22.00390625" style="1" customWidth="1"/>
    <col min="4" max="4" width="3.57421875" style="1" customWidth="1"/>
    <col min="5" max="5" width="21.140625" style="1" customWidth="1"/>
    <col min="6" max="6" width="38.28125" style="32" customWidth="1"/>
    <col min="7" max="7" width="54.7109375" style="27" customWidth="1"/>
    <col min="8" max="8" width="6.140625" style="31" customWidth="1"/>
    <col min="9" max="9" width="6.28125" style="26" customWidth="1"/>
    <col min="10" max="10" width="6.57421875" style="26" customWidth="1"/>
    <col min="11" max="11" width="9.00390625" style="26" customWidth="1"/>
    <col min="12" max="12" width="10.8515625" style="26" customWidth="1"/>
    <col min="13" max="13" width="12.28125" style="12" customWidth="1"/>
    <col min="14" max="14" width="34.7109375" style="26" customWidth="1"/>
    <col min="15" max="16384" width="11.421875" style="1" customWidth="1"/>
  </cols>
  <sheetData>
    <row r="1" spans="2:29" s="12" customFormat="1" ht="12.75">
      <c r="B1" s="201" t="s">
        <v>178</v>
      </c>
      <c r="C1" s="201"/>
      <c r="D1" s="201"/>
      <c r="E1" s="201"/>
      <c r="F1" s="201"/>
      <c r="G1" s="201"/>
      <c r="H1" s="201"/>
      <c r="I1" s="201"/>
      <c r="J1" s="201"/>
      <c r="K1" s="201"/>
      <c r="L1" s="201"/>
      <c r="M1" s="201"/>
      <c r="N1" s="201"/>
      <c r="O1" s="54"/>
      <c r="P1" s="54"/>
      <c r="Q1" s="54"/>
      <c r="R1" s="54"/>
      <c r="S1" s="54"/>
      <c r="T1" s="54"/>
      <c r="U1" s="54"/>
      <c r="V1" s="54"/>
      <c r="W1" s="54"/>
      <c r="X1" s="54"/>
      <c r="Y1" s="54"/>
      <c r="Z1" s="54"/>
      <c r="AA1" s="54"/>
      <c r="AB1" s="54"/>
      <c r="AC1" s="54"/>
    </row>
    <row r="2" spans="2:29" s="55" customFormat="1" ht="12.75" customHeight="1">
      <c r="B2" s="201" t="s">
        <v>9</v>
      </c>
      <c r="C2" s="201"/>
      <c r="D2" s="201"/>
      <c r="E2" s="201"/>
      <c r="F2" s="201"/>
      <c r="G2" s="201"/>
      <c r="H2" s="201"/>
      <c r="I2" s="201"/>
      <c r="J2" s="201"/>
      <c r="K2" s="201"/>
      <c r="L2" s="201"/>
      <c r="M2" s="201"/>
      <c r="N2" s="201"/>
      <c r="O2" s="54"/>
      <c r="P2" s="54"/>
      <c r="Q2" s="54"/>
      <c r="R2" s="54"/>
      <c r="S2" s="54"/>
      <c r="T2" s="54"/>
      <c r="U2" s="54"/>
      <c r="V2" s="54"/>
      <c r="W2" s="54"/>
      <c r="X2" s="54"/>
      <c r="Y2" s="54"/>
      <c r="Z2" s="54"/>
      <c r="AA2" s="54"/>
      <c r="AB2" s="54"/>
      <c r="AC2" s="54"/>
    </row>
    <row r="3" spans="2:29" s="12" customFormat="1" ht="15.75" customHeight="1" thickBot="1">
      <c r="B3" s="202" t="s">
        <v>372</v>
      </c>
      <c r="C3" s="202"/>
      <c r="D3" s="202"/>
      <c r="E3" s="202"/>
      <c r="F3" s="202"/>
      <c r="G3" s="202"/>
      <c r="H3" s="202"/>
      <c r="I3" s="202"/>
      <c r="J3" s="202"/>
      <c r="K3" s="202"/>
      <c r="L3" s="202"/>
      <c r="M3" s="202"/>
      <c r="N3" s="202"/>
      <c r="O3" s="54"/>
      <c r="P3" s="54"/>
      <c r="Q3" s="54"/>
      <c r="R3" s="54"/>
      <c r="S3" s="54"/>
      <c r="T3" s="54"/>
      <c r="U3" s="54"/>
      <c r="V3" s="54"/>
      <c r="W3" s="54"/>
      <c r="X3" s="54"/>
      <c r="Y3" s="54"/>
      <c r="Z3" s="54"/>
      <c r="AA3" s="54"/>
      <c r="AB3" s="54"/>
      <c r="AC3" s="54"/>
    </row>
    <row r="4" spans="2:29" ht="15.75" customHeight="1">
      <c r="B4" s="203" t="s">
        <v>373</v>
      </c>
      <c r="C4" s="204"/>
      <c r="D4" s="204"/>
      <c r="E4" s="37"/>
      <c r="F4" s="38"/>
      <c r="G4" s="121" t="s">
        <v>232</v>
      </c>
      <c r="H4" s="38"/>
      <c r="I4" s="38"/>
      <c r="J4" s="38"/>
      <c r="K4" s="38"/>
      <c r="L4" s="38"/>
      <c r="M4" s="38"/>
      <c r="N4" s="39"/>
      <c r="O4" s="33"/>
      <c r="P4" s="33"/>
      <c r="Q4" s="33"/>
      <c r="R4" s="33"/>
      <c r="S4" s="33"/>
      <c r="T4" s="33"/>
      <c r="U4" s="33"/>
      <c r="V4" s="33"/>
      <c r="W4" s="33"/>
      <c r="X4" s="33"/>
      <c r="Y4" s="33"/>
      <c r="Z4" s="33"/>
      <c r="AA4" s="33"/>
      <c r="AB4" s="33"/>
      <c r="AC4" s="33"/>
    </row>
    <row r="5" spans="2:29" ht="15.75" customHeight="1">
      <c r="B5" s="69" t="s">
        <v>233</v>
      </c>
      <c r="C5" s="70"/>
      <c r="D5" s="70"/>
      <c r="F5" s="33"/>
      <c r="G5" s="119" t="s">
        <v>234</v>
      </c>
      <c r="H5" s="33"/>
      <c r="I5" s="33"/>
      <c r="J5" s="33"/>
      <c r="K5" s="33"/>
      <c r="L5" s="33"/>
      <c r="M5" s="33"/>
      <c r="N5" s="40"/>
      <c r="O5" s="33"/>
      <c r="P5" s="33"/>
      <c r="Q5" s="33"/>
      <c r="R5" s="33"/>
      <c r="S5" s="33"/>
      <c r="T5" s="33"/>
      <c r="U5" s="33"/>
      <c r="V5" s="33"/>
      <c r="W5" s="33"/>
      <c r="X5" s="33"/>
      <c r="Y5" s="33"/>
      <c r="Z5" s="33"/>
      <c r="AA5" s="33"/>
      <c r="AB5" s="33"/>
      <c r="AC5" s="33"/>
    </row>
    <row r="6" spans="2:29" ht="15.75" customHeight="1" thickBot="1">
      <c r="B6" s="71" t="s">
        <v>235</v>
      </c>
      <c r="C6" s="72"/>
      <c r="D6" s="72"/>
      <c r="E6" s="34"/>
      <c r="F6" s="41"/>
      <c r="G6" s="120" t="s">
        <v>246</v>
      </c>
      <c r="H6" s="42"/>
      <c r="I6" s="42"/>
      <c r="J6" s="42"/>
      <c r="K6" s="42"/>
      <c r="L6" s="42"/>
      <c r="M6" s="42"/>
      <c r="N6" s="43"/>
      <c r="O6" s="33"/>
      <c r="P6" s="33"/>
      <c r="Q6" s="33"/>
      <c r="R6" s="33"/>
      <c r="S6" s="33"/>
      <c r="T6" s="33"/>
      <c r="U6" s="33"/>
      <c r="V6" s="33"/>
      <c r="W6" s="33"/>
      <c r="X6" s="33"/>
      <c r="Y6" s="33"/>
      <c r="Z6" s="33"/>
      <c r="AA6" s="33"/>
      <c r="AB6" s="33"/>
      <c r="AC6" s="33"/>
    </row>
    <row r="7" spans="2:29" ht="15.75" customHeight="1" thickBot="1">
      <c r="B7" s="205" t="s">
        <v>236</v>
      </c>
      <c r="C7" s="206"/>
      <c r="D7" s="206"/>
      <c r="E7" s="206"/>
      <c r="F7" s="206"/>
      <c r="G7" s="206"/>
      <c r="H7" s="206"/>
      <c r="I7" s="206"/>
      <c r="J7" s="206"/>
      <c r="K7" s="206"/>
      <c r="L7" s="206"/>
      <c r="M7" s="206"/>
      <c r="N7" s="207"/>
      <c r="O7" s="35"/>
      <c r="P7" s="36"/>
      <c r="Q7" s="36"/>
      <c r="R7" s="36"/>
      <c r="S7" s="36"/>
      <c r="T7" s="36"/>
      <c r="U7" s="36"/>
      <c r="V7" s="36"/>
      <c r="W7" s="36"/>
      <c r="X7" s="36"/>
      <c r="Y7" s="36"/>
      <c r="Z7" s="36"/>
      <c r="AA7" s="36"/>
      <c r="AB7" s="36"/>
      <c r="AC7" s="36"/>
    </row>
    <row r="8" spans="2:29" s="12" customFormat="1" ht="20.25" customHeight="1" thickBot="1">
      <c r="B8" s="208" t="s">
        <v>237</v>
      </c>
      <c r="C8" s="209"/>
      <c r="D8" s="209"/>
      <c r="E8" s="2"/>
      <c r="F8" s="212" t="s">
        <v>177</v>
      </c>
      <c r="G8" s="212"/>
      <c r="H8" s="213"/>
      <c r="I8" s="3" t="s">
        <v>238</v>
      </c>
      <c r="J8" s="4"/>
      <c r="K8" s="4"/>
      <c r="L8" s="4"/>
      <c r="M8" s="6" t="s">
        <v>239</v>
      </c>
      <c r="N8" s="44">
        <v>2005</v>
      </c>
      <c r="O8" s="56"/>
      <c r="P8" s="57"/>
      <c r="Q8" s="58"/>
      <c r="T8" s="7"/>
      <c r="U8" s="7"/>
      <c r="V8" s="8"/>
      <c r="W8" s="5"/>
      <c r="X8" s="5"/>
      <c r="Y8" s="5"/>
      <c r="Z8" s="9"/>
      <c r="AA8" s="9"/>
      <c r="AB8" s="10"/>
      <c r="AC8" s="11"/>
    </row>
    <row r="9" spans="2:29" s="12" customFormat="1" ht="21.75" customHeight="1" thickBot="1">
      <c r="B9" s="210"/>
      <c r="C9" s="211"/>
      <c r="D9" s="211"/>
      <c r="E9" s="13"/>
      <c r="F9" s="214" t="s">
        <v>176</v>
      </c>
      <c r="G9" s="214"/>
      <c r="H9" s="214"/>
      <c r="I9" s="14"/>
      <c r="J9" s="15"/>
      <c r="K9" s="15"/>
      <c r="L9" s="15"/>
      <c r="M9" s="19" t="s">
        <v>239</v>
      </c>
      <c r="N9" s="45"/>
      <c r="O9" s="16"/>
      <c r="P9" s="17"/>
      <c r="Q9" s="18"/>
      <c r="T9" s="20"/>
      <c r="U9" s="20"/>
      <c r="V9" s="21"/>
      <c r="W9" s="16"/>
      <c r="X9" s="16"/>
      <c r="Y9" s="16"/>
      <c r="Z9" s="22"/>
      <c r="AA9" s="22"/>
      <c r="AB9" s="23"/>
      <c r="AC9" s="22"/>
    </row>
    <row r="10" spans="2:29" s="12" customFormat="1" ht="9" customHeight="1" thickBot="1">
      <c r="B10" s="46"/>
      <c r="C10" s="47"/>
      <c r="D10" s="47"/>
      <c r="E10" s="48"/>
      <c r="F10" s="49"/>
      <c r="G10" s="49"/>
      <c r="H10" s="49"/>
      <c r="I10" s="50"/>
      <c r="J10" s="51"/>
      <c r="K10" s="51"/>
      <c r="L10" s="51"/>
      <c r="M10" s="52"/>
      <c r="N10" s="53"/>
      <c r="O10" s="16"/>
      <c r="P10" s="17"/>
      <c r="Q10" s="18"/>
      <c r="R10" s="19"/>
      <c r="S10" s="20"/>
      <c r="T10" s="20"/>
      <c r="U10" s="20"/>
      <c r="V10" s="21"/>
      <c r="W10" s="16"/>
      <c r="X10" s="16"/>
      <c r="Y10" s="16"/>
      <c r="Z10" s="22"/>
      <c r="AA10" s="22"/>
      <c r="AB10" s="23"/>
      <c r="AC10" s="22"/>
    </row>
    <row r="11" spans="2:14" s="24" customFormat="1" ht="19.5" customHeight="1">
      <c r="B11" s="168" t="s">
        <v>240</v>
      </c>
      <c r="C11" s="154" t="s">
        <v>241</v>
      </c>
      <c r="D11" s="157" t="s">
        <v>244</v>
      </c>
      <c r="E11" s="220" t="s">
        <v>242</v>
      </c>
      <c r="F11" s="157" t="s">
        <v>228</v>
      </c>
      <c r="G11" s="157" t="s">
        <v>222</v>
      </c>
      <c r="H11" s="218" t="s">
        <v>243</v>
      </c>
      <c r="I11" s="218"/>
      <c r="J11" s="218"/>
      <c r="K11" s="162" t="s">
        <v>219</v>
      </c>
      <c r="L11" s="163"/>
      <c r="M11" s="164"/>
      <c r="N11" s="215" t="s">
        <v>218</v>
      </c>
    </row>
    <row r="12" spans="2:14" s="25" customFormat="1" ht="14.25" customHeight="1" thickBot="1">
      <c r="B12" s="169"/>
      <c r="C12" s="155"/>
      <c r="D12" s="158"/>
      <c r="E12" s="221"/>
      <c r="F12" s="158"/>
      <c r="G12" s="158"/>
      <c r="H12" s="219"/>
      <c r="I12" s="219"/>
      <c r="J12" s="219"/>
      <c r="K12" s="165"/>
      <c r="L12" s="166"/>
      <c r="M12" s="167"/>
      <c r="N12" s="216"/>
    </row>
    <row r="13" spans="2:14" s="25" customFormat="1" ht="21" customHeight="1" thickBot="1">
      <c r="B13" s="170"/>
      <c r="C13" s="156"/>
      <c r="D13" s="153"/>
      <c r="E13" s="222"/>
      <c r="F13" s="156"/>
      <c r="G13" s="156"/>
      <c r="H13" s="92"/>
      <c r="I13" s="92"/>
      <c r="J13" s="93"/>
      <c r="K13" s="95" t="s">
        <v>223</v>
      </c>
      <c r="L13" s="95" t="s">
        <v>220</v>
      </c>
      <c r="M13" s="96" t="s">
        <v>221</v>
      </c>
      <c r="N13" s="217"/>
    </row>
    <row r="14" spans="2:14" ht="94.5" customHeight="1">
      <c r="B14" s="68" t="s">
        <v>245</v>
      </c>
      <c r="C14" s="61" t="s">
        <v>249</v>
      </c>
      <c r="D14" s="61">
        <v>1</v>
      </c>
      <c r="E14" s="61" t="s">
        <v>371</v>
      </c>
      <c r="F14" s="61" t="s">
        <v>247</v>
      </c>
      <c r="G14" s="76" t="s">
        <v>32</v>
      </c>
      <c r="H14" s="75">
        <v>38385</v>
      </c>
      <c r="I14" s="75">
        <v>38717</v>
      </c>
      <c r="J14" s="79">
        <f>(I14-H14)/30</f>
        <v>11.066666666666666</v>
      </c>
      <c r="K14" s="94">
        <f>(HQ83-H14)/30</f>
        <v>4.933333333333334</v>
      </c>
      <c r="L14" s="94">
        <f>K14*100/J14</f>
        <v>44.578313253012055</v>
      </c>
      <c r="M14" s="139">
        <f>6/6</f>
        <v>1</v>
      </c>
      <c r="N14" s="125"/>
    </row>
    <row r="15" spans="2:14" ht="67.5" customHeight="1">
      <c r="B15" s="67" t="s">
        <v>245</v>
      </c>
      <c r="C15" s="62" t="s">
        <v>250</v>
      </c>
      <c r="D15" s="62">
        <v>2</v>
      </c>
      <c r="E15" s="62" t="s">
        <v>371</v>
      </c>
      <c r="F15" s="62" t="s">
        <v>248</v>
      </c>
      <c r="G15" s="112" t="s">
        <v>33</v>
      </c>
      <c r="H15" s="75">
        <v>38385</v>
      </c>
      <c r="I15" s="75">
        <v>38717</v>
      </c>
      <c r="J15" s="80">
        <f aca="true" t="shared" si="0" ref="J15:J77">(I15-H15)/30</f>
        <v>11.066666666666666</v>
      </c>
      <c r="K15" s="94">
        <f>(HQ83-H15)/30</f>
        <v>4.933333333333334</v>
      </c>
      <c r="L15" s="94">
        <f>K15*100/J15</f>
        <v>44.578313253012055</v>
      </c>
      <c r="M15" s="139">
        <v>1</v>
      </c>
      <c r="N15" s="126"/>
    </row>
    <row r="16" spans="2:14" ht="67.5" customHeight="1">
      <c r="B16" s="195" t="s">
        <v>245</v>
      </c>
      <c r="C16" s="179" t="s">
        <v>251</v>
      </c>
      <c r="D16" s="62">
        <v>3</v>
      </c>
      <c r="E16" s="65" t="s">
        <v>360</v>
      </c>
      <c r="F16" s="63" t="s">
        <v>252</v>
      </c>
      <c r="G16" s="76" t="s">
        <v>430</v>
      </c>
      <c r="H16" s="75">
        <v>38353</v>
      </c>
      <c r="I16" s="75">
        <v>38717</v>
      </c>
      <c r="J16" s="80">
        <f t="shared" si="0"/>
        <v>12.133333333333333</v>
      </c>
      <c r="K16" s="94">
        <f>(HQ83-H16)/30</f>
        <v>6</v>
      </c>
      <c r="L16" s="94">
        <f>K16*100/J16</f>
        <v>49.45054945054945</v>
      </c>
      <c r="M16" s="111">
        <f>7222/15000</f>
        <v>0.48146666666666665</v>
      </c>
      <c r="N16" s="85"/>
    </row>
    <row r="17" spans="2:14" ht="34.5" customHeight="1">
      <c r="B17" s="196"/>
      <c r="C17" s="180"/>
      <c r="D17" s="62">
        <v>4</v>
      </c>
      <c r="E17" s="65" t="s">
        <v>360</v>
      </c>
      <c r="F17" s="63" t="s">
        <v>115</v>
      </c>
      <c r="G17" s="76" t="s">
        <v>431</v>
      </c>
      <c r="H17" s="75">
        <v>38353</v>
      </c>
      <c r="I17" s="75">
        <v>38717</v>
      </c>
      <c r="J17" s="80">
        <f t="shared" si="0"/>
        <v>12.133333333333333</v>
      </c>
      <c r="K17" s="94">
        <f>(HQ83-H17)/30</f>
        <v>6</v>
      </c>
      <c r="L17" s="94">
        <f aca="true" t="shared" si="1" ref="L17:L22">K17*100/J17</f>
        <v>49.45054945054945</v>
      </c>
      <c r="M17" s="98">
        <f>49/250</f>
        <v>0.196</v>
      </c>
      <c r="N17" s="85"/>
    </row>
    <row r="18" spans="2:14" ht="45">
      <c r="B18" s="196"/>
      <c r="C18" s="180"/>
      <c r="D18" s="62">
        <v>5</v>
      </c>
      <c r="E18" s="65" t="s">
        <v>360</v>
      </c>
      <c r="F18" s="64" t="s">
        <v>67</v>
      </c>
      <c r="G18" s="76" t="s">
        <v>285</v>
      </c>
      <c r="H18" s="75">
        <v>38384</v>
      </c>
      <c r="I18" s="75">
        <v>38717</v>
      </c>
      <c r="J18" s="80">
        <f t="shared" si="0"/>
        <v>11.1</v>
      </c>
      <c r="K18" s="94">
        <f>(HQ83-H18)/30</f>
        <v>4.966666666666667</v>
      </c>
      <c r="L18" s="94">
        <f t="shared" si="1"/>
        <v>44.74474474474475</v>
      </c>
      <c r="M18" s="98">
        <f>1/2</f>
        <v>0.5</v>
      </c>
      <c r="N18" s="86"/>
    </row>
    <row r="19" spans="2:14" ht="49.5" customHeight="1">
      <c r="B19" s="196"/>
      <c r="C19" s="180"/>
      <c r="D19" s="62">
        <v>6</v>
      </c>
      <c r="E19" s="65" t="s">
        <v>360</v>
      </c>
      <c r="F19" s="134" t="s">
        <v>68</v>
      </c>
      <c r="G19" s="76" t="s">
        <v>34</v>
      </c>
      <c r="H19" s="75">
        <v>38384</v>
      </c>
      <c r="I19" s="75">
        <v>38717</v>
      </c>
      <c r="J19" s="80">
        <f t="shared" si="0"/>
        <v>11.1</v>
      </c>
      <c r="K19" s="94">
        <f>(HQ83-H19)/30</f>
        <v>4.966666666666667</v>
      </c>
      <c r="L19" s="94">
        <f t="shared" si="1"/>
        <v>44.74474474474475</v>
      </c>
      <c r="M19" s="101">
        <f>5/5</f>
        <v>1</v>
      </c>
      <c r="N19" s="86"/>
    </row>
    <row r="20" spans="2:14" ht="33.75">
      <c r="B20" s="197"/>
      <c r="C20" s="181"/>
      <c r="D20" s="62">
        <v>7</v>
      </c>
      <c r="E20" s="65" t="s">
        <v>360</v>
      </c>
      <c r="F20" s="134" t="s">
        <v>69</v>
      </c>
      <c r="G20" s="76" t="s">
        <v>286</v>
      </c>
      <c r="H20" s="75">
        <v>38384</v>
      </c>
      <c r="I20" s="75">
        <v>38717</v>
      </c>
      <c r="J20" s="80">
        <f t="shared" si="0"/>
        <v>11.1</v>
      </c>
      <c r="K20" s="94">
        <f>(HQ83-H20)/30</f>
        <v>4.966666666666667</v>
      </c>
      <c r="L20" s="94">
        <f t="shared" si="1"/>
        <v>44.74474474474475</v>
      </c>
      <c r="M20" s="98">
        <f>905/3448</f>
        <v>0.2624709976798144</v>
      </c>
      <c r="N20" s="86"/>
    </row>
    <row r="21" spans="2:14" ht="93.75" customHeight="1">
      <c r="B21" s="195" t="s">
        <v>245</v>
      </c>
      <c r="C21" s="179" t="s">
        <v>361</v>
      </c>
      <c r="D21" s="62">
        <v>8</v>
      </c>
      <c r="E21" s="62" t="s">
        <v>367</v>
      </c>
      <c r="F21" s="62" t="s">
        <v>362</v>
      </c>
      <c r="G21" s="102" t="s">
        <v>73</v>
      </c>
      <c r="H21" s="75">
        <v>38384</v>
      </c>
      <c r="I21" s="75">
        <v>38595</v>
      </c>
      <c r="J21" s="80">
        <f t="shared" si="0"/>
        <v>7.033333333333333</v>
      </c>
      <c r="K21" s="94">
        <f>(HQ83-H21)/30</f>
        <v>4.966666666666667</v>
      </c>
      <c r="L21" s="94">
        <f t="shared" si="1"/>
        <v>70.61611374407583</v>
      </c>
      <c r="M21" s="98">
        <v>0.25</v>
      </c>
      <c r="N21" s="105"/>
    </row>
    <row r="22" spans="2:14" ht="124.5" customHeight="1">
      <c r="B22" s="196"/>
      <c r="C22" s="180"/>
      <c r="D22" s="62">
        <v>9</v>
      </c>
      <c r="E22" s="62" t="s">
        <v>367</v>
      </c>
      <c r="F22" s="62" t="s">
        <v>363</v>
      </c>
      <c r="G22" s="76" t="s">
        <v>287</v>
      </c>
      <c r="H22" s="177">
        <v>38384</v>
      </c>
      <c r="I22" s="177">
        <v>38595</v>
      </c>
      <c r="J22" s="174">
        <f t="shared" si="0"/>
        <v>7.033333333333333</v>
      </c>
      <c r="K22" s="171">
        <f>(HQ83-H22)/30</f>
        <v>4.966666666666667</v>
      </c>
      <c r="L22" s="171">
        <f t="shared" si="1"/>
        <v>70.61611374407583</v>
      </c>
      <c r="M22" s="98">
        <v>1</v>
      </c>
      <c r="N22" s="190"/>
    </row>
    <row r="23" spans="2:14" ht="90.75" customHeight="1">
      <c r="B23" s="196"/>
      <c r="C23" s="180"/>
      <c r="D23" s="62">
        <v>10</v>
      </c>
      <c r="E23" s="62" t="s">
        <v>367</v>
      </c>
      <c r="F23" s="62" t="s">
        <v>364</v>
      </c>
      <c r="G23" s="76" t="s">
        <v>74</v>
      </c>
      <c r="H23" s="182"/>
      <c r="I23" s="182"/>
      <c r="J23" s="174"/>
      <c r="K23" s="173"/>
      <c r="L23" s="173"/>
      <c r="M23" s="98">
        <v>1</v>
      </c>
      <c r="N23" s="192"/>
    </row>
    <row r="24" spans="2:14" ht="92.25" customHeight="1">
      <c r="B24" s="196"/>
      <c r="C24" s="180"/>
      <c r="D24" s="62">
        <v>11</v>
      </c>
      <c r="E24" s="62" t="s">
        <v>367</v>
      </c>
      <c r="F24" s="62" t="s">
        <v>365</v>
      </c>
      <c r="G24" s="76" t="s">
        <v>77</v>
      </c>
      <c r="H24" s="182"/>
      <c r="I24" s="182"/>
      <c r="J24" s="174"/>
      <c r="K24" s="173"/>
      <c r="L24" s="173"/>
      <c r="M24" s="98">
        <v>1</v>
      </c>
      <c r="N24" s="192"/>
    </row>
    <row r="25" spans="2:14" ht="48" customHeight="1">
      <c r="B25" s="196"/>
      <c r="C25" s="180"/>
      <c r="D25" s="62">
        <v>12</v>
      </c>
      <c r="E25" s="62" t="s">
        <v>367</v>
      </c>
      <c r="F25" s="62" t="s">
        <v>366</v>
      </c>
      <c r="G25" s="76" t="s">
        <v>167</v>
      </c>
      <c r="H25" s="178"/>
      <c r="I25" s="178"/>
      <c r="J25" s="174"/>
      <c r="K25" s="172"/>
      <c r="L25" s="172"/>
      <c r="M25" s="98">
        <v>1</v>
      </c>
      <c r="N25" s="191"/>
    </row>
    <row r="26" spans="2:14" ht="49.5" customHeight="1">
      <c r="B26" s="196"/>
      <c r="C26" s="180"/>
      <c r="D26" s="179">
        <v>13</v>
      </c>
      <c r="E26" s="179" t="s">
        <v>367</v>
      </c>
      <c r="F26" s="179" t="s">
        <v>230</v>
      </c>
      <c r="G26" s="193" t="s">
        <v>276</v>
      </c>
      <c r="H26" s="177">
        <v>38384</v>
      </c>
      <c r="I26" s="177">
        <v>38717</v>
      </c>
      <c r="J26" s="174">
        <f t="shared" si="0"/>
        <v>11.1</v>
      </c>
      <c r="K26" s="171">
        <f>(HQ83-H26)/30</f>
        <v>4.966666666666667</v>
      </c>
      <c r="L26" s="171">
        <f>K26*100/J26</f>
        <v>44.74474474474475</v>
      </c>
      <c r="M26" s="98">
        <v>1</v>
      </c>
      <c r="N26" s="190"/>
    </row>
    <row r="27" spans="2:14" ht="44.25" customHeight="1">
      <c r="B27" s="197"/>
      <c r="C27" s="181"/>
      <c r="D27" s="181"/>
      <c r="E27" s="181"/>
      <c r="F27" s="181"/>
      <c r="G27" s="194"/>
      <c r="H27" s="182"/>
      <c r="I27" s="182"/>
      <c r="J27" s="174"/>
      <c r="K27" s="172"/>
      <c r="L27" s="172"/>
      <c r="M27" s="98">
        <f>1/2</f>
        <v>0.5</v>
      </c>
      <c r="N27" s="191"/>
    </row>
    <row r="28" spans="2:14" ht="48.75" customHeight="1">
      <c r="B28" s="195" t="s">
        <v>245</v>
      </c>
      <c r="C28" s="179" t="s">
        <v>368</v>
      </c>
      <c r="D28" s="62">
        <v>14</v>
      </c>
      <c r="E28" s="62" t="s">
        <v>231</v>
      </c>
      <c r="F28" s="62" t="s">
        <v>89</v>
      </c>
      <c r="G28" s="76" t="s">
        <v>418</v>
      </c>
      <c r="H28" s="77">
        <v>38384</v>
      </c>
      <c r="I28" s="77">
        <v>38686</v>
      </c>
      <c r="J28" s="80">
        <f t="shared" si="0"/>
        <v>10.066666666666666</v>
      </c>
      <c r="K28" s="94">
        <f>(HQ83-H28)/30</f>
        <v>4.966666666666667</v>
      </c>
      <c r="L28" s="94">
        <f aca="true" t="shared" si="2" ref="L28:L56">K28*100/J28</f>
        <v>49.337748344370866</v>
      </c>
      <c r="M28" s="98">
        <f>1/1</f>
        <v>1</v>
      </c>
      <c r="N28" s="88"/>
    </row>
    <row r="29" spans="2:14" ht="56.25" customHeight="1">
      <c r="B29" s="196"/>
      <c r="C29" s="180"/>
      <c r="D29" s="62">
        <v>15</v>
      </c>
      <c r="E29" s="62" t="s">
        <v>231</v>
      </c>
      <c r="F29" s="62" t="s">
        <v>90</v>
      </c>
      <c r="G29" s="76" t="s">
        <v>419</v>
      </c>
      <c r="H29" s="77">
        <v>38384</v>
      </c>
      <c r="I29" s="77">
        <v>38686</v>
      </c>
      <c r="J29" s="80">
        <f t="shared" si="0"/>
        <v>10.066666666666666</v>
      </c>
      <c r="K29" s="94">
        <f>(HQ83-H29)/30</f>
        <v>4.966666666666667</v>
      </c>
      <c r="L29" s="94">
        <f t="shared" si="2"/>
        <v>49.337748344370866</v>
      </c>
      <c r="M29" s="108">
        <v>0.38</v>
      </c>
      <c r="N29" s="99"/>
    </row>
    <row r="30" spans="2:14" ht="67.5" customHeight="1">
      <c r="B30" s="197"/>
      <c r="C30" s="181"/>
      <c r="D30" s="62">
        <v>16</v>
      </c>
      <c r="E30" s="62" t="s">
        <v>231</v>
      </c>
      <c r="F30" s="62" t="s">
        <v>91</v>
      </c>
      <c r="G30" s="76" t="s">
        <v>274</v>
      </c>
      <c r="H30" s="77">
        <v>38384</v>
      </c>
      <c r="I30" s="77">
        <v>38686</v>
      </c>
      <c r="J30" s="80">
        <f t="shared" si="0"/>
        <v>10.066666666666666</v>
      </c>
      <c r="K30" s="94">
        <f>(HQ83-H30)/30</f>
        <v>4.966666666666667</v>
      </c>
      <c r="L30" s="94">
        <f t="shared" si="2"/>
        <v>49.337748344370866</v>
      </c>
      <c r="M30" s="98">
        <f>35/45</f>
        <v>0.7777777777777778</v>
      </c>
      <c r="N30" s="86"/>
    </row>
    <row r="31" spans="2:14" ht="77.25" customHeight="1">
      <c r="B31" s="195" t="s">
        <v>229</v>
      </c>
      <c r="C31" s="179" t="s">
        <v>193</v>
      </c>
      <c r="D31" s="62">
        <v>17</v>
      </c>
      <c r="E31" s="62" t="s">
        <v>371</v>
      </c>
      <c r="F31" s="62" t="s">
        <v>92</v>
      </c>
      <c r="G31" s="76" t="s">
        <v>275</v>
      </c>
      <c r="H31" s="75">
        <v>38390</v>
      </c>
      <c r="I31" s="75">
        <v>38717</v>
      </c>
      <c r="J31" s="80">
        <f t="shared" si="0"/>
        <v>10.9</v>
      </c>
      <c r="K31" s="94">
        <f>(HQ83-H31)/30</f>
        <v>4.766666666666667</v>
      </c>
      <c r="L31" s="94">
        <f t="shared" si="2"/>
        <v>43.730886850152906</v>
      </c>
      <c r="M31" s="98">
        <v>0.5</v>
      </c>
      <c r="N31" s="140"/>
    </row>
    <row r="32" spans="2:14" ht="39.75" customHeight="1">
      <c r="B32" s="196"/>
      <c r="C32" s="180"/>
      <c r="D32" s="62">
        <v>18</v>
      </c>
      <c r="E32" s="62" t="s">
        <v>371</v>
      </c>
      <c r="F32" s="62" t="s">
        <v>93</v>
      </c>
      <c r="G32" s="76" t="s">
        <v>376</v>
      </c>
      <c r="H32" s="75">
        <v>38372</v>
      </c>
      <c r="I32" s="75">
        <v>38442</v>
      </c>
      <c r="J32" s="80">
        <f t="shared" si="0"/>
        <v>2.3333333333333335</v>
      </c>
      <c r="K32" s="94">
        <f>(HQ83-H32)/30</f>
        <v>5.366666666666666</v>
      </c>
      <c r="L32" s="94">
        <f t="shared" si="2"/>
        <v>229.99999999999997</v>
      </c>
      <c r="M32" s="98">
        <f>212/212</f>
        <v>1</v>
      </c>
      <c r="N32" s="88"/>
    </row>
    <row r="33" spans="2:14" ht="49.5" customHeight="1">
      <c r="B33" s="196"/>
      <c r="C33" s="180"/>
      <c r="D33" s="62">
        <v>19</v>
      </c>
      <c r="E33" s="62" t="s">
        <v>371</v>
      </c>
      <c r="F33" s="62" t="s">
        <v>94</v>
      </c>
      <c r="G33" s="76" t="s">
        <v>435</v>
      </c>
      <c r="H33" s="75">
        <v>38443</v>
      </c>
      <c r="I33" s="75">
        <v>38533</v>
      </c>
      <c r="J33" s="80">
        <f t="shared" si="0"/>
        <v>3</v>
      </c>
      <c r="K33" s="94">
        <f>(HQ83-H33)/30</f>
        <v>3</v>
      </c>
      <c r="L33" s="94">
        <f t="shared" si="2"/>
        <v>100</v>
      </c>
      <c r="M33" s="98">
        <f>212/212</f>
        <v>1</v>
      </c>
      <c r="N33" s="88"/>
    </row>
    <row r="34" spans="2:14" ht="48.75" customHeight="1">
      <c r="B34" s="196"/>
      <c r="C34" s="180"/>
      <c r="D34" s="62">
        <v>20</v>
      </c>
      <c r="E34" s="62" t="s">
        <v>371</v>
      </c>
      <c r="F34" s="62" t="s">
        <v>95</v>
      </c>
      <c r="G34" s="76" t="s">
        <v>436</v>
      </c>
      <c r="H34" s="75">
        <v>38443</v>
      </c>
      <c r="I34" s="75">
        <v>38503</v>
      </c>
      <c r="J34" s="80">
        <f t="shared" si="0"/>
        <v>2</v>
      </c>
      <c r="K34" s="94">
        <f>(HQ83-H34)/30</f>
        <v>3</v>
      </c>
      <c r="L34" s="94">
        <f t="shared" si="2"/>
        <v>150</v>
      </c>
      <c r="M34" s="108">
        <f>41/41</f>
        <v>1</v>
      </c>
      <c r="N34" s="88"/>
    </row>
    <row r="35" spans="2:14" ht="57" customHeight="1">
      <c r="B35" s="196"/>
      <c r="C35" s="180"/>
      <c r="D35" s="62">
        <v>21</v>
      </c>
      <c r="E35" s="62" t="s">
        <v>371</v>
      </c>
      <c r="F35" s="62" t="s">
        <v>96</v>
      </c>
      <c r="G35" s="76" t="s">
        <v>377</v>
      </c>
      <c r="H35" s="75">
        <v>38353</v>
      </c>
      <c r="I35" s="75">
        <v>38717</v>
      </c>
      <c r="J35" s="80">
        <f t="shared" si="0"/>
        <v>12.133333333333333</v>
      </c>
      <c r="K35" s="94">
        <f>(HQ83-H35)/30</f>
        <v>6</v>
      </c>
      <c r="L35" s="94">
        <f t="shared" si="2"/>
        <v>49.45054945054945</v>
      </c>
      <c r="M35" s="108">
        <f>1034/897</f>
        <v>1.1527313266443702</v>
      </c>
      <c r="N35" s="88"/>
    </row>
    <row r="36" spans="2:14" ht="42.75" customHeight="1">
      <c r="B36" s="196"/>
      <c r="C36" s="180"/>
      <c r="D36" s="62">
        <v>22</v>
      </c>
      <c r="E36" s="62" t="s">
        <v>371</v>
      </c>
      <c r="F36" s="62" t="s">
        <v>180</v>
      </c>
      <c r="G36" s="76" t="s">
        <v>437</v>
      </c>
      <c r="H36" s="75">
        <v>38443</v>
      </c>
      <c r="I36" s="75">
        <v>38717</v>
      </c>
      <c r="J36" s="80">
        <f t="shared" si="0"/>
        <v>9.133333333333333</v>
      </c>
      <c r="K36" s="94">
        <f>(HQ83-H36)/30</f>
        <v>3</v>
      </c>
      <c r="L36" s="94">
        <f t="shared" si="2"/>
        <v>32.846715328467155</v>
      </c>
      <c r="M36" s="108">
        <f>12/25</f>
        <v>0.48</v>
      </c>
      <c r="N36" s="88"/>
    </row>
    <row r="37" spans="2:14" ht="33" customHeight="1">
      <c r="B37" s="196"/>
      <c r="C37" s="180"/>
      <c r="D37" s="179">
        <v>23</v>
      </c>
      <c r="E37" s="179" t="s">
        <v>371</v>
      </c>
      <c r="F37" s="179" t="s">
        <v>181</v>
      </c>
      <c r="G37" s="76" t="s">
        <v>378</v>
      </c>
      <c r="H37" s="75">
        <v>38353</v>
      </c>
      <c r="I37" s="75">
        <v>38442</v>
      </c>
      <c r="J37" s="80">
        <f t="shared" si="0"/>
        <v>2.966666666666667</v>
      </c>
      <c r="K37" s="94">
        <f>(HQ83-H37)/30</f>
        <v>6</v>
      </c>
      <c r="L37" s="94">
        <f t="shared" si="2"/>
        <v>202.24719101123594</v>
      </c>
      <c r="M37" s="108">
        <f>35/35</f>
        <v>1</v>
      </c>
      <c r="N37" s="86"/>
    </row>
    <row r="38" spans="2:14" ht="66.75" customHeight="1">
      <c r="B38" s="196"/>
      <c r="C38" s="180"/>
      <c r="D38" s="180"/>
      <c r="E38" s="180"/>
      <c r="F38" s="180"/>
      <c r="G38" s="76" t="s">
        <v>277</v>
      </c>
      <c r="H38" s="75">
        <v>38443</v>
      </c>
      <c r="I38" s="75">
        <v>38533</v>
      </c>
      <c r="J38" s="80">
        <f t="shared" si="0"/>
        <v>3</v>
      </c>
      <c r="K38" s="94">
        <f>(HQ83-H38)/30</f>
        <v>3</v>
      </c>
      <c r="L38" s="94">
        <f t="shared" si="2"/>
        <v>100</v>
      </c>
      <c r="M38" s="108">
        <f>126/62</f>
        <v>2.032258064516129</v>
      </c>
      <c r="N38" s="86"/>
    </row>
    <row r="39" spans="2:14" ht="30.75" customHeight="1">
      <c r="B39" s="196"/>
      <c r="C39" s="180"/>
      <c r="D39" s="180"/>
      <c r="E39" s="180"/>
      <c r="F39" s="180"/>
      <c r="G39" s="91" t="s">
        <v>300</v>
      </c>
      <c r="H39" s="75">
        <v>38534</v>
      </c>
      <c r="I39" s="75">
        <v>38625</v>
      </c>
      <c r="J39" s="80">
        <f t="shared" si="0"/>
        <v>3.033333333333333</v>
      </c>
      <c r="K39" s="94">
        <f>(HQ83-H39)/30</f>
        <v>-0.03333333333333333</v>
      </c>
      <c r="L39" s="94">
        <f t="shared" si="2"/>
        <v>-1.098901098901099</v>
      </c>
      <c r="M39" s="74" t="s">
        <v>302</v>
      </c>
      <c r="N39" s="86"/>
    </row>
    <row r="40" spans="2:14" ht="42" customHeight="1">
      <c r="B40" s="196"/>
      <c r="C40" s="180"/>
      <c r="D40" s="181"/>
      <c r="E40" s="181"/>
      <c r="F40" s="181"/>
      <c r="G40" s="76" t="s">
        <v>301</v>
      </c>
      <c r="H40" s="75">
        <v>38626</v>
      </c>
      <c r="I40" s="75">
        <v>38717</v>
      </c>
      <c r="J40" s="80">
        <f t="shared" si="0"/>
        <v>3.033333333333333</v>
      </c>
      <c r="K40" s="94">
        <f>(HQ83-H40)/30</f>
        <v>-3.1</v>
      </c>
      <c r="L40" s="94">
        <f t="shared" si="2"/>
        <v>-102.1978021978022</v>
      </c>
      <c r="M40" s="62" t="s">
        <v>302</v>
      </c>
      <c r="N40" s="86"/>
    </row>
    <row r="41" spans="2:14" ht="76.5" customHeight="1">
      <c r="B41" s="196"/>
      <c r="C41" s="180"/>
      <c r="D41" s="62">
        <v>24</v>
      </c>
      <c r="E41" s="62" t="s">
        <v>371</v>
      </c>
      <c r="F41" s="62" t="s">
        <v>182</v>
      </c>
      <c r="G41" s="118" t="s">
        <v>179</v>
      </c>
      <c r="H41" s="75">
        <v>38353</v>
      </c>
      <c r="I41" s="75">
        <v>38717</v>
      </c>
      <c r="J41" s="80">
        <f t="shared" si="0"/>
        <v>12.133333333333333</v>
      </c>
      <c r="K41" s="94">
        <f>(HQ83-H41)/30</f>
        <v>6</v>
      </c>
      <c r="L41" s="94">
        <f t="shared" si="2"/>
        <v>49.45054945054945</v>
      </c>
      <c r="M41" s="98">
        <f>23/28</f>
        <v>0.8214285714285714</v>
      </c>
      <c r="N41" s="86"/>
    </row>
    <row r="42" spans="2:14" ht="72.75" customHeight="1">
      <c r="B42" s="196"/>
      <c r="C42" s="180"/>
      <c r="D42" s="62">
        <v>25</v>
      </c>
      <c r="E42" s="62" t="s">
        <v>371</v>
      </c>
      <c r="F42" s="62" t="s">
        <v>183</v>
      </c>
      <c r="G42" s="76" t="s">
        <v>148</v>
      </c>
      <c r="H42" s="123">
        <v>38354</v>
      </c>
      <c r="I42" s="75">
        <v>38442</v>
      </c>
      <c r="J42" s="80">
        <f t="shared" si="0"/>
        <v>2.933333333333333</v>
      </c>
      <c r="K42" s="94">
        <f>(HQ83-H42)/30</f>
        <v>5.966666666666667</v>
      </c>
      <c r="L42" s="94">
        <f t="shared" si="2"/>
        <v>203.4090909090909</v>
      </c>
      <c r="M42" s="108">
        <f>3/3</f>
        <v>1</v>
      </c>
      <c r="N42" s="86"/>
    </row>
    <row r="43" spans="2:14" ht="75" customHeight="1">
      <c r="B43" s="196"/>
      <c r="C43" s="180"/>
      <c r="D43" s="62">
        <v>26</v>
      </c>
      <c r="E43" s="62" t="s">
        <v>371</v>
      </c>
      <c r="F43" s="62" t="s">
        <v>184</v>
      </c>
      <c r="G43" s="76" t="s">
        <v>159</v>
      </c>
      <c r="H43" s="75">
        <v>38354</v>
      </c>
      <c r="I43" s="75">
        <v>38442</v>
      </c>
      <c r="J43" s="80">
        <f t="shared" si="0"/>
        <v>2.933333333333333</v>
      </c>
      <c r="K43" s="94">
        <f>(HQ83-H43)/30</f>
        <v>5.966666666666667</v>
      </c>
      <c r="L43" s="94">
        <f t="shared" si="2"/>
        <v>203.4090909090909</v>
      </c>
      <c r="M43" s="109">
        <f>2/2</f>
        <v>1</v>
      </c>
      <c r="N43" s="88"/>
    </row>
    <row r="44" spans="2:14" ht="60" customHeight="1">
      <c r="B44" s="196"/>
      <c r="C44" s="180"/>
      <c r="D44" s="62">
        <v>27</v>
      </c>
      <c r="E44" s="62" t="s">
        <v>371</v>
      </c>
      <c r="F44" s="62" t="s">
        <v>290</v>
      </c>
      <c r="G44" s="76" t="s">
        <v>160</v>
      </c>
      <c r="H44" s="75">
        <v>38384</v>
      </c>
      <c r="I44" s="75">
        <v>38442</v>
      </c>
      <c r="J44" s="80">
        <f t="shared" si="0"/>
        <v>1.9333333333333333</v>
      </c>
      <c r="K44" s="94">
        <f>(HQ83-H44)/30</f>
        <v>4.966666666666667</v>
      </c>
      <c r="L44" s="94">
        <f t="shared" si="2"/>
        <v>256.89655172413796</v>
      </c>
      <c r="M44" s="108">
        <f>30/34</f>
        <v>0.8823529411764706</v>
      </c>
      <c r="N44" s="88"/>
    </row>
    <row r="45" spans="2:14" ht="45">
      <c r="B45" s="196"/>
      <c r="C45" s="180"/>
      <c r="D45" s="62">
        <v>28</v>
      </c>
      <c r="E45" s="62" t="s">
        <v>371</v>
      </c>
      <c r="F45" s="62" t="s">
        <v>291</v>
      </c>
      <c r="G45" s="76" t="s">
        <v>161</v>
      </c>
      <c r="H45" s="75">
        <v>38443</v>
      </c>
      <c r="I45" s="75">
        <v>38625</v>
      </c>
      <c r="J45" s="80">
        <f t="shared" si="0"/>
        <v>6.066666666666666</v>
      </c>
      <c r="K45" s="94">
        <f>(HQ83-H45)/30</f>
        <v>3</v>
      </c>
      <c r="L45" s="94">
        <f t="shared" si="2"/>
        <v>49.45054945054945</v>
      </c>
      <c r="M45" s="108">
        <f>13/18</f>
        <v>0.7222222222222222</v>
      </c>
      <c r="N45" s="86" t="s">
        <v>163</v>
      </c>
    </row>
    <row r="46" spans="2:14" ht="75.75" customHeight="1">
      <c r="B46" s="196"/>
      <c r="C46" s="180"/>
      <c r="D46" s="62">
        <v>29</v>
      </c>
      <c r="E46" s="62" t="s">
        <v>371</v>
      </c>
      <c r="F46" s="62" t="s">
        <v>292</v>
      </c>
      <c r="G46" s="76" t="s">
        <v>162</v>
      </c>
      <c r="H46" s="75">
        <v>38549</v>
      </c>
      <c r="I46" s="75">
        <v>38625</v>
      </c>
      <c r="J46" s="80">
        <f t="shared" si="0"/>
        <v>2.533333333333333</v>
      </c>
      <c r="K46" s="94">
        <f>(HQ83-H46)/30</f>
        <v>-0.5333333333333333</v>
      </c>
      <c r="L46" s="94">
        <f t="shared" si="2"/>
        <v>-21.05263157894737</v>
      </c>
      <c r="M46" s="108">
        <f>45/45</f>
        <v>1</v>
      </c>
      <c r="N46" s="88"/>
    </row>
    <row r="47" spans="2:14" ht="194.25" customHeight="1">
      <c r="B47" s="196"/>
      <c r="C47" s="180"/>
      <c r="D47" s="62">
        <v>30</v>
      </c>
      <c r="E47" s="62" t="s">
        <v>371</v>
      </c>
      <c r="F47" s="62" t="s">
        <v>293</v>
      </c>
      <c r="G47" s="76" t="s">
        <v>116</v>
      </c>
      <c r="H47" s="75">
        <v>38384</v>
      </c>
      <c r="I47" s="75">
        <v>38625</v>
      </c>
      <c r="J47" s="80">
        <f t="shared" si="0"/>
        <v>8.033333333333333</v>
      </c>
      <c r="K47" s="94">
        <f>(HQ83-H47)/30</f>
        <v>4.966666666666667</v>
      </c>
      <c r="L47" s="94">
        <f t="shared" si="2"/>
        <v>61.82572614107884</v>
      </c>
      <c r="M47" s="108">
        <f>31/31</f>
        <v>1</v>
      </c>
      <c r="N47" s="86"/>
    </row>
    <row r="48" spans="2:14" ht="54.75" customHeight="1">
      <c r="B48" s="196"/>
      <c r="C48" s="180"/>
      <c r="D48" s="62">
        <v>31</v>
      </c>
      <c r="E48" s="62" t="s">
        <v>371</v>
      </c>
      <c r="F48" s="62" t="s">
        <v>294</v>
      </c>
      <c r="G48" s="118" t="s">
        <v>70</v>
      </c>
      <c r="H48" s="75">
        <v>38400</v>
      </c>
      <c r="I48" s="75">
        <v>38533</v>
      </c>
      <c r="J48" s="80">
        <f t="shared" si="0"/>
        <v>4.433333333333334</v>
      </c>
      <c r="K48" s="94">
        <f>(HQ83-H48)/30</f>
        <v>4.433333333333334</v>
      </c>
      <c r="L48" s="94">
        <f t="shared" si="2"/>
        <v>100</v>
      </c>
      <c r="M48" s="108">
        <v>1</v>
      </c>
      <c r="N48" s="88"/>
    </row>
    <row r="49" spans="2:14" ht="134.25" customHeight="1">
      <c r="B49" s="197"/>
      <c r="C49" s="181"/>
      <c r="D49" s="62">
        <v>32</v>
      </c>
      <c r="E49" s="62" t="s">
        <v>371</v>
      </c>
      <c r="F49" s="62" t="s">
        <v>295</v>
      </c>
      <c r="G49" s="76" t="s">
        <v>168</v>
      </c>
      <c r="H49" s="75">
        <v>38443</v>
      </c>
      <c r="I49" s="75">
        <v>38717</v>
      </c>
      <c r="J49" s="80">
        <f t="shared" si="0"/>
        <v>9.133333333333333</v>
      </c>
      <c r="K49" s="94">
        <f>(HQ83-H49)/30</f>
        <v>3</v>
      </c>
      <c r="L49" s="94">
        <f t="shared" si="2"/>
        <v>32.846715328467155</v>
      </c>
      <c r="M49" s="98"/>
      <c r="N49" s="88"/>
    </row>
    <row r="50" spans="2:14" ht="67.5" customHeight="1">
      <c r="B50" s="68" t="s">
        <v>229</v>
      </c>
      <c r="C50" s="61" t="s">
        <v>194</v>
      </c>
      <c r="D50" s="62">
        <v>33</v>
      </c>
      <c r="E50" s="62" t="s">
        <v>371</v>
      </c>
      <c r="F50" s="62" t="s">
        <v>296</v>
      </c>
      <c r="G50" s="76" t="s">
        <v>278</v>
      </c>
      <c r="H50" s="75">
        <v>38385</v>
      </c>
      <c r="I50" s="75">
        <v>38717</v>
      </c>
      <c r="J50" s="80">
        <f t="shared" si="0"/>
        <v>11.066666666666666</v>
      </c>
      <c r="K50" s="94">
        <f>(HQ83-H50)/30</f>
        <v>4.933333333333334</v>
      </c>
      <c r="L50" s="94">
        <f t="shared" si="2"/>
        <v>44.578313253012055</v>
      </c>
      <c r="M50" s="108">
        <v>0.5</v>
      </c>
      <c r="N50" s="88"/>
    </row>
    <row r="51" spans="2:14" ht="67.5" customHeight="1">
      <c r="B51" s="67" t="s">
        <v>229</v>
      </c>
      <c r="C51" s="65" t="s">
        <v>195</v>
      </c>
      <c r="D51" s="62">
        <v>34</v>
      </c>
      <c r="E51" s="62" t="s">
        <v>360</v>
      </c>
      <c r="F51" s="62" t="s">
        <v>297</v>
      </c>
      <c r="G51" s="76" t="s">
        <v>432</v>
      </c>
      <c r="H51" s="75">
        <v>38384</v>
      </c>
      <c r="I51" s="75">
        <v>38717</v>
      </c>
      <c r="J51" s="80">
        <f t="shared" si="0"/>
        <v>11.1</v>
      </c>
      <c r="K51" s="94">
        <f>(HQ83-H51)/30</f>
        <v>4.966666666666667</v>
      </c>
      <c r="L51" s="94">
        <f t="shared" si="2"/>
        <v>44.74474474474475</v>
      </c>
      <c r="M51" s="98">
        <v>0.8</v>
      </c>
      <c r="N51" s="86"/>
    </row>
    <row r="52" spans="2:14" ht="99.75" customHeight="1">
      <c r="B52" s="195" t="s">
        <v>229</v>
      </c>
      <c r="C52" s="183" t="s">
        <v>196</v>
      </c>
      <c r="D52" s="62">
        <v>35</v>
      </c>
      <c r="E52" s="62" t="s">
        <v>360</v>
      </c>
      <c r="F52" s="64" t="s">
        <v>438</v>
      </c>
      <c r="G52" s="76" t="s">
        <v>298</v>
      </c>
      <c r="H52" s="75">
        <v>38384</v>
      </c>
      <c r="I52" s="75">
        <v>38717</v>
      </c>
      <c r="J52" s="80">
        <f t="shared" si="0"/>
        <v>11.1</v>
      </c>
      <c r="K52" s="94">
        <f>(HQ83-H52)/30</f>
        <v>4.966666666666667</v>
      </c>
      <c r="L52" s="94">
        <f t="shared" si="2"/>
        <v>44.74474474474475</v>
      </c>
      <c r="M52" s="98">
        <v>0.8</v>
      </c>
      <c r="N52" s="86"/>
    </row>
    <row r="53" spans="2:14" ht="40.5" customHeight="1">
      <c r="B53" s="197"/>
      <c r="C53" s="187"/>
      <c r="D53" s="62">
        <v>36</v>
      </c>
      <c r="E53" s="62" t="s">
        <v>360</v>
      </c>
      <c r="F53" s="62" t="s">
        <v>439</v>
      </c>
      <c r="G53" s="76" t="s">
        <v>72</v>
      </c>
      <c r="H53" s="75">
        <v>38384</v>
      </c>
      <c r="I53" s="75">
        <v>38717</v>
      </c>
      <c r="J53" s="80">
        <f t="shared" si="0"/>
        <v>11.1</v>
      </c>
      <c r="K53" s="94">
        <f>(HQ83-H53)/30</f>
        <v>4.966666666666667</v>
      </c>
      <c r="L53" s="94">
        <f t="shared" si="2"/>
        <v>44.74474474474475</v>
      </c>
      <c r="M53" s="98">
        <v>1</v>
      </c>
      <c r="N53" s="86" t="s">
        <v>71</v>
      </c>
    </row>
    <row r="54" spans="2:14" ht="75" customHeight="1">
      <c r="B54" s="67" t="s">
        <v>229</v>
      </c>
      <c r="C54" s="64" t="s">
        <v>197</v>
      </c>
      <c r="D54" s="62">
        <v>37</v>
      </c>
      <c r="E54" s="62" t="s">
        <v>360</v>
      </c>
      <c r="F54" s="64" t="s">
        <v>440</v>
      </c>
      <c r="G54" s="76" t="s">
        <v>465</v>
      </c>
      <c r="H54" s="75">
        <v>38384</v>
      </c>
      <c r="I54" s="75">
        <v>38717</v>
      </c>
      <c r="J54" s="80">
        <f t="shared" si="0"/>
        <v>11.1</v>
      </c>
      <c r="K54" s="94">
        <f>(HQ83-H54)/30</f>
        <v>4.966666666666667</v>
      </c>
      <c r="L54" s="94">
        <f t="shared" si="2"/>
        <v>44.74474474474475</v>
      </c>
      <c r="M54" s="98">
        <f>2/4</f>
        <v>0.5</v>
      </c>
      <c r="N54" s="86"/>
    </row>
    <row r="55" spans="2:14" ht="52.5" customHeight="1">
      <c r="B55" s="195" t="s">
        <v>229</v>
      </c>
      <c r="C55" s="188" t="s">
        <v>198</v>
      </c>
      <c r="D55" s="62">
        <v>38</v>
      </c>
      <c r="E55" s="73" t="s">
        <v>360</v>
      </c>
      <c r="F55" s="64" t="s">
        <v>441</v>
      </c>
      <c r="G55" s="76" t="s">
        <v>466</v>
      </c>
      <c r="H55" s="75">
        <v>38398</v>
      </c>
      <c r="I55" s="75">
        <v>38411</v>
      </c>
      <c r="J55" s="80">
        <f t="shared" si="0"/>
        <v>0.43333333333333335</v>
      </c>
      <c r="K55" s="94">
        <f>(HQ83-H55)/30</f>
        <v>4.5</v>
      </c>
      <c r="L55" s="94">
        <f t="shared" si="2"/>
        <v>1038.4615384615383</v>
      </c>
      <c r="M55" s="98">
        <f>1/1</f>
        <v>1</v>
      </c>
      <c r="N55" s="86"/>
    </row>
    <row r="56" spans="2:14" ht="22.5">
      <c r="B56" s="197"/>
      <c r="C56" s="189"/>
      <c r="D56" s="62">
        <v>39</v>
      </c>
      <c r="E56" s="73" t="s">
        <v>360</v>
      </c>
      <c r="F56" s="64" t="s">
        <v>442</v>
      </c>
      <c r="G56" s="76" t="s">
        <v>467</v>
      </c>
      <c r="H56" s="75">
        <v>38398</v>
      </c>
      <c r="I56" s="75">
        <v>38717</v>
      </c>
      <c r="J56" s="80">
        <f t="shared" si="0"/>
        <v>10.633333333333333</v>
      </c>
      <c r="K56" s="94">
        <f>(HQ83-H56)/30</f>
        <v>4.5</v>
      </c>
      <c r="L56" s="94">
        <f t="shared" si="2"/>
        <v>42.31974921630094</v>
      </c>
      <c r="M56" s="98">
        <f>675/2470</f>
        <v>0.2732793522267207</v>
      </c>
      <c r="N56" s="86"/>
    </row>
    <row r="57" spans="2:14" ht="69.75" customHeight="1">
      <c r="B57" s="195" t="s">
        <v>229</v>
      </c>
      <c r="C57" s="179" t="s">
        <v>199</v>
      </c>
      <c r="D57" s="62">
        <v>40</v>
      </c>
      <c r="E57" s="62" t="s">
        <v>367</v>
      </c>
      <c r="F57" s="62" t="s">
        <v>443</v>
      </c>
      <c r="G57" s="76" t="s">
        <v>169</v>
      </c>
      <c r="H57" s="77">
        <v>38412</v>
      </c>
      <c r="I57" s="77">
        <v>38472</v>
      </c>
      <c r="J57" s="80">
        <f t="shared" si="0"/>
        <v>2</v>
      </c>
      <c r="K57" s="94">
        <f>(HQ83-H57)/30</f>
        <v>4.033333333333333</v>
      </c>
      <c r="L57" s="94">
        <f aca="true" t="shared" si="3" ref="L57:L62">K57*100/J57</f>
        <v>201.66666666666666</v>
      </c>
      <c r="M57" s="98">
        <v>1</v>
      </c>
      <c r="N57" s="76"/>
    </row>
    <row r="58" spans="2:14" ht="75.75" customHeight="1">
      <c r="B58" s="196"/>
      <c r="C58" s="180"/>
      <c r="D58" s="62">
        <v>41</v>
      </c>
      <c r="E58" s="62" t="s">
        <v>367</v>
      </c>
      <c r="F58" s="64" t="s">
        <v>444</v>
      </c>
      <c r="G58" s="76" t="s">
        <v>449</v>
      </c>
      <c r="H58" s="78">
        <v>38412</v>
      </c>
      <c r="I58" s="78">
        <v>38533</v>
      </c>
      <c r="J58" s="80">
        <f t="shared" si="0"/>
        <v>4.033333333333333</v>
      </c>
      <c r="K58" s="94">
        <f>(HQ83-H58)/30</f>
        <v>4.033333333333333</v>
      </c>
      <c r="L58" s="94">
        <f t="shared" si="3"/>
        <v>100</v>
      </c>
      <c r="M58" s="98">
        <v>1</v>
      </c>
      <c r="N58" s="86"/>
    </row>
    <row r="59" spans="2:14" ht="54" customHeight="1">
      <c r="B59" s="196"/>
      <c r="C59" s="180"/>
      <c r="D59" s="62">
        <v>42</v>
      </c>
      <c r="E59" s="104" t="s">
        <v>367</v>
      </c>
      <c r="F59" s="62" t="s">
        <v>394</v>
      </c>
      <c r="G59" s="76" t="s">
        <v>299</v>
      </c>
      <c r="H59" s="104">
        <v>38565</v>
      </c>
      <c r="I59" s="104">
        <v>38717</v>
      </c>
      <c r="J59" s="80">
        <f t="shared" si="0"/>
        <v>5.066666666666666</v>
      </c>
      <c r="K59" s="94">
        <f>(HQ83-H59)/30</f>
        <v>-1.0666666666666667</v>
      </c>
      <c r="L59" s="94">
        <f t="shared" si="3"/>
        <v>-21.05263157894737</v>
      </c>
      <c r="M59" s="76"/>
      <c r="N59" s="86"/>
    </row>
    <row r="60" spans="2:14" ht="38.25" customHeight="1">
      <c r="B60" s="197"/>
      <c r="C60" s="181"/>
      <c r="D60" s="62">
        <v>43</v>
      </c>
      <c r="E60" s="62" t="s">
        <v>367</v>
      </c>
      <c r="F60" s="62" t="s">
        <v>395</v>
      </c>
      <c r="G60" s="76" t="s">
        <v>299</v>
      </c>
      <c r="H60" s="104">
        <v>38565</v>
      </c>
      <c r="I60" s="104">
        <v>38717</v>
      </c>
      <c r="J60" s="80">
        <f t="shared" si="0"/>
        <v>5.066666666666666</v>
      </c>
      <c r="K60" s="94">
        <f>(HQ83-H60)/30</f>
        <v>-1.0666666666666667</v>
      </c>
      <c r="L60" s="94">
        <f t="shared" si="3"/>
        <v>-21.05263157894737</v>
      </c>
      <c r="M60" s="76"/>
      <c r="N60" s="86"/>
    </row>
    <row r="61" spans="2:14" ht="66.75" customHeight="1">
      <c r="B61" s="67" t="s">
        <v>229</v>
      </c>
      <c r="C61" s="64" t="s">
        <v>97</v>
      </c>
      <c r="D61" s="62">
        <v>44</v>
      </c>
      <c r="E61" s="62" t="s">
        <v>231</v>
      </c>
      <c r="F61" s="64" t="s">
        <v>396</v>
      </c>
      <c r="G61" s="76" t="s">
        <v>109</v>
      </c>
      <c r="H61" s="78">
        <v>38412</v>
      </c>
      <c r="I61" s="78">
        <v>38564</v>
      </c>
      <c r="J61" s="80">
        <f t="shared" si="0"/>
        <v>5.066666666666666</v>
      </c>
      <c r="K61" s="94">
        <f>(HQ83-H61)/30</f>
        <v>4.033333333333333</v>
      </c>
      <c r="L61" s="94">
        <f t="shared" si="3"/>
        <v>79.60526315789474</v>
      </c>
      <c r="M61" s="98">
        <v>1</v>
      </c>
      <c r="N61" s="126"/>
    </row>
    <row r="62" spans="2:14" ht="54" customHeight="1">
      <c r="B62" s="195" t="s">
        <v>229</v>
      </c>
      <c r="C62" s="188" t="s">
        <v>98</v>
      </c>
      <c r="D62" s="62">
        <v>45</v>
      </c>
      <c r="E62" s="62" t="s">
        <v>231</v>
      </c>
      <c r="F62" s="64" t="s">
        <v>397</v>
      </c>
      <c r="G62" s="76" t="s">
        <v>8</v>
      </c>
      <c r="H62" s="177">
        <v>38384</v>
      </c>
      <c r="I62" s="177">
        <v>38686</v>
      </c>
      <c r="J62" s="174">
        <f t="shared" si="0"/>
        <v>10.066666666666666</v>
      </c>
      <c r="K62" s="171">
        <f>(HQ83-H62)/30</f>
        <v>4.966666666666667</v>
      </c>
      <c r="L62" s="171">
        <f t="shared" si="3"/>
        <v>49.337748344370866</v>
      </c>
      <c r="M62" s="98">
        <f>125/200</f>
        <v>0.625</v>
      </c>
      <c r="N62" s="86"/>
    </row>
    <row r="63" spans="2:14" ht="44.25" customHeight="1">
      <c r="B63" s="197"/>
      <c r="C63" s="189"/>
      <c r="D63" s="62">
        <v>46</v>
      </c>
      <c r="E63" s="73" t="s">
        <v>231</v>
      </c>
      <c r="F63" s="59" t="s">
        <v>398</v>
      </c>
      <c r="G63" s="76" t="s">
        <v>110</v>
      </c>
      <c r="H63" s="178"/>
      <c r="I63" s="178"/>
      <c r="J63" s="174"/>
      <c r="K63" s="172"/>
      <c r="L63" s="172"/>
      <c r="M63" s="98">
        <f>84/125</f>
        <v>0.672</v>
      </c>
      <c r="N63" s="86"/>
    </row>
    <row r="64" spans="2:14" ht="54.75" customHeight="1">
      <c r="B64" s="195" t="s">
        <v>229</v>
      </c>
      <c r="C64" s="188" t="s">
        <v>99</v>
      </c>
      <c r="D64" s="179">
        <v>47</v>
      </c>
      <c r="E64" s="179" t="s">
        <v>133</v>
      </c>
      <c r="F64" s="179" t="s">
        <v>445</v>
      </c>
      <c r="G64" s="76" t="s">
        <v>15</v>
      </c>
      <c r="H64" s="175">
        <v>38384</v>
      </c>
      <c r="I64" s="175">
        <v>38714</v>
      </c>
      <c r="J64" s="174">
        <f t="shared" si="0"/>
        <v>11</v>
      </c>
      <c r="K64" s="171">
        <f>(HQ83-H64)/30</f>
        <v>4.966666666666667</v>
      </c>
      <c r="L64" s="171">
        <f>K64*100/J64</f>
        <v>45.151515151515156</v>
      </c>
      <c r="M64" s="98">
        <v>1</v>
      </c>
      <c r="N64" s="90"/>
    </row>
    <row r="65" spans="2:14" ht="46.5" customHeight="1">
      <c r="B65" s="196"/>
      <c r="C65" s="161"/>
      <c r="D65" s="181"/>
      <c r="E65" s="181"/>
      <c r="F65" s="181"/>
      <c r="G65" s="76" t="s">
        <v>317</v>
      </c>
      <c r="H65" s="176"/>
      <c r="I65" s="176"/>
      <c r="J65" s="174"/>
      <c r="K65" s="172"/>
      <c r="L65" s="172"/>
      <c r="M65" s="98">
        <f>127/156</f>
        <v>0.8141025641025641</v>
      </c>
      <c r="N65" s="86"/>
    </row>
    <row r="66" spans="2:14" ht="49.5" customHeight="1">
      <c r="B66" s="196"/>
      <c r="C66" s="161"/>
      <c r="D66" s="179">
        <v>48</v>
      </c>
      <c r="E66" s="179" t="s">
        <v>133</v>
      </c>
      <c r="F66" s="179" t="s">
        <v>446</v>
      </c>
      <c r="G66" s="76" t="s">
        <v>318</v>
      </c>
      <c r="H66" s="175">
        <v>38384</v>
      </c>
      <c r="I66" s="175">
        <v>38714</v>
      </c>
      <c r="J66" s="174">
        <f t="shared" si="0"/>
        <v>11</v>
      </c>
      <c r="K66" s="171">
        <f>(HQ83-H66)/30</f>
        <v>4.966666666666667</v>
      </c>
      <c r="L66" s="171">
        <f>K66*100/J66</f>
        <v>45.151515151515156</v>
      </c>
      <c r="M66" s="98">
        <f>6/12</f>
        <v>0.5</v>
      </c>
      <c r="N66" s="190"/>
    </row>
    <row r="67" spans="2:14" ht="38.25" customHeight="1">
      <c r="B67" s="196"/>
      <c r="C67" s="161"/>
      <c r="D67" s="181"/>
      <c r="E67" s="181"/>
      <c r="F67" s="181"/>
      <c r="G67" s="76" t="s">
        <v>16</v>
      </c>
      <c r="H67" s="176"/>
      <c r="I67" s="176"/>
      <c r="J67" s="174"/>
      <c r="K67" s="172"/>
      <c r="L67" s="172"/>
      <c r="M67" s="98">
        <f>6/12</f>
        <v>0.5</v>
      </c>
      <c r="N67" s="191"/>
    </row>
    <row r="68" spans="2:14" ht="41.25" customHeight="1">
      <c r="B68" s="196"/>
      <c r="C68" s="161"/>
      <c r="D68" s="62">
        <v>49</v>
      </c>
      <c r="E68" s="73" t="s">
        <v>133</v>
      </c>
      <c r="F68" s="59" t="s">
        <v>447</v>
      </c>
      <c r="G68" s="76" t="s">
        <v>17</v>
      </c>
      <c r="H68" s="78">
        <v>38384</v>
      </c>
      <c r="I68" s="78">
        <v>38411</v>
      </c>
      <c r="J68" s="80">
        <f t="shared" si="0"/>
        <v>0.9</v>
      </c>
      <c r="K68" s="94">
        <f>(HQ83-H68)/30</f>
        <v>4.966666666666667</v>
      </c>
      <c r="L68" s="94">
        <f aca="true" t="shared" si="4" ref="L68:L77">K68*100/J68</f>
        <v>551.8518518518518</v>
      </c>
      <c r="M68" s="98">
        <f>1/1</f>
        <v>1</v>
      </c>
      <c r="N68" s="86"/>
    </row>
    <row r="69" spans="2:14" ht="33.75">
      <c r="B69" s="196"/>
      <c r="C69" s="161"/>
      <c r="D69" s="62">
        <v>50</v>
      </c>
      <c r="E69" s="73" t="s">
        <v>133</v>
      </c>
      <c r="F69" s="59" t="s">
        <v>448</v>
      </c>
      <c r="G69" s="76" t="s">
        <v>18</v>
      </c>
      <c r="H69" s="78">
        <v>38384</v>
      </c>
      <c r="I69" s="78">
        <v>38442</v>
      </c>
      <c r="J69" s="80">
        <f t="shared" si="0"/>
        <v>1.9333333333333333</v>
      </c>
      <c r="K69" s="94">
        <f>(HQ83-H69)/30</f>
        <v>4.966666666666667</v>
      </c>
      <c r="L69" s="94">
        <f t="shared" si="4"/>
        <v>256.89655172413796</v>
      </c>
      <c r="M69" s="98">
        <f>1/1</f>
        <v>1</v>
      </c>
      <c r="N69" s="86"/>
    </row>
    <row r="70" spans="2:14" ht="39.75" customHeight="1">
      <c r="B70" s="196"/>
      <c r="C70" s="161"/>
      <c r="D70" s="62">
        <v>51</v>
      </c>
      <c r="E70" s="73" t="s">
        <v>133</v>
      </c>
      <c r="F70" s="59" t="s">
        <v>207</v>
      </c>
      <c r="G70" s="76" t="s">
        <v>19</v>
      </c>
      <c r="H70" s="78">
        <v>38384</v>
      </c>
      <c r="I70" s="78">
        <v>38411</v>
      </c>
      <c r="J70" s="80">
        <f t="shared" si="0"/>
        <v>0.9</v>
      </c>
      <c r="K70" s="94">
        <f>(HQ83-H70)/30</f>
        <v>4.966666666666667</v>
      </c>
      <c r="L70" s="94">
        <f t="shared" si="4"/>
        <v>551.8518518518518</v>
      </c>
      <c r="M70" s="98">
        <f>1/1</f>
        <v>1</v>
      </c>
      <c r="N70" s="86"/>
    </row>
    <row r="71" spans="2:14" ht="51.75" customHeight="1">
      <c r="B71" s="196"/>
      <c r="C71" s="161"/>
      <c r="D71" s="62">
        <v>52</v>
      </c>
      <c r="E71" s="73" t="s">
        <v>133</v>
      </c>
      <c r="F71" s="59" t="s">
        <v>208</v>
      </c>
      <c r="G71" s="76" t="s">
        <v>319</v>
      </c>
      <c r="H71" s="78">
        <v>38412</v>
      </c>
      <c r="I71" s="78">
        <v>38442</v>
      </c>
      <c r="J71" s="80">
        <f t="shared" si="0"/>
        <v>1</v>
      </c>
      <c r="K71" s="94">
        <f>(HQ83-H71)/30</f>
        <v>4.033333333333333</v>
      </c>
      <c r="L71" s="94">
        <f t="shared" si="4"/>
        <v>403.3333333333333</v>
      </c>
      <c r="M71" s="98">
        <v>1</v>
      </c>
      <c r="N71" s="86"/>
    </row>
    <row r="72" spans="2:14" s="29" customFormat="1" ht="38.25" customHeight="1">
      <c r="B72" s="196"/>
      <c r="C72" s="161"/>
      <c r="D72" s="62">
        <v>53</v>
      </c>
      <c r="E72" s="73" t="s">
        <v>133</v>
      </c>
      <c r="F72" s="59" t="s">
        <v>209</v>
      </c>
      <c r="G72" s="76" t="s">
        <v>20</v>
      </c>
      <c r="H72" s="78">
        <v>38384</v>
      </c>
      <c r="I72" s="78">
        <v>38472</v>
      </c>
      <c r="J72" s="80">
        <f t="shared" si="0"/>
        <v>2.933333333333333</v>
      </c>
      <c r="K72" s="94">
        <f>(HQ83-H72)/30</f>
        <v>4.966666666666667</v>
      </c>
      <c r="L72" s="94">
        <f t="shared" si="4"/>
        <v>169.31818181818184</v>
      </c>
      <c r="M72" s="141" t="s">
        <v>21</v>
      </c>
      <c r="N72" s="86"/>
    </row>
    <row r="73" spans="2:14" s="29" customFormat="1" ht="27.75" customHeight="1">
      <c r="B73" s="197"/>
      <c r="C73" s="189"/>
      <c r="D73" s="62">
        <v>54</v>
      </c>
      <c r="E73" s="62" t="s">
        <v>133</v>
      </c>
      <c r="F73" s="59" t="s">
        <v>210</v>
      </c>
      <c r="G73" s="76" t="s">
        <v>320</v>
      </c>
      <c r="H73" s="78">
        <v>38384</v>
      </c>
      <c r="I73" s="78">
        <v>38472</v>
      </c>
      <c r="J73" s="80">
        <f t="shared" si="0"/>
        <v>2.933333333333333</v>
      </c>
      <c r="K73" s="94">
        <f>(HQ83-H73)/30</f>
        <v>4.966666666666667</v>
      </c>
      <c r="L73" s="94">
        <f t="shared" si="4"/>
        <v>169.31818181818184</v>
      </c>
      <c r="M73" s="98">
        <f>1/2</f>
        <v>0.5</v>
      </c>
      <c r="N73" s="86"/>
    </row>
    <row r="74" spans="2:14" s="29" customFormat="1" ht="42" customHeight="1">
      <c r="B74" s="195" t="s">
        <v>369</v>
      </c>
      <c r="C74" s="179" t="s">
        <v>100</v>
      </c>
      <c r="D74" s="62">
        <v>55</v>
      </c>
      <c r="E74" s="62" t="s">
        <v>371</v>
      </c>
      <c r="F74" s="59" t="s">
        <v>211</v>
      </c>
      <c r="G74" s="76" t="s">
        <v>164</v>
      </c>
      <c r="H74" s="75">
        <v>38353</v>
      </c>
      <c r="I74" s="75">
        <v>38717</v>
      </c>
      <c r="J74" s="80">
        <f t="shared" si="0"/>
        <v>12.133333333333333</v>
      </c>
      <c r="K74" s="94">
        <f>(HQ83-H74)/30</f>
        <v>6</v>
      </c>
      <c r="L74" s="94">
        <f t="shared" si="4"/>
        <v>49.45054945054945</v>
      </c>
      <c r="M74" s="98">
        <f>1/1</f>
        <v>1</v>
      </c>
      <c r="N74" s="89"/>
    </row>
    <row r="75" spans="2:14" s="29" customFormat="1" ht="26.25" customHeight="1">
      <c r="B75" s="196"/>
      <c r="C75" s="180"/>
      <c r="D75" s="62">
        <v>56</v>
      </c>
      <c r="E75" s="62" t="s">
        <v>371</v>
      </c>
      <c r="F75" s="59" t="s">
        <v>212</v>
      </c>
      <c r="G75" s="76" t="s">
        <v>165</v>
      </c>
      <c r="H75" s="75">
        <v>38353</v>
      </c>
      <c r="I75" s="75">
        <v>38717</v>
      </c>
      <c r="J75" s="80">
        <f t="shared" si="0"/>
        <v>12.133333333333333</v>
      </c>
      <c r="K75" s="94">
        <f>(HQ83-H75)/30</f>
        <v>6</v>
      </c>
      <c r="L75" s="94">
        <f t="shared" si="4"/>
        <v>49.45054945054945</v>
      </c>
      <c r="M75" s="98">
        <v>1</v>
      </c>
      <c r="N75" s="89"/>
    </row>
    <row r="76" spans="2:14" s="29" customFormat="1" ht="36.75" customHeight="1">
      <c r="B76" s="197"/>
      <c r="C76" s="181"/>
      <c r="D76" s="62">
        <v>57</v>
      </c>
      <c r="E76" s="62" t="s">
        <v>371</v>
      </c>
      <c r="F76" s="59" t="s">
        <v>213</v>
      </c>
      <c r="G76" s="76" t="s">
        <v>461</v>
      </c>
      <c r="H76" s="75">
        <v>38412</v>
      </c>
      <c r="I76" s="75">
        <v>38717</v>
      </c>
      <c r="J76" s="80">
        <f t="shared" si="0"/>
        <v>10.166666666666666</v>
      </c>
      <c r="K76" s="94">
        <f>(HQ83-H76)/30</f>
        <v>4.033333333333333</v>
      </c>
      <c r="L76" s="94">
        <f t="shared" si="4"/>
        <v>39.67213114754098</v>
      </c>
      <c r="M76" s="98">
        <f>12/24</f>
        <v>0.5</v>
      </c>
      <c r="N76" s="89" t="s">
        <v>393</v>
      </c>
    </row>
    <row r="77" spans="2:14" s="29" customFormat="1" ht="32.25" customHeight="1">
      <c r="B77" s="195" t="s">
        <v>369</v>
      </c>
      <c r="C77" s="179" t="s">
        <v>101</v>
      </c>
      <c r="D77" s="179">
        <v>58</v>
      </c>
      <c r="E77" s="179" t="s">
        <v>360</v>
      </c>
      <c r="F77" s="179" t="s">
        <v>214</v>
      </c>
      <c r="G77" s="76" t="s">
        <v>468</v>
      </c>
      <c r="H77" s="177">
        <v>38353</v>
      </c>
      <c r="I77" s="177">
        <v>38442</v>
      </c>
      <c r="J77" s="174">
        <f t="shared" si="0"/>
        <v>2.966666666666667</v>
      </c>
      <c r="K77" s="171">
        <f>(HQ83-H77)/30</f>
        <v>6</v>
      </c>
      <c r="L77" s="171">
        <f t="shared" si="4"/>
        <v>202.24719101123594</v>
      </c>
      <c r="M77" s="98">
        <f>3/4</f>
        <v>0.75</v>
      </c>
      <c r="N77" s="198"/>
    </row>
    <row r="78" spans="2:14" s="29" customFormat="1" ht="25.5" customHeight="1">
      <c r="B78" s="196"/>
      <c r="C78" s="180"/>
      <c r="D78" s="181"/>
      <c r="E78" s="181"/>
      <c r="F78" s="181"/>
      <c r="G78" s="76" t="s">
        <v>469</v>
      </c>
      <c r="H78" s="178"/>
      <c r="I78" s="178"/>
      <c r="J78" s="174"/>
      <c r="K78" s="172"/>
      <c r="L78" s="172"/>
      <c r="M78" s="98">
        <v>0.8</v>
      </c>
      <c r="N78" s="199"/>
    </row>
    <row r="79" spans="2:14" s="29" customFormat="1" ht="36.75" customHeight="1">
      <c r="B79" s="197"/>
      <c r="C79" s="181"/>
      <c r="D79" s="62">
        <v>59</v>
      </c>
      <c r="E79" s="65" t="s">
        <v>360</v>
      </c>
      <c r="F79" s="59" t="s">
        <v>215</v>
      </c>
      <c r="G79" s="76" t="s">
        <v>470</v>
      </c>
      <c r="H79" s="75">
        <v>38353</v>
      </c>
      <c r="I79" s="75">
        <v>38717</v>
      </c>
      <c r="J79" s="80">
        <f aca="true" t="shared" si="5" ref="J79:J117">(I79-H79)/30</f>
        <v>12.133333333333333</v>
      </c>
      <c r="K79" s="94">
        <f>(HQ83-H79)/30</f>
        <v>6</v>
      </c>
      <c r="L79" s="94">
        <f aca="true" t="shared" si="6" ref="L79:L96">K79*100/J79</f>
        <v>49.45054945054945</v>
      </c>
      <c r="M79" s="98">
        <f>4/10</f>
        <v>0.4</v>
      </c>
      <c r="N79" s="89"/>
    </row>
    <row r="80" spans="2:14" s="29" customFormat="1" ht="69.75" customHeight="1">
      <c r="B80" s="195" t="s">
        <v>369</v>
      </c>
      <c r="C80" s="179" t="s">
        <v>387</v>
      </c>
      <c r="D80" s="62">
        <v>60</v>
      </c>
      <c r="E80" s="62" t="s">
        <v>367</v>
      </c>
      <c r="F80" s="65" t="s">
        <v>216</v>
      </c>
      <c r="G80" s="76" t="s">
        <v>450</v>
      </c>
      <c r="H80" s="77">
        <v>38353</v>
      </c>
      <c r="I80" s="77">
        <v>38717</v>
      </c>
      <c r="J80" s="80">
        <f t="shared" si="5"/>
        <v>12.133333333333333</v>
      </c>
      <c r="K80" s="94">
        <f>(HQ83-H80)/30</f>
        <v>6</v>
      </c>
      <c r="L80" s="94">
        <f t="shared" si="6"/>
        <v>49.45054945054945</v>
      </c>
      <c r="M80" s="98">
        <f>3/4</f>
        <v>0.75</v>
      </c>
      <c r="N80" s="86"/>
    </row>
    <row r="81" spans="2:14" s="29" customFormat="1" ht="146.25">
      <c r="B81" s="196"/>
      <c r="C81" s="180"/>
      <c r="D81" s="62">
        <v>61</v>
      </c>
      <c r="E81" s="62" t="s">
        <v>367</v>
      </c>
      <c r="F81" s="65" t="s">
        <v>35</v>
      </c>
      <c r="G81" s="76" t="s">
        <v>451</v>
      </c>
      <c r="H81" s="77">
        <v>38384</v>
      </c>
      <c r="I81" s="77">
        <v>38717</v>
      </c>
      <c r="J81" s="80">
        <f t="shared" si="5"/>
        <v>11.1</v>
      </c>
      <c r="K81" s="94">
        <f>(HQ83-H81)/30</f>
        <v>4.966666666666667</v>
      </c>
      <c r="L81" s="94">
        <f t="shared" si="6"/>
        <v>44.74474474474475</v>
      </c>
      <c r="M81" s="98">
        <f>18/18</f>
        <v>1</v>
      </c>
      <c r="N81" s="86"/>
    </row>
    <row r="82" spans="2:14" s="29" customFormat="1" ht="90.75" customHeight="1">
      <c r="B82" s="196"/>
      <c r="C82" s="180"/>
      <c r="D82" s="62">
        <v>62</v>
      </c>
      <c r="E82" s="62" t="s">
        <v>367</v>
      </c>
      <c r="F82" s="65" t="s">
        <v>36</v>
      </c>
      <c r="G82" s="102" t="s">
        <v>452</v>
      </c>
      <c r="H82" s="77">
        <v>38412</v>
      </c>
      <c r="I82" s="77">
        <v>38717</v>
      </c>
      <c r="J82" s="80">
        <f t="shared" si="5"/>
        <v>10.166666666666666</v>
      </c>
      <c r="K82" s="94">
        <f>(HQ83-H82)/30</f>
        <v>4.033333333333333</v>
      </c>
      <c r="L82" s="94">
        <f t="shared" si="6"/>
        <v>39.67213114754098</v>
      </c>
      <c r="M82" s="98">
        <v>0.7</v>
      </c>
      <c r="N82" s="89"/>
    </row>
    <row r="83" spans="2:225" s="29" customFormat="1" ht="115.5" customHeight="1">
      <c r="B83" s="196"/>
      <c r="C83" s="180"/>
      <c r="D83" s="62">
        <v>63</v>
      </c>
      <c r="E83" s="62" t="s">
        <v>367</v>
      </c>
      <c r="F83" s="66" t="s">
        <v>37</v>
      </c>
      <c r="G83" s="102" t="s">
        <v>149</v>
      </c>
      <c r="H83" s="77">
        <v>38412</v>
      </c>
      <c r="I83" s="77">
        <v>38472</v>
      </c>
      <c r="J83" s="80">
        <f t="shared" si="5"/>
        <v>2</v>
      </c>
      <c r="K83" s="94">
        <f>(HQ83-H83)/30</f>
        <v>4.033333333333333</v>
      </c>
      <c r="L83" s="94">
        <f t="shared" si="6"/>
        <v>201.66666666666666</v>
      </c>
      <c r="M83" s="103">
        <v>1</v>
      </c>
      <c r="N83" s="89"/>
      <c r="HQ83" s="97">
        <v>38533</v>
      </c>
    </row>
    <row r="84" spans="2:14" s="29" customFormat="1" ht="66.75" customHeight="1">
      <c r="B84" s="196"/>
      <c r="C84" s="180"/>
      <c r="D84" s="62">
        <v>64</v>
      </c>
      <c r="E84" s="62" t="s">
        <v>367</v>
      </c>
      <c r="F84" s="66" t="s">
        <v>38</v>
      </c>
      <c r="G84" s="102" t="s">
        <v>150</v>
      </c>
      <c r="H84" s="78">
        <v>38412</v>
      </c>
      <c r="I84" s="78">
        <v>38472</v>
      </c>
      <c r="J84" s="80">
        <f t="shared" si="5"/>
        <v>2</v>
      </c>
      <c r="K84" s="94">
        <f>(HQ83-H84)/30</f>
        <v>4.033333333333333</v>
      </c>
      <c r="L84" s="94">
        <f t="shared" si="6"/>
        <v>201.66666666666666</v>
      </c>
      <c r="M84" s="103">
        <v>0.5</v>
      </c>
      <c r="N84" s="89"/>
    </row>
    <row r="85" spans="2:14" s="28" customFormat="1" ht="60" customHeight="1">
      <c r="B85" s="196"/>
      <c r="C85" s="180"/>
      <c r="D85" s="62">
        <v>65</v>
      </c>
      <c r="E85" s="62" t="s">
        <v>367</v>
      </c>
      <c r="F85" s="137" t="s">
        <v>40</v>
      </c>
      <c r="G85" s="76" t="s">
        <v>151</v>
      </c>
      <c r="H85" s="104">
        <v>38657</v>
      </c>
      <c r="I85" s="104">
        <v>38716</v>
      </c>
      <c r="J85" s="80">
        <f t="shared" si="5"/>
        <v>1.9666666666666666</v>
      </c>
      <c r="K85" s="94">
        <f>(HQ83-H85)/30</f>
        <v>-4.133333333333334</v>
      </c>
      <c r="L85" s="94">
        <f t="shared" si="6"/>
        <v>-210.16949152542375</v>
      </c>
      <c r="M85" s="76"/>
      <c r="N85" s="88"/>
    </row>
    <row r="86" spans="2:14" s="29" customFormat="1" ht="33" customHeight="1">
      <c r="B86" s="197"/>
      <c r="C86" s="181"/>
      <c r="D86" s="62">
        <v>66</v>
      </c>
      <c r="E86" s="62" t="s">
        <v>367</v>
      </c>
      <c r="F86" s="66" t="s">
        <v>41</v>
      </c>
      <c r="G86" s="136" t="s">
        <v>152</v>
      </c>
      <c r="H86" s="135">
        <v>38443</v>
      </c>
      <c r="I86" s="78">
        <v>38503</v>
      </c>
      <c r="J86" s="80">
        <f t="shared" si="5"/>
        <v>2</v>
      </c>
      <c r="K86" s="94">
        <f>(HQ83-H86)/30</f>
        <v>3</v>
      </c>
      <c r="L86" s="94">
        <f t="shared" si="6"/>
        <v>150</v>
      </c>
      <c r="M86" s="62" t="s">
        <v>302</v>
      </c>
      <c r="N86" s="89"/>
    </row>
    <row r="87" spans="2:14" s="29" customFormat="1" ht="37.5" customHeight="1">
      <c r="B87" s="195" t="s">
        <v>369</v>
      </c>
      <c r="C87" s="179" t="s">
        <v>388</v>
      </c>
      <c r="D87" s="62">
        <v>67</v>
      </c>
      <c r="E87" s="62" t="s">
        <v>367</v>
      </c>
      <c r="F87" s="137" t="s">
        <v>42</v>
      </c>
      <c r="G87" s="76" t="s">
        <v>153</v>
      </c>
      <c r="H87" s="77">
        <v>38473</v>
      </c>
      <c r="I87" s="77">
        <v>38717</v>
      </c>
      <c r="J87" s="80">
        <f t="shared" si="5"/>
        <v>8.133333333333333</v>
      </c>
      <c r="K87" s="94">
        <f>(HQ83-H87)/30</f>
        <v>2</v>
      </c>
      <c r="L87" s="94">
        <f t="shared" si="6"/>
        <v>24.59016393442623</v>
      </c>
      <c r="M87" s="98">
        <v>0.4</v>
      </c>
      <c r="N87" s="89"/>
    </row>
    <row r="88" spans="2:14" s="29" customFormat="1" ht="58.5" customHeight="1">
      <c r="B88" s="197"/>
      <c r="C88" s="181"/>
      <c r="D88" s="62">
        <v>68</v>
      </c>
      <c r="E88" s="62" t="s">
        <v>367</v>
      </c>
      <c r="F88" s="62" t="s">
        <v>43</v>
      </c>
      <c r="G88" s="76" t="s">
        <v>154</v>
      </c>
      <c r="H88" s="77">
        <v>38353</v>
      </c>
      <c r="I88" s="77">
        <v>38717</v>
      </c>
      <c r="J88" s="80">
        <f t="shared" si="5"/>
        <v>12.133333333333333</v>
      </c>
      <c r="K88" s="94">
        <f>(HQ83-H88)/30</f>
        <v>6</v>
      </c>
      <c r="L88" s="94">
        <f t="shared" si="6"/>
        <v>49.45054945054945</v>
      </c>
      <c r="M88" s="98">
        <f>9/19</f>
        <v>0.47368421052631576</v>
      </c>
      <c r="N88" s="89"/>
    </row>
    <row r="89" spans="2:14" s="29" customFormat="1" ht="67.5" customHeight="1">
      <c r="B89" s="67" t="s">
        <v>369</v>
      </c>
      <c r="C89" s="62" t="s">
        <v>389</v>
      </c>
      <c r="D89" s="62">
        <v>69</v>
      </c>
      <c r="E89" s="62" t="s">
        <v>367</v>
      </c>
      <c r="F89" s="62" t="s">
        <v>44</v>
      </c>
      <c r="G89" s="76" t="s">
        <v>155</v>
      </c>
      <c r="H89" s="77">
        <v>38443</v>
      </c>
      <c r="I89" s="77">
        <v>38717</v>
      </c>
      <c r="J89" s="80">
        <f t="shared" si="5"/>
        <v>9.133333333333333</v>
      </c>
      <c r="K89" s="94">
        <f>(HQ83-H89)/30</f>
        <v>3</v>
      </c>
      <c r="L89" s="94">
        <f t="shared" si="6"/>
        <v>32.846715328467155</v>
      </c>
      <c r="M89" s="98">
        <v>0.2</v>
      </c>
      <c r="N89" s="89"/>
    </row>
    <row r="90" spans="2:14" s="29" customFormat="1" ht="44.25" customHeight="1">
      <c r="B90" s="195" t="s">
        <v>369</v>
      </c>
      <c r="C90" s="179" t="s">
        <v>390</v>
      </c>
      <c r="D90" s="62">
        <v>70</v>
      </c>
      <c r="E90" s="62" t="s">
        <v>231</v>
      </c>
      <c r="F90" s="62" t="s">
        <v>45</v>
      </c>
      <c r="G90" s="76" t="s">
        <v>462</v>
      </c>
      <c r="H90" s="77">
        <v>38353</v>
      </c>
      <c r="I90" s="77">
        <v>38717</v>
      </c>
      <c r="J90" s="80">
        <f t="shared" si="5"/>
        <v>12.133333333333333</v>
      </c>
      <c r="K90" s="94">
        <f>(HQ83-H90)/30</f>
        <v>6</v>
      </c>
      <c r="L90" s="94">
        <f t="shared" si="6"/>
        <v>49.45054945054945</v>
      </c>
      <c r="M90" s="98">
        <f>7/7</f>
        <v>1</v>
      </c>
      <c r="N90" s="89"/>
    </row>
    <row r="91" spans="2:14" s="29" customFormat="1" ht="35.25" customHeight="1">
      <c r="B91" s="197"/>
      <c r="C91" s="181"/>
      <c r="D91" s="62">
        <v>71</v>
      </c>
      <c r="E91" s="62" t="s">
        <v>231</v>
      </c>
      <c r="F91" s="62" t="s">
        <v>46</v>
      </c>
      <c r="G91" s="76" t="s">
        <v>10</v>
      </c>
      <c r="H91" s="77">
        <v>38384</v>
      </c>
      <c r="I91" s="77">
        <v>38717</v>
      </c>
      <c r="J91" s="80">
        <f t="shared" si="5"/>
        <v>11.1</v>
      </c>
      <c r="K91" s="94">
        <f>(HQ83-H91)/30</f>
        <v>4.966666666666667</v>
      </c>
      <c r="L91" s="94">
        <f t="shared" si="6"/>
        <v>44.74474474474475</v>
      </c>
      <c r="M91" s="98">
        <f>2/2</f>
        <v>1</v>
      </c>
      <c r="N91" s="89"/>
    </row>
    <row r="92" spans="2:14" s="28" customFormat="1" ht="62.25" customHeight="1">
      <c r="B92" s="195" t="s">
        <v>375</v>
      </c>
      <c r="C92" s="179" t="s">
        <v>391</v>
      </c>
      <c r="D92" s="62">
        <v>72</v>
      </c>
      <c r="E92" s="62" t="s">
        <v>367</v>
      </c>
      <c r="F92" s="65" t="s">
        <v>47</v>
      </c>
      <c r="G92" s="76" t="s">
        <v>174</v>
      </c>
      <c r="H92" s="78">
        <v>38412</v>
      </c>
      <c r="I92" s="78">
        <v>38717</v>
      </c>
      <c r="J92" s="80">
        <f t="shared" si="5"/>
        <v>10.166666666666666</v>
      </c>
      <c r="K92" s="94">
        <f>(HQ83-H92)/30</f>
        <v>4.033333333333333</v>
      </c>
      <c r="L92" s="94">
        <f t="shared" si="6"/>
        <v>39.67213114754098</v>
      </c>
      <c r="M92" s="98">
        <f>4/10</f>
        <v>0.4</v>
      </c>
      <c r="N92" s="110"/>
    </row>
    <row r="93" spans="2:14" s="29" customFormat="1" ht="75.75" customHeight="1">
      <c r="B93" s="197"/>
      <c r="C93" s="181"/>
      <c r="D93" s="62">
        <v>73</v>
      </c>
      <c r="E93" s="62" t="s">
        <v>367</v>
      </c>
      <c r="F93" s="73" t="s">
        <v>48</v>
      </c>
      <c r="G93" s="122" t="s">
        <v>156</v>
      </c>
      <c r="H93" s="77">
        <v>38412</v>
      </c>
      <c r="I93" s="78">
        <v>38717</v>
      </c>
      <c r="J93" s="80">
        <f>(I93-H93)/30</f>
        <v>10.166666666666666</v>
      </c>
      <c r="K93" s="94">
        <f>(HQ83-H93)/30</f>
        <v>4.033333333333333</v>
      </c>
      <c r="L93" s="94">
        <f t="shared" si="6"/>
        <v>39.67213114754098</v>
      </c>
      <c r="M93" s="98">
        <v>1</v>
      </c>
      <c r="N93" s="89"/>
    </row>
    <row r="94" spans="2:14" s="29" customFormat="1" ht="45.75" customHeight="1">
      <c r="B94" s="195" t="s">
        <v>375</v>
      </c>
      <c r="C94" s="179" t="s">
        <v>392</v>
      </c>
      <c r="D94" s="62">
        <v>74</v>
      </c>
      <c r="E94" s="73" t="s">
        <v>134</v>
      </c>
      <c r="F94" s="60" t="s">
        <v>49</v>
      </c>
      <c r="G94" s="76" t="s">
        <v>22</v>
      </c>
      <c r="H94" s="77">
        <v>38353</v>
      </c>
      <c r="I94" s="77">
        <v>38564</v>
      </c>
      <c r="J94" s="80">
        <f t="shared" si="5"/>
        <v>7.033333333333333</v>
      </c>
      <c r="K94" s="94">
        <f>(HQ83-H94)/30</f>
        <v>6</v>
      </c>
      <c r="L94" s="94">
        <f t="shared" si="6"/>
        <v>85.30805687203791</v>
      </c>
      <c r="M94" s="98">
        <f>1/2</f>
        <v>0.5</v>
      </c>
      <c r="N94" s="89"/>
    </row>
    <row r="95" spans="2:14" s="29" customFormat="1" ht="45.75" customHeight="1">
      <c r="B95" s="196"/>
      <c r="C95" s="180"/>
      <c r="D95" s="62">
        <v>75</v>
      </c>
      <c r="E95" s="73" t="s">
        <v>135</v>
      </c>
      <c r="F95" s="60" t="s">
        <v>321</v>
      </c>
      <c r="G95" s="76" t="s">
        <v>23</v>
      </c>
      <c r="H95" s="77">
        <v>38353</v>
      </c>
      <c r="I95" s="77">
        <v>38564</v>
      </c>
      <c r="J95" s="80">
        <f t="shared" si="5"/>
        <v>7.033333333333333</v>
      </c>
      <c r="K95" s="94">
        <f>(HQ83-H95)/30</f>
        <v>6</v>
      </c>
      <c r="L95" s="94">
        <f t="shared" si="6"/>
        <v>85.30805687203791</v>
      </c>
      <c r="M95" s="98">
        <f>1/2</f>
        <v>0.5</v>
      </c>
      <c r="N95" s="89"/>
    </row>
    <row r="96" spans="2:14" s="29" customFormat="1" ht="43.5" customHeight="1">
      <c r="B96" s="196"/>
      <c r="C96" s="180"/>
      <c r="D96" s="179">
        <v>76</v>
      </c>
      <c r="E96" s="179" t="s">
        <v>370</v>
      </c>
      <c r="F96" s="179" t="s">
        <v>50</v>
      </c>
      <c r="G96" s="193" t="s">
        <v>175</v>
      </c>
      <c r="H96" s="159">
        <v>38412</v>
      </c>
      <c r="I96" s="159">
        <v>38441</v>
      </c>
      <c r="J96" s="174">
        <f t="shared" si="5"/>
        <v>0.9666666666666667</v>
      </c>
      <c r="K96" s="171">
        <f>(HQ83-H96)/30</f>
        <v>4.033333333333333</v>
      </c>
      <c r="L96" s="171">
        <f t="shared" si="6"/>
        <v>417.2413793103448</v>
      </c>
      <c r="M96" s="193"/>
      <c r="N96" s="198"/>
    </row>
    <row r="97" spans="2:14" s="29" customFormat="1" ht="23.25" customHeight="1">
      <c r="B97" s="196"/>
      <c r="C97" s="180"/>
      <c r="D97" s="181"/>
      <c r="E97" s="181"/>
      <c r="F97" s="181"/>
      <c r="G97" s="194"/>
      <c r="H97" s="160"/>
      <c r="I97" s="160"/>
      <c r="J97" s="174"/>
      <c r="K97" s="172"/>
      <c r="L97" s="172"/>
      <c r="M97" s="194"/>
      <c r="N97" s="199"/>
    </row>
    <row r="98" spans="2:14" s="29" customFormat="1" ht="36.75" customHeight="1">
      <c r="B98" s="196"/>
      <c r="C98" s="180"/>
      <c r="D98" s="62">
        <v>77</v>
      </c>
      <c r="E98" s="73" t="s">
        <v>134</v>
      </c>
      <c r="F98" s="60" t="s">
        <v>51</v>
      </c>
      <c r="G98" s="76" t="s">
        <v>24</v>
      </c>
      <c r="H98" s="77">
        <v>38353</v>
      </c>
      <c r="I98" s="77">
        <v>38595</v>
      </c>
      <c r="J98" s="80">
        <f t="shared" si="5"/>
        <v>8.066666666666666</v>
      </c>
      <c r="K98" s="94">
        <f>(HQ83-H98)/30</f>
        <v>6</v>
      </c>
      <c r="L98" s="94">
        <f aca="true" t="shared" si="7" ref="L98:L118">K98*100/J98</f>
        <v>74.3801652892562</v>
      </c>
      <c r="M98" s="98">
        <v>0.5</v>
      </c>
      <c r="N98" s="89"/>
    </row>
    <row r="99" spans="2:14" s="29" customFormat="1" ht="43.5" customHeight="1">
      <c r="B99" s="196"/>
      <c r="C99" s="180"/>
      <c r="D99" s="62">
        <v>78</v>
      </c>
      <c r="E99" s="73" t="s">
        <v>134</v>
      </c>
      <c r="F99" s="60" t="s">
        <v>52</v>
      </c>
      <c r="G99" s="76" t="s">
        <v>25</v>
      </c>
      <c r="H99" s="77">
        <v>38353</v>
      </c>
      <c r="I99" s="77">
        <v>38625</v>
      </c>
      <c r="J99" s="80">
        <f t="shared" si="5"/>
        <v>9.066666666666666</v>
      </c>
      <c r="K99" s="94">
        <f>(HQ83-H99)/30</f>
        <v>6</v>
      </c>
      <c r="L99" s="94">
        <f t="shared" si="7"/>
        <v>66.17647058823529</v>
      </c>
      <c r="M99" s="98">
        <f>1/2</f>
        <v>0.5</v>
      </c>
      <c r="N99" s="89"/>
    </row>
    <row r="100" spans="2:14" ht="56.25" customHeight="1">
      <c r="B100" s="196"/>
      <c r="C100" s="180"/>
      <c r="D100" s="62">
        <v>79</v>
      </c>
      <c r="E100" s="73" t="s">
        <v>136</v>
      </c>
      <c r="F100" s="60" t="s">
        <v>53</v>
      </c>
      <c r="G100" s="76" t="s">
        <v>426</v>
      </c>
      <c r="H100" s="77">
        <v>38353</v>
      </c>
      <c r="I100" s="77">
        <v>38717</v>
      </c>
      <c r="J100" s="80">
        <f t="shared" si="5"/>
        <v>12.133333333333333</v>
      </c>
      <c r="K100" s="94">
        <f>(HQ83-H100)/30</f>
        <v>6</v>
      </c>
      <c r="L100" s="94">
        <f t="shared" si="7"/>
        <v>49.45054945054945</v>
      </c>
      <c r="M100" s="98">
        <v>0.5</v>
      </c>
      <c r="N100" s="89"/>
    </row>
    <row r="101" spans="2:14" ht="46.5" customHeight="1">
      <c r="B101" s="196"/>
      <c r="C101" s="180"/>
      <c r="D101" s="62">
        <v>80</v>
      </c>
      <c r="E101" s="73" t="s">
        <v>135</v>
      </c>
      <c r="F101" s="60" t="s">
        <v>54</v>
      </c>
      <c r="G101" s="76" t="s">
        <v>399</v>
      </c>
      <c r="H101" s="77">
        <v>38353</v>
      </c>
      <c r="I101" s="77">
        <v>38717</v>
      </c>
      <c r="J101" s="80">
        <f t="shared" si="5"/>
        <v>12.133333333333333</v>
      </c>
      <c r="K101" s="94">
        <f>(HQ83-H101)/30</f>
        <v>6</v>
      </c>
      <c r="L101" s="94">
        <f t="shared" si="7"/>
        <v>49.45054945054945</v>
      </c>
      <c r="M101" s="98">
        <f>555/555</f>
        <v>1</v>
      </c>
      <c r="N101" s="89"/>
    </row>
    <row r="102" spans="2:14" ht="37.5" customHeight="1">
      <c r="B102" s="196"/>
      <c r="C102" s="180"/>
      <c r="D102" s="62">
        <v>81</v>
      </c>
      <c r="E102" s="73" t="s">
        <v>137</v>
      </c>
      <c r="F102" s="60" t="s">
        <v>55</v>
      </c>
      <c r="G102" s="107" t="s">
        <v>400</v>
      </c>
      <c r="H102" s="77">
        <v>38412</v>
      </c>
      <c r="I102" s="77">
        <v>38503</v>
      </c>
      <c r="J102" s="80">
        <f t="shared" si="5"/>
        <v>3.033333333333333</v>
      </c>
      <c r="K102" s="94">
        <f>(HQ83-H102)/30</f>
        <v>4.033333333333333</v>
      </c>
      <c r="L102" s="94">
        <f t="shared" si="7"/>
        <v>132.96703296703296</v>
      </c>
      <c r="M102" s="98" t="s">
        <v>302</v>
      </c>
      <c r="N102" s="86"/>
    </row>
    <row r="103" spans="2:14" ht="51" customHeight="1">
      <c r="B103" s="197"/>
      <c r="C103" s="181"/>
      <c r="D103" s="62">
        <v>82</v>
      </c>
      <c r="E103" s="62" t="s">
        <v>138</v>
      </c>
      <c r="F103" s="65" t="s">
        <v>56</v>
      </c>
      <c r="G103" s="76" t="s">
        <v>401</v>
      </c>
      <c r="H103" s="81">
        <v>38412</v>
      </c>
      <c r="I103" s="77">
        <v>38503</v>
      </c>
      <c r="J103" s="80">
        <f t="shared" si="5"/>
        <v>3.033333333333333</v>
      </c>
      <c r="K103" s="94">
        <f>(HQ83-H103)/30</f>
        <v>4.033333333333333</v>
      </c>
      <c r="L103" s="94">
        <f t="shared" si="7"/>
        <v>132.96703296703296</v>
      </c>
      <c r="M103" s="62" t="s">
        <v>302</v>
      </c>
      <c r="N103" s="88" t="s">
        <v>427</v>
      </c>
    </row>
    <row r="104" spans="2:14" ht="51.75">
      <c r="B104" s="67" t="s">
        <v>226</v>
      </c>
      <c r="C104" s="62" t="s">
        <v>425</v>
      </c>
      <c r="D104" s="62">
        <v>83</v>
      </c>
      <c r="E104" s="64" t="s">
        <v>371</v>
      </c>
      <c r="F104" s="61" t="s">
        <v>57</v>
      </c>
      <c r="G104" s="76" t="s">
        <v>12</v>
      </c>
      <c r="H104" s="77">
        <v>38384</v>
      </c>
      <c r="I104" s="77">
        <v>38442</v>
      </c>
      <c r="J104" s="80">
        <f t="shared" si="5"/>
        <v>1.9333333333333333</v>
      </c>
      <c r="K104" s="94">
        <f>(HQ83-H104)/30</f>
        <v>4.966666666666667</v>
      </c>
      <c r="L104" s="94">
        <f t="shared" si="7"/>
        <v>256.89655172413796</v>
      </c>
      <c r="M104" s="98">
        <v>1</v>
      </c>
      <c r="N104" s="86"/>
    </row>
    <row r="105" spans="2:14" ht="135.75" customHeight="1">
      <c r="B105" s="67" t="s">
        <v>226</v>
      </c>
      <c r="C105" s="62" t="s">
        <v>78</v>
      </c>
      <c r="D105" s="62">
        <v>84</v>
      </c>
      <c r="E105" s="62" t="s">
        <v>360</v>
      </c>
      <c r="F105" s="65" t="s">
        <v>58</v>
      </c>
      <c r="G105" s="76" t="s">
        <v>433</v>
      </c>
      <c r="H105" s="75">
        <v>38412</v>
      </c>
      <c r="I105" s="75">
        <v>38442</v>
      </c>
      <c r="J105" s="80">
        <f t="shared" si="5"/>
        <v>1</v>
      </c>
      <c r="K105" s="94">
        <f>(HQ83-H105)/30</f>
        <v>4.033333333333333</v>
      </c>
      <c r="L105" s="94">
        <f t="shared" si="7"/>
        <v>403.3333333333333</v>
      </c>
      <c r="M105" s="98" t="s">
        <v>302</v>
      </c>
      <c r="N105" s="86"/>
    </row>
    <row r="106" spans="2:14" ht="54" customHeight="1">
      <c r="B106" s="195" t="s">
        <v>226</v>
      </c>
      <c r="C106" s="179" t="s">
        <v>79</v>
      </c>
      <c r="D106" s="62">
        <v>85</v>
      </c>
      <c r="E106" s="62" t="s">
        <v>367</v>
      </c>
      <c r="F106" s="65" t="s">
        <v>59</v>
      </c>
      <c r="G106" s="76" t="s">
        <v>454</v>
      </c>
      <c r="H106" s="75">
        <v>38443</v>
      </c>
      <c r="I106" s="75">
        <v>38717</v>
      </c>
      <c r="J106" s="116">
        <f t="shared" si="5"/>
        <v>9.133333333333333</v>
      </c>
      <c r="K106" s="94">
        <f>(HQ83-H106)/30</f>
        <v>3</v>
      </c>
      <c r="L106" s="94">
        <f t="shared" si="7"/>
        <v>32.846715328467155</v>
      </c>
      <c r="M106" s="98">
        <v>0.3</v>
      </c>
      <c r="N106" s="86"/>
    </row>
    <row r="107" spans="2:14" ht="59.25" customHeight="1">
      <c r="B107" s="197"/>
      <c r="C107" s="181"/>
      <c r="D107" s="62">
        <v>86</v>
      </c>
      <c r="E107" s="62" t="s">
        <v>367</v>
      </c>
      <c r="F107" s="65" t="s">
        <v>60</v>
      </c>
      <c r="G107" s="122" t="s">
        <v>455</v>
      </c>
      <c r="H107" s="77">
        <v>38473</v>
      </c>
      <c r="I107" s="77">
        <v>38717</v>
      </c>
      <c r="J107" s="80">
        <f t="shared" si="5"/>
        <v>8.133333333333333</v>
      </c>
      <c r="K107" s="94">
        <f>(HQ83-H107)/30</f>
        <v>2</v>
      </c>
      <c r="L107" s="94">
        <f t="shared" si="7"/>
        <v>24.59016393442623</v>
      </c>
      <c r="M107" s="98">
        <f>1/4</f>
        <v>0.25</v>
      </c>
      <c r="N107" s="86"/>
    </row>
    <row r="108" spans="2:14" ht="51" customHeight="1">
      <c r="B108" s="67" t="s">
        <v>226</v>
      </c>
      <c r="C108" s="62" t="s">
        <v>80</v>
      </c>
      <c r="D108" s="62">
        <v>87</v>
      </c>
      <c r="E108" s="62" t="s">
        <v>231</v>
      </c>
      <c r="F108" s="65" t="s">
        <v>61</v>
      </c>
      <c r="G108" s="122" t="s">
        <v>463</v>
      </c>
      <c r="H108" s="75">
        <v>38384</v>
      </c>
      <c r="I108" s="75">
        <v>38442</v>
      </c>
      <c r="J108" s="80">
        <f t="shared" si="5"/>
        <v>1.9333333333333333</v>
      </c>
      <c r="K108" s="94">
        <f>(HQ83-H108)/30</f>
        <v>4.966666666666667</v>
      </c>
      <c r="L108" s="94">
        <f t="shared" si="7"/>
        <v>256.89655172413796</v>
      </c>
      <c r="M108" s="98">
        <v>1</v>
      </c>
      <c r="N108" s="86"/>
    </row>
    <row r="109" spans="2:14" ht="36" customHeight="1">
      <c r="B109" s="195" t="s">
        <v>226</v>
      </c>
      <c r="C109" s="179" t="s">
        <v>81</v>
      </c>
      <c r="D109" s="62">
        <v>88</v>
      </c>
      <c r="E109" s="62" t="s">
        <v>139</v>
      </c>
      <c r="F109" s="65" t="s">
        <v>62</v>
      </c>
      <c r="G109" s="122" t="s">
        <v>200</v>
      </c>
      <c r="H109" s="75">
        <v>38385</v>
      </c>
      <c r="I109" s="75">
        <v>38717</v>
      </c>
      <c r="J109" s="80">
        <f t="shared" si="5"/>
        <v>11.066666666666666</v>
      </c>
      <c r="K109" s="94">
        <f>(HQ83-H109)/30</f>
        <v>4.933333333333334</v>
      </c>
      <c r="L109" s="94">
        <f t="shared" si="7"/>
        <v>44.578313253012055</v>
      </c>
      <c r="M109" s="62" t="s">
        <v>302</v>
      </c>
      <c r="N109" s="86"/>
    </row>
    <row r="110" spans="2:14" ht="56.25">
      <c r="B110" s="196"/>
      <c r="C110" s="180"/>
      <c r="D110" s="62">
        <v>89</v>
      </c>
      <c r="E110" s="62" t="s">
        <v>140</v>
      </c>
      <c r="F110" s="65" t="s">
        <v>63</v>
      </c>
      <c r="G110" s="122" t="s">
        <v>170</v>
      </c>
      <c r="H110" s="75">
        <v>38385</v>
      </c>
      <c r="I110" s="75">
        <v>38717</v>
      </c>
      <c r="J110" s="80">
        <f t="shared" si="5"/>
        <v>11.066666666666666</v>
      </c>
      <c r="K110" s="94">
        <f>(HQ83-H110)/30</f>
        <v>4.933333333333334</v>
      </c>
      <c r="L110" s="94">
        <f t="shared" si="7"/>
        <v>44.578313253012055</v>
      </c>
      <c r="M110" s="62" t="s">
        <v>302</v>
      </c>
      <c r="N110" s="86"/>
    </row>
    <row r="111" spans="2:14" ht="44.25" customHeight="1">
      <c r="B111" s="197"/>
      <c r="C111" s="181"/>
      <c r="D111" s="62">
        <v>90</v>
      </c>
      <c r="E111" s="62" t="s">
        <v>139</v>
      </c>
      <c r="F111" s="65" t="s">
        <v>64</v>
      </c>
      <c r="G111" s="122" t="s">
        <v>201</v>
      </c>
      <c r="H111" s="75">
        <v>38385</v>
      </c>
      <c r="I111" s="75">
        <v>38717</v>
      </c>
      <c r="J111" s="80">
        <f t="shared" si="5"/>
        <v>11.066666666666666</v>
      </c>
      <c r="K111" s="94">
        <f>(HQ83-H111)/30</f>
        <v>4.933333333333334</v>
      </c>
      <c r="L111" s="94">
        <f t="shared" si="7"/>
        <v>44.578313253012055</v>
      </c>
      <c r="M111" s="98">
        <v>0.1</v>
      </c>
      <c r="N111" s="86"/>
    </row>
    <row r="112" spans="2:14" ht="51.75" customHeight="1">
      <c r="B112" s="67" t="s">
        <v>39</v>
      </c>
      <c r="C112" s="65" t="s">
        <v>82</v>
      </c>
      <c r="D112" s="62">
        <v>91</v>
      </c>
      <c r="E112" s="62" t="s">
        <v>371</v>
      </c>
      <c r="F112" s="65" t="s">
        <v>374</v>
      </c>
      <c r="G112" s="76" t="s">
        <v>13</v>
      </c>
      <c r="H112" s="75">
        <v>38353</v>
      </c>
      <c r="I112" s="75">
        <v>38717</v>
      </c>
      <c r="J112" s="80">
        <f t="shared" si="5"/>
        <v>12.133333333333333</v>
      </c>
      <c r="K112" s="94">
        <f>(HQ83-H112)/30</f>
        <v>6</v>
      </c>
      <c r="L112" s="94">
        <f t="shared" si="7"/>
        <v>49.45054945054945</v>
      </c>
      <c r="M112" s="98">
        <f>2/6</f>
        <v>0.3333333333333333</v>
      </c>
      <c r="N112" s="86"/>
    </row>
    <row r="113" spans="2:14" ht="60.75" customHeight="1">
      <c r="B113" s="67" t="s">
        <v>39</v>
      </c>
      <c r="C113" s="62" t="s">
        <v>83</v>
      </c>
      <c r="D113" s="62">
        <v>92</v>
      </c>
      <c r="E113" s="62" t="s">
        <v>360</v>
      </c>
      <c r="F113" s="65" t="s">
        <v>65</v>
      </c>
      <c r="G113" s="76" t="s">
        <v>434</v>
      </c>
      <c r="H113" s="75">
        <v>38353</v>
      </c>
      <c r="I113" s="75">
        <v>38717</v>
      </c>
      <c r="J113" s="80">
        <f t="shared" si="5"/>
        <v>12.133333333333333</v>
      </c>
      <c r="K113" s="94">
        <f>(HQ83-H113)/30</f>
        <v>6</v>
      </c>
      <c r="L113" s="94">
        <f t="shared" si="7"/>
        <v>49.45054945054945</v>
      </c>
      <c r="M113" s="98">
        <f>4/10</f>
        <v>0.4</v>
      </c>
      <c r="N113" s="86"/>
    </row>
    <row r="114" spans="2:14" ht="64.5" customHeight="1">
      <c r="B114" s="195" t="s">
        <v>39</v>
      </c>
      <c r="C114" s="179" t="s">
        <v>84</v>
      </c>
      <c r="D114" s="62">
        <v>93</v>
      </c>
      <c r="E114" s="62" t="s">
        <v>367</v>
      </c>
      <c r="F114" s="65" t="s">
        <v>66</v>
      </c>
      <c r="G114" s="76" t="s">
        <v>458</v>
      </c>
      <c r="H114" s="77">
        <v>38353</v>
      </c>
      <c r="I114" s="77">
        <v>38442</v>
      </c>
      <c r="J114" s="80">
        <f t="shared" si="5"/>
        <v>2.966666666666667</v>
      </c>
      <c r="K114" s="94">
        <f>(HQ83-H114)/30</f>
        <v>6</v>
      </c>
      <c r="L114" s="94">
        <f t="shared" si="7"/>
        <v>202.24719101123594</v>
      </c>
      <c r="M114" s="98">
        <v>1</v>
      </c>
      <c r="N114" s="86"/>
    </row>
    <row r="115" spans="2:14" ht="22.5">
      <c r="B115" s="196"/>
      <c r="C115" s="180"/>
      <c r="D115" s="62">
        <v>94</v>
      </c>
      <c r="E115" s="62" t="s">
        <v>367</v>
      </c>
      <c r="F115" s="65" t="s">
        <v>459</v>
      </c>
      <c r="G115" s="76" t="s">
        <v>471</v>
      </c>
      <c r="H115" s="77">
        <v>38353</v>
      </c>
      <c r="I115" s="77">
        <v>38717</v>
      </c>
      <c r="J115" s="80">
        <f t="shared" si="5"/>
        <v>12.133333333333333</v>
      </c>
      <c r="K115" s="94">
        <f>(HQ83-H115)/30</f>
        <v>6</v>
      </c>
      <c r="L115" s="94">
        <f t="shared" si="7"/>
        <v>49.45054945054945</v>
      </c>
      <c r="M115" s="62" t="s">
        <v>302</v>
      </c>
      <c r="N115" s="86"/>
    </row>
    <row r="116" spans="2:14" s="28" customFormat="1" ht="33.75" customHeight="1">
      <c r="B116" s="197"/>
      <c r="C116" s="181"/>
      <c r="D116" s="62">
        <v>95</v>
      </c>
      <c r="E116" s="62" t="s">
        <v>367</v>
      </c>
      <c r="F116" s="65" t="s">
        <v>460</v>
      </c>
      <c r="G116" s="76" t="s">
        <v>472</v>
      </c>
      <c r="H116" s="77">
        <v>38565</v>
      </c>
      <c r="I116" s="77">
        <v>38717</v>
      </c>
      <c r="J116" s="80">
        <f t="shared" si="5"/>
        <v>5.066666666666666</v>
      </c>
      <c r="K116" s="94">
        <f>(HQ83-H116)/30</f>
        <v>-1.0666666666666667</v>
      </c>
      <c r="L116" s="94">
        <f t="shared" si="7"/>
        <v>-21.05263157894737</v>
      </c>
      <c r="M116" s="62" t="s">
        <v>302</v>
      </c>
      <c r="N116" s="86"/>
    </row>
    <row r="117" spans="2:14" s="29" customFormat="1" ht="44.25" customHeight="1">
      <c r="B117" s="67" t="s">
        <v>39</v>
      </c>
      <c r="C117" s="62" t="s">
        <v>85</v>
      </c>
      <c r="D117" s="62">
        <v>96</v>
      </c>
      <c r="E117" s="62" t="s">
        <v>231</v>
      </c>
      <c r="F117" s="65" t="s">
        <v>117</v>
      </c>
      <c r="G117" s="76" t="s">
        <v>464</v>
      </c>
      <c r="H117" s="75">
        <v>38384</v>
      </c>
      <c r="I117" s="75">
        <v>38717</v>
      </c>
      <c r="J117" s="80">
        <f t="shared" si="5"/>
        <v>11.1</v>
      </c>
      <c r="K117" s="94">
        <f>(HQ83-H117)/30</f>
        <v>4.966666666666667</v>
      </c>
      <c r="L117" s="94">
        <f t="shared" si="7"/>
        <v>44.74474474474475</v>
      </c>
      <c r="M117" s="98">
        <v>0.6</v>
      </c>
      <c r="N117" s="88"/>
    </row>
    <row r="118" spans="2:14" s="29" customFormat="1" ht="36" customHeight="1">
      <c r="B118" s="195" t="s">
        <v>39</v>
      </c>
      <c r="C118" s="179" t="s">
        <v>86</v>
      </c>
      <c r="D118" s="179">
        <v>97</v>
      </c>
      <c r="E118" s="179" t="s">
        <v>141</v>
      </c>
      <c r="F118" s="183" t="s">
        <v>118</v>
      </c>
      <c r="G118" s="76" t="s">
        <v>202</v>
      </c>
      <c r="H118" s="177">
        <v>38412</v>
      </c>
      <c r="I118" s="177">
        <v>38717</v>
      </c>
      <c r="J118" s="174">
        <f>(I118-H118)/30</f>
        <v>10.166666666666666</v>
      </c>
      <c r="K118" s="171">
        <f>(HQ83-H118)/30</f>
        <v>4.033333333333333</v>
      </c>
      <c r="L118" s="171">
        <f t="shared" si="7"/>
        <v>39.67213114754098</v>
      </c>
      <c r="M118" s="98">
        <f>2/2</f>
        <v>1</v>
      </c>
      <c r="N118" s="99"/>
    </row>
    <row r="119" spans="2:14" s="29" customFormat="1" ht="44.25" customHeight="1">
      <c r="B119" s="196"/>
      <c r="C119" s="180"/>
      <c r="D119" s="180"/>
      <c r="E119" s="180"/>
      <c r="F119" s="184"/>
      <c r="G119" s="76" t="s">
        <v>282</v>
      </c>
      <c r="H119" s="182"/>
      <c r="I119" s="182"/>
      <c r="J119" s="174"/>
      <c r="K119" s="173"/>
      <c r="L119" s="173"/>
      <c r="M119" s="98">
        <f>29/14</f>
        <v>2.0714285714285716</v>
      </c>
      <c r="N119" s="88"/>
    </row>
    <row r="120" spans="2:14" s="29" customFormat="1" ht="38.25" customHeight="1">
      <c r="B120" s="196"/>
      <c r="C120" s="180"/>
      <c r="D120" s="180"/>
      <c r="E120" s="180"/>
      <c r="F120" s="184"/>
      <c r="G120" s="129" t="s">
        <v>283</v>
      </c>
      <c r="H120" s="182"/>
      <c r="I120" s="182"/>
      <c r="J120" s="174"/>
      <c r="K120" s="173"/>
      <c r="L120" s="173"/>
      <c r="M120" s="98">
        <f>17/6</f>
        <v>2.8333333333333335</v>
      </c>
      <c r="N120" s="127"/>
    </row>
    <row r="121" spans="2:14" s="29" customFormat="1" ht="45.75" customHeight="1">
      <c r="B121" s="196"/>
      <c r="C121" s="180"/>
      <c r="D121" s="180"/>
      <c r="E121" s="180"/>
      <c r="F121" s="184"/>
      <c r="G121" s="76" t="s">
        <v>284</v>
      </c>
      <c r="H121" s="182"/>
      <c r="I121" s="182"/>
      <c r="J121" s="174"/>
      <c r="K121" s="173"/>
      <c r="L121" s="173"/>
      <c r="M121" s="98">
        <v>1.63</v>
      </c>
      <c r="N121" s="86"/>
    </row>
    <row r="122" spans="2:14" s="12" customFormat="1" ht="33.75">
      <c r="B122" s="196"/>
      <c r="C122" s="180"/>
      <c r="D122" s="181"/>
      <c r="E122" s="181"/>
      <c r="F122" s="187"/>
      <c r="G122" s="76" t="s">
        <v>402</v>
      </c>
      <c r="H122" s="178"/>
      <c r="I122" s="178"/>
      <c r="J122" s="174"/>
      <c r="K122" s="172"/>
      <c r="L122" s="172"/>
      <c r="M122" s="62" t="s">
        <v>302</v>
      </c>
      <c r="N122" s="100"/>
    </row>
    <row r="123" spans="2:14" s="12" customFormat="1" ht="33" customHeight="1">
      <c r="B123" s="197"/>
      <c r="C123" s="181"/>
      <c r="D123" s="62">
        <v>98</v>
      </c>
      <c r="E123" s="62" t="s">
        <v>142</v>
      </c>
      <c r="F123" s="62" t="s">
        <v>119</v>
      </c>
      <c r="G123" s="76" t="s">
        <v>203</v>
      </c>
      <c r="H123" s="75">
        <v>38412</v>
      </c>
      <c r="I123" s="75">
        <v>38717</v>
      </c>
      <c r="J123" s="116">
        <f>(I123-H123)/30</f>
        <v>10.166666666666666</v>
      </c>
      <c r="K123" s="138">
        <f>(HQ83-H123)/30</f>
        <v>4.033333333333333</v>
      </c>
      <c r="L123" s="138">
        <f>K123*100/J123</f>
        <v>39.67213114754098</v>
      </c>
      <c r="M123" s="98">
        <f>48/120</f>
        <v>0.4</v>
      </c>
      <c r="N123" s="88"/>
    </row>
    <row r="124" spans="2:14" ht="58.5">
      <c r="B124" s="67" t="s">
        <v>224</v>
      </c>
      <c r="C124" s="62" t="s">
        <v>87</v>
      </c>
      <c r="D124" s="62">
        <v>99</v>
      </c>
      <c r="E124" s="62" t="s">
        <v>371</v>
      </c>
      <c r="F124" s="65" t="s">
        <v>120</v>
      </c>
      <c r="G124" s="76" t="s">
        <v>14</v>
      </c>
      <c r="H124" s="75">
        <v>38412</v>
      </c>
      <c r="I124" s="75">
        <v>38717</v>
      </c>
      <c r="J124" s="80">
        <f>(I124-H124)/30</f>
        <v>10.166666666666666</v>
      </c>
      <c r="K124" s="94">
        <f>(HQ83-H124)/30</f>
        <v>4.033333333333333</v>
      </c>
      <c r="L124" s="94">
        <f>K124*100/J124</f>
        <v>39.67213114754098</v>
      </c>
      <c r="M124" s="98" t="s">
        <v>302</v>
      </c>
      <c r="N124" s="86"/>
    </row>
    <row r="125" spans="2:14" ht="33" customHeight="1">
      <c r="B125" s="195" t="s">
        <v>224</v>
      </c>
      <c r="C125" s="179" t="s">
        <v>88</v>
      </c>
      <c r="D125" s="62">
        <v>100</v>
      </c>
      <c r="E125" s="62" t="s">
        <v>143</v>
      </c>
      <c r="F125" s="65" t="s">
        <v>121</v>
      </c>
      <c r="G125" s="76" t="s">
        <v>403</v>
      </c>
      <c r="H125" s="75">
        <v>38384</v>
      </c>
      <c r="I125" s="75">
        <v>38442</v>
      </c>
      <c r="J125" s="80">
        <f>(I125-H125)/30</f>
        <v>1.9333333333333333</v>
      </c>
      <c r="K125" s="94">
        <f>(HQ83-H125)/30</f>
        <v>4.966666666666667</v>
      </c>
      <c r="L125" s="94">
        <f>K125*100/J125</f>
        <v>256.89655172413796</v>
      </c>
      <c r="M125" s="98">
        <v>1</v>
      </c>
      <c r="N125" s="86"/>
    </row>
    <row r="126" spans="2:14" ht="43.5" customHeight="1">
      <c r="B126" s="196"/>
      <c r="C126" s="180"/>
      <c r="D126" s="179">
        <v>101</v>
      </c>
      <c r="E126" s="179" t="s">
        <v>134</v>
      </c>
      <c r="F126" s="183" t="s">
        <v>122</v>
      </c>
      <c r="G126" s="193" t="s">
        <v>204</v>
      </c>
      <c r="H126" s="177">
        <v>38384</v>
      </c>
      <c r="I126" s="177">
        <v>38442</v>
      </c>
      <c r="J126" s="174">
        <f>(I126-H126)/30</f>
        <v>1.9333333333333333</v>
      </c>
      <c r="K126" s="171">
        <f>(HQ83-H126)/30</f>
        <v>4.966666666666667</v>
      </c>
      <c r="L126" s="171">
        <f>K126*100/J126</f>
        <v>256.89655172413796</v>
      </c>
      <c r="M126" s="98">
        <v>1</v>
      </c>
      <c r="N126" s="190"/>
    </row>
    <row r="127" spans="2:14" ht="41.25" customHeight="1">
      <c r="B127" s="196"/>
      <c r="C127" s="180"/>
      <c r="D127" s="181"/>
      <c r="E127" s="181"/>
      <c r="F127" s="187"/>
      <c r="G127" s="194"/>
      <c r="H127" s="178"/>
      <c r="I127" s="178"/>
      <c r="J127" s="174"/>
      <c r="K127" s="172"/>
      <c r="L127" s="172"/>
      <c r="M127" s="98">
        <v>1</v>
      </c>
      <c r="N127" s="191"/>
    </row>
    <row r="128" spans="2:14" ht="54" customHeight="1">
      <c r="B128" s="196"/>
      <c r="C128" s="180"/>
      <c r="D128" s="62">
        <v>102</v>
      </c>
      <c r="E128" s="62" t="s">
        <v>134</v>
      </c>
      <c r="F128" s="65" t="s">
        <v>123</v>
      </c>
      <c r="G128" s="76" t="s">
        <v>206</v>
      </c>
      <c r="H128" s="77">
        <v>38353</v>
      </c>
      <c r="I128" s="77">
        <v>38717</v>
      </c>
      <c r="J128" s="80">
        <f aca="true" t="shared" si="8" ref="J128:J146">(I128-H128)/30</f>
        <v>12.133333333333333</v>
      </c>
      <c r="K128" s="94">
        <f>(HQ83-H128)/30</f>
        <v>6</v>
      </c>
      <c r="L128" s="94">
        <f aca="true" t="shared" si="9" ref="L128:L146">K128*100/J128</f>
        <v>49.45054945054945</v>
      </c>
      <c r="M128" s="111">
        <f>4/6</f>
        <v>0.6666666666666666</v>
      </c>
      <c r="N128" s="130"/>
    </row>
    <row r="129" spans="2:14" ht="56.25">
      <c r="B129" s="196"/>
      <c r="C129" s="180"/>
      <c r="D129" s="62">
        <v>103</v>
      </c>
      <c r="E129" s="62" t="s">
        <v>144</v>
      </c>
      <c r="F129" s="65" t="s">
        <v>124</v>
      </c>
      <c r="G129" s="131" t="s">
        <v>205</v>
      </c>
      <c r="H129" s="75">
        <v>38384</v>
      </c>
      <c r="I129" s="75">
        <v>38533</v>
      </c>
      <c r="J129" s="80">
        <f t="shared" si="8"/>
        <v>4.966666666666667</v>
      </c>
      <c r="K129" s="94">
        <f>(HQ83-H129)/30</f>
        <v>4.966666666666667</v>
      </c>
      <c r="L129" s="94">
        <f t="shared" si="9"/>
        <v>100</v>
      </c>
      <c r="M129" s="62" t="s">
        <v>302</v>
      </c>
      <c r="N129" s="86"/>
    </row>
    <row r="130" spans="2:14" ht="62.25" customHeight="1">
      <c r="B130" s="196"/>
      <c r="C130" s="180"/>
      <c r="D130" s="62">
        <v>104</v>
      </c>
      <c r="E130" s="62" t="s">
        <v>144</v>
      </c>
      <c r="F130" s="65" t="s">
        <v>125</v>
      </c>
      <c r="G130" s="76" t="s">
        <v>288</v>
      </c>
      <c r="H130" s="77">
        <v>38353</v>
      </c>
      <c r="I130" s="75">
        <v>38472</v>
      </c>
      <c r="J130" s="80">
        <f t="shared" si="8"/>
        <v>3.966666666666667</v>
      </c>
      <c r="K130" s="94">
        <f>(HQ83-H130)/30</f>
        <v>6</v>
      </c>
      <c r="L130" s="94">
        <f t="shared" si="9"/>
        <v>151.26050420168067</v>
      </c>
      <c r="M130" s="98">
        <v>1</v>
      </c>
      <c r="N130" s="86"/>
    </row>
    <row r="131" spans="2:14" ht="57.75" customHeight="1">
      <c r="B131" s="196"/>
      <c r="C131" s="180"/>
      <c r="D131" s="62">
        <v>105</v>
      </c>
      <c r="E131" s="62" t="s">
        <v>367</v>
      </c>
      <c r="F131" s="65" t="s">
        <v>126</v>
      </c>
      <c r="G131" s="76" t="s">
        <v>166</v>
      </c>
      <c r="H131" s="123">
        <v>38384</v>
      </c>
      <c r="I131" s="75">
        <v>38442</v>
      </c>
      <c r="J131" s="80">
        <f t="shared" si="8"/>
        <v>1.9333333333333333</v>
      </c>
      <c r="K131" s="94">
        <f>(HQ83-H131)/30</f>
        <v>4.966666666666667</v>
      </c>
      <c r="L131" s="94">
        <f t="shared" si="9"/>
        <v>256.89655172413796</v>
      </c>
      <c r="M131" s="98">
        <v>1</v>
      </c>
      <c r="N131" s="86"/>
    </row>
    <row r="132" spans="2:14" ht="34.5" customHeight="1">
      <c r="B132" s="196"/>
      <c r="C132" s="180"/>
      <c r="D132" s="62">
        <v>106</v>
      </c>
      <c r="E132" s="62" t="s">
        <v>367</v>
      </c>
      <c r="F132" s="62" t="s">
        <v>225</v>
      </c>
      <c r="G132" s="87" t="s">
        <v>11</v>
      </c>
      <c r="H132" s="75">
        <v>38384</v>
      </c>
      <c r="I132" s="75">
        <v>38717</v>
      </c>
      <c r="J132" s="80">
        <f t="shared" si="8"/>
        <v>11.1</v>
      </c>
      <c r="K132" s="94">
        <f>(HQ83-H132)/30</f>
        <v>4.966666666666667</v>
      </c>
      <c r="L132" s="94">
        <f t="shared" si="9"/>
        <v>44.74474474474475</v>
      </c>
      <c r="M132" s="62" t="s">
        <v>302</v>
      </c>
      <c r="N132" s="86"/>
    </row>
    <row r="133" spans="2:14" ht="36.75" customHeight="1">
      <c r="B133" s="196"/>
      <c r="C133" s="180"/>
      <c r="D133" s="62">
        <v>107</v>
      </c>
      <c r="E133" s="62" t="s">
        <v>134</v>
      </c>
      <c r="F133" s="65" t="s">
        <v>127</v>
      </c>
      <c r="G133" s="76" t="s">
        <v>404</v>
      </c>
      <c r="H133" s="75">
        <v>38442</v>
      </c>
      <c r="I133" s="75">
        <v>38533</v>
      </c>
      <c r="J133" s="80">
        <f t="shared" si="8"/>
        <v>3.033333333333333</v>
      </c>
      <c r="K133" s="94">
        <f>(HQ83-H133)/30</f>
        <v>3.033333333333333</v>
      </c>
      <c r="L133" s="94">
        <f t="shared" si="9"/>
        <v>100</v>
      </c>
      <c r="M133" s="98">
        <v>1</v>
      </c>
      <c r="N133" s="86"/>
    </row>
    <row r="134" spans="2:14" ht="41.25" customHeight="1">
      <c r="B134" s="196"/>
      <c r="C134" s="180"/>
      <c r="D134" s="62">
        <v>108</v>
      </c>
      <c r="E134" s="62" t="s">
        <v>144</v>
      </c>
      <c r="F134" s="65" t="s">
        <v>128</v>
      </c>
      <c r="G134" s="76" t="s">
        <v>289</v>
      </c>
      <c r="H134" s="75">
        <v>38443</v>
      </c>
      <c r="I134" s="75">
        <v>38717</v>
      </c>
      <c r="J134" s="80">
        <f t="shared" si="8"/>
        <v>9.133333333333333</v>
      </c>
      <c r="K134" s="94">
        <f>(HQ83-H134)/30</f>
        <v>3</v>
      </c>
      <c r="L134" s="94">
        <f t="shared" si="9"/>
        <v>32.846715328467155</v>
      </c>
      <c r="M134" s="62" t="s">
        <v>302</v>
      </c>
      <c r="N134" s="86"/>
    </row>
    <row r="135" spans="2:14" ht="45">
      <c r="B135" s="196"/>
      <c r="C135" s="180"/>
      <c r="D135" s="62">
        <v>109</v>
      </c>
      <c r="E135" s="62" t="s">
        <v>134</v>
      </c>
      <c r="F135" s="60" t="s">
        <v>129</v>
      </c>
      <c r="G135" s="76" t="s">
        <v>305</v>
      </c>
      <c r="H135" s="77">
        <v>38353</v>
      </c>
      <c r="I135" s="77">
        <v>38717</v>
      </c>
      <c r="J135" s="80">
        <f t="shared" si="8"/>
        <v>12.133333333333333</v>
      </c>
      <c r="K135" s="94">
        <f>(HQ83-H135)/30</f>
        <v>6</v>
      </c>
      <c r="L135" s="94">
        <f t="shared" si="9"/>
        <v>49.45054945054945</v>
      </c>
      <c r="M135" s="98">
        <f>5/6</f>
        <v>0.8333333333333334</v>
      </c>
      <c r="N135" s="86"/>
    </row>
    <row r="136" spans="2:14" ht="68.25" customHeight="1">
      <c r="B136" s="196"/>
      <c r="C136" s="180"/>
      <c r="D136" s="179">
        <v>110</v>
      </c>
      <c r="E136" s="62" t="s">
        <v>134</v>
      </c>
      <c r="F136" s="183" t="s">
        <v>130</v>
      </c>
      <c r="G136" s="76" t="s">
        <v>171</v>
      </c>
      <c r="H136" s="77">
        <v>38412</v>
      </c>
      <c r="I136" s="77">
        <v>38717</v>
      </c>
      <c r="J136" s="80">
        <f t="shared" si="8"/>
        <v>10.166666666666666</v>
      </c>
      <c r="K136" s="94">
        <f>(HQ83-H136)/30</f>
        <v>4.033333333333333</v>
      </c>
      <c r="L136" s="94">
        <f t="shared" si="9"/>
        <v>39.67213114754098</v>
      </c>
      <c r="M136" s="98">
        <f>2/3</f>
        <v>0.6666666666666666</v>
      </c>
      <c r="N136" s="86"/>
    </row>
    <row r="137" spans="2:14" ht="54" customHeight="1">
      <c r="B137" s="196"/>
      <c r="C137" s="180"/>
      <c r="D137" s="180"/>
      <c r="E137" s="62" t="s">
        <v>134</v>
      </c>
      <c r="F137" s="184"/>
      <c r="G137" s="76" t="s">
        <v>172</v>
      </c>
      <c r="H137" s="77">
        <v>38412</v>
      </c>
      <c r="I137" s="77">
        <v>38717</v>
      </c>
      <c r="J137" s="80">
        <f t="shared" si="8"/>
        <v>10.166666666666666</v>
      </c>
      <c r="K137" s="94">
        <f>(HQ83-H137)/30</f>
        <v>4.033333333333333</v>
      </c>
      <c r="L137" s="94">
        <f t="shared" si="9"/>
        <v>39.67213114754098</v>
      </c>
      <c r="M137" s="98">
        <f>3/3</f>
        <v>1</v>
      </c>
      <c r="N137" s="86"/>
    </row>
    <row r="138" spans="2:14" ht="33.75">
      <c r="B138" s="196"/>
      <c r="C138" s="180"/>
      <c r="D138" s="180"/>
      <c r="E138" s="62" t="s">
        <v>134</v>
      </c>
      <c r="F138" s="184"/>
      <c r="G138" s="76" t="s">
        <v>405</v>
      </c>
      <c r="H138" s="77">
        <v>38443</v>
      </c>
      <c r="I138" s="77">
        <v>38686</v>
      </c>
      <c r="J138" s="80">
        <f t="shared" si="8"/>
        <v>8.1</v>
      </c>
      <c r="K138" s="94">
        <f>(HQ83-H138)/30</f>
        <v>3</v>
      </c>
      <c r="L138" s="94">
        <f t="shared" si="9"/>
        <v>37.03703703703704</v>
      </c>
      <c r="M138" s="98">
        <v>0.2</v>
      </c>
      <c r="N138" s="113"/>
    </row>
    <row r="139" spans="2:14" ht="30.75" customHeight="1">
      <c r="B139" s="196"/>
      <c r="C139" s="180"/>
      <c r="D139" s="180"/>
      <c r="E139" s="62" t="s">
        <v>134</v>
      </c>
      <c r="F139" s="184"/>
      <c r="G139" s="132" t="s">
        <v>406</v>
      </c>
      <c r="H139" s="77">
        <v>38384</v>
      </c>
      <c r="I139" s="77">
        <v>38717</v>
      </c>
      <c r="J139" s="80">
        <f t="shared" si="8"/>
        <v>11.1</v>
      </c>
      <c r="K139" s="94">
        <f>(HQ83-H139)/30</f>
        <v>4.966666666666667</v>
      </c>
      <c r="L139" s="94">
        <f t="shared" si="9"/>
        <v>44.74474474474475</v>
      </c>
      <c r="M139" s="106" t="s">
        <v>302</v>
      </c>
      <c r="N139" s="114"/>
    </row>
    <row r="140" spans="2:14" ht="32.25" customHeight="1">
      <c r="B140" s="196"/>
      <c r="C140" s="180"/>
      <c r="D140" s="180"/>
      <c r="E140" s="62" t="s">
        <v>134</v>
      </c>
      <c r="F140" s="184"/>
      <c r="G140" s="76" t="s">
        <v>407</v>
      </c>
      <c r="H140" s="77">
        <v>38384</v>
      </c>
      <c r="I140" s="77">
        <v>38442</v>
      </c>
      <c r="J140" s="80">
        <f t="shared" si="8"/>
        <v>1.9333333333333333</v>
      </c>
      <c r="K140" s="94">
        <f>(HQ83-H140)/30</f>
        <v>4.966666666666667</v>
      </c>
      <c r="L140" s="94">
        <f t="shared" si="9"/>
        <v>256.89655172413796</v>
      </c>
      <c r="M140" s="98">
        <f>1/2</f>
        <v>0.5</v>
      </c>
      <c r="N140" s="86"/>
    </row>
    <row r="141" spans="2:14" ht="57.75" customHeight="1">
      <c r="B141" s="196"/>
      <c r="C141" s="180"/>
      <c r="D141" s="181"/>
      <c r="E141" s="62" t="s">
        <v>227</v>
      </c>
      <c r="F141" s="187"/>
      <c r="G141" s="76" t="s">
        <v>173</v>
      </c>
      <c r="H141" s="115">
        <v>38384</v>
      </c>
      <c r="I141" s="115">
        <v>38442</v>
      </c>
      <c r="J141" s="116">
        <v>1</v>
      </c>
      <c r="K141" s="94">
        <f>(HQ83-H141)/30</f>
        <v>4.966666666666667</v>
      </c>
      <c r="L141" s="94">
        <f t="shared" si="9"/>
        <v>496.6666666666667</v>
      </c>
      <c r="M141" s="98">
        <f>1/1</f>
        <v>1</v>
      </c>
      <c r="N141" s="86"/>
    </row>
    <row r="142" spans="2:14" ht="45">
      <c r="B142" s="196"/>
      <c r="C142" s="180"/>
      <c r="D142" s="62">
        <v>111</v>
      </c>
      <c r="E142" s="62" t="s">
        <v>145</v>
      </c>
      <c r="F142" s="65" t="s">
        <v>131</v>
      </c>
      <c r="G142" s="117" t="s">
        <v>6</v>
      </c>
      <c r="H142" s="77">
        <v>38384</v>
      </c>
      <c r="I142" s="77">
        <v>38717</v>
      </c>
      <c r="J142" s="80">
        <f t="shared" si="8"/>
        <v>11.1</v>
      </c>
      <c r="K142" s="94">
        <f>(HQ83-H142)/30</f>
        <v>4.966666666666667</v>
      </c>
      <c r="L142" s="94">
        <f t="shared" si="9"/>
        <v>44.74474474474475</v>
      </c>
      <c r="M142" s="98">
        <f>2/4</f>
        <v>0.5</v>
      </c>
      <c r="N142" s="86"/>
    </row>
    <row r="143" spans="2:14" ht="33.75">
      <c r="B143" s="196"/>
      <c r="C143" s="180"/>
      <c r="D143" s="179">
        <v>112</v>
      </c>
      <c r="E143" s="62" t="s">
        <v>146</v>
      </c>
      <c r="F143" s="183" t="s">
        <v>132</v>
      </c>
      <c r="G143" s="117" t="s">
        <v>409</v>
      </c>
      <c r="H143" s="81">
        <v>38412</v>
      </c>
      <c r="I143" s="77">
        <v>38717</v>
      </c>
      <c r="J143" s="80">
        <f t="shared" si="8"/>
        <v>10.166666666666666</v>
      </c>
      <c r="K143" s="94">
        <f>(HQ83-H143)/30</f>
        <v>4.033333333333333</v>
      </c>
      <c r="L143" s="94">
        <f t="shared" si="9"/>
        <v>39.67213114754098</v>
      </c>
      <c r="M143" s="98" t="s">
        <v>302</v>
      </c>
      <c r="N143" s="86"/>
    </row>
    <row r="144" spans="2:14" ht="49.5" customHeight="1">
      <c r="B144" s="196"/>
      <c r="C144" s="180"/>
      <c r="D144" s="180"/>
      <c r="E144" s="62" t="s">
        <v>147</v>
      </c>
      <c r="F144" s="184"/>
      <c r="G144" s="76" t="s">
        <v>408</v>
      </c>
      <c r="H144" s="81">
        <v>38353</v>
      </c>
      <c r="I144" s="77">
        <v>38717</v>
      </c>
      <c r="J144" s="80">
        <f t="shared" si="8"/>
        <v>12.133333333333333</v>
      </c>
      <c r="K144" s="94">
        <f>(HQ83-H144)/30</f>
        <v>6</v>
      </c>
      <c r="L144" s="94">
        <f t="shared" si="9"/>
        <v>49.45054945054945</v>
      </c>
      <c r="M144" s="98">
        <f>6/12</f>
        <v>0.5</v>
      </c>
      <c r="N144" s="86"/>
    </row>
    <row r="145" spans="2:14" ht="39" customHeight="1">
      <c r="B145" s="196"/>
      <c r="C145" s="180"/>
      <c r="D145" s="180"/>
      <c r="E145" s="179" t="s">
        <v>217</v>
      </c>
      <c r="F145" s="184"/>
      <c r="G145" s="76" t="s">
        <v>473</v>
      </c>
      <c r="H145" s="81">
        <v>38384</v>
      </c>
      <c r="I145" s="77">
        <v>38442</v>
      </c>
      <c r="J145" s="80">
        <f t="shared" si="8"/>
        <v>1.9333333333333333</v>
      </c>
      <c r="K145" s="94">
        <f>(HQ83-H145)/30</f>
        <v>4.966666666666667</v>
      </c>
      <c r="L145" s="94">
        <f t="shared" si="9"/>
        <v>256.89655172413796</v>
      </c>
      <c r="M145" s="98">
        <f>1/1</f>
        <v>1</v>
      </c>
      <c r="N145" s="86"/>
    </row>
    <row r="146" spans="2:14" ht="57" customHeight="1" thickBot="1">
      <c r="B146" s="200"/>
      <c r="C146" s="186"/>
      <c r="D146" s="186"/>
      <c r="E146" s="186"/>
      <c r="F146" s="185"/>
      <c r="G146" s="133" t="s">
        <v>7</v>
      </c>
      <c r="H146" s="82">
        <v>38412</v>
      </c>
      <c r="I146" s="83">
        <v>38717</v>
      </c>
      <c r="J146" s="84">
        <f t="shared" si="8"/>
        <v>10.166666666666666</v>
      </c>
      <c r="K146" s="84">
        <f>(HQ83-H146)/30</f>
        <v>4.033333333333333</v>
      </c>
      <c r="L146" s="84">
        <f t="shared" si="9"/>
        <v>39.67213114754098</v>
      </c>
      <c r="M146" s="124">
        <f>1/1</f>
        <v>1</v>
      </c>
      <c r="N146" s="128"/>
    </row>
    <row r="147" spans="7:14" ht="9" customHeight="1">
      <c r="G147" s="12"/>
      <c r="N147" s="1"/>
    </row>
    <row r="148" ht="12.75">
      <c r="G148" s="12"/>
    </row>
    <row r="149" ht="12.75">
      <c r="G149" s="12"/>
    </row>
    <row r="150" ht="12.75">
      <c r="G150" s="12"/>
    </row>
    <row r="151" ht="12.75">
      <c r="G151" s="12"/>
    </row>
    <row r="152" ht="12.75">
      <c r="G152" s="12"/>
    </row>
    <row r="153" ht="12.75">
      <c r="G153" s="12"/>
    </row>
    <row r="154" ht="12.75">
      <c r="G154" s="12"/>
    </row>
    <row r="155" ht="12.75">
      <c r="G155" s="12"/>
    </row>
    <row r="156" ht="12.75">
      <c r="G156" s="12"/>
    </row>
    <row r="157" ht="12.75">
      <c r="G157" s="12"/>
    </row>
    <row r="158" ht="12.75">
      <c r="G158" s="12"/>
    </row>
    <row r="159" ht="12.75">
      <c r="G159" s="12"/>
    </row>
    <row r="160" ht="12.75">
      <c r="G160" s="12"/>
    </row>
    <row r="161" ht="12.75">
      <c r="G161" s="12"/>
    </row>
    <row r="162" ht="12.75">
      <c r="G162" s="12"/>
    </row>
    <row r="163" ht="12.75">
      <c r="G163" s="12"/>
    </row>
    <row r="164" ht="12.75">
      <c r="G164" s="12"/>
    </row>
    <row r="165" ht="12.75">
      <c r="G165" s="12"/>
    </row>
    <row r="166" ht="12.75">
      <c r="G166" s="12"/>
    </row>
    <row r="167" ht="12.75">
      <c r="G167" s="12"/>
    </row>
    <row r="168" ht="12.75">
      <c r="G168" s="12"/>
    </row>
    <row r="169" ht="12.75">
      <c r="G169" s="12"/>
    </row>
    <row r="170" ht="12.75">
      <c r="G170" s="12"/>
    </row>
    <row r="171" ht="12.75">
      <c r="G171" s="12"/>
    </row>
    <row r="172" ht="12.75">
      <c r="G172" s="12"/>
    </row>
    <row r="173" ht="12.75">
      <c r="G173" s="12"/>
    </row>
    <row r="174" ht="12.75">
      <c r="G174" s="12"/>
    </row>
    <row r="175" ht="12.75">
      <c r="G175" s="12"/>
    </row>
    <row r="176" ht="12.75">
      <c r="G176" s="12"/>
    </row>
    <row r="177" ht="12.75">
      <c r="G177" s="12"/>
    </row>
    <row r="178" ht="12.75">
      <c r="G178" s="12"/>
    </row>
    <row r="179" ht="12.75">
      <c r="G179" s="12"/>
    </row>
    <row r="180" ht="12.75">
      <c r="G180" s="12"/>
    </row>
    <row r="181" ht="12.75">
      <c r="G181" s="12"/>
    </row>
    <row r="182" ht="12.75">
      <c r="G182" s="12"/>
    </row>
    <row r="183" ht="12.75">
      <c r="G183" s="12"/>
    </row>
    <row r="184" ht="12.75">
      <c r="G184" s="12"/>
    </row>
    <row r="185" ht="12.75">
      <c r="G185" s="12"/>
    </row>
    <row r="186" ht="12.75">
      <c r="G186" s="12"/>
    </row>
    <row r="187" ht="12.75">
      <c r="G187" s="12"/>
    </row>
    <row r="188" ht="12.75">
      <c r="G188" s="12"/>
    </row>
    <row r="189" ht="12.75">
      <c r="G189" s="12"/>
    </row>
    <row r="190" ht="12.75">
      <c r="G190" s="12"/>
    </row>
    <row r="191" ht="12.75">
      <c r="G191" s="12"/>
    </row>
    <row r="192" ht="12.75">
      <c r="G192" s="12"/>
    </row>
    <row r="193" ht="12.75">
      <c r="G193" s="12"/>
    </row>
    <row r="194" ht="12.75">
      <c r="G194" s="12"/>
    </row>
    <row r="195" ht="12.75">
      <c r="G195" s="12"/>
    </row>
    <row r="196" ht="12.75">
      <c r="G196" s="12"/>
    </row>
    <row r="197" ht="12.75">
      <c r="G197" s="12"/>
    </row>
    <row r="198" ht="12.75">
      <c r="G198" s="12"/>
    </row>
    <row r="199" ht="12.75">
      <c r="G199" s="12"/>
    </row>
    <row r="200" ht="12.75">
      <c r="G200" s="12"/>
    </row>
    <row r="201" ht="12.75">
      <c r="G201" s="12"/>
    </row>
    <row r="202" ht="12.75">
      <c r="G202" s="12"/>
    </row>
    <row r="203" ht="12.75">
      <c r="G203" s="12"/>
    </row>
    <row r="204" ht="12.75">
      <c r="G204" s="12"/>
    </row>
    <row r="205" ht="12.75">
      <c r="G205" s="12"/>
    </row>
    <row r="206" ht="12.75">
      <c r="G206" s="12"/>
    </row>
    <row r="207" ht="12.75">
      <c r="G207" s="12"/>
    </row>
    <row r="208" ht="12.75">
      <c r="G208" s="12"/>
    </row>
    <row r="209" ht="12.75">
      <c r="G209" s="12"/>
    </row>
    <row r="210" ht="12.75">
      <c r="G210" s="12"/>
    </row>
    <row r="211" ht="12.75">
      <c r="G211" s="12"/>
    </row>
    <row r="212" ht="12.75">
      <c r="G212" s="12"/>
    </row>
    <row r="213" ht="12.75">
      <c r="G213" s="12"/>
    </row>
    <row r="214" ht="12.75">
      <c r="G214" s="12"/>
    </row>
    <row r="215" ht="12.75">
      <c r="G215" s="12"/>
    </row>
    <row r="216" ht="12.75">
      <c r="G216" s="12"/>
    </row>
    <row r="217" ht="12.75">
      <c r="G217" s="12"/>
    </row>
    <row r="218" ht="12.75">
      <c r="G218" s="12"/>
    </row>
    <row r="219" ht="12.75">
      <c r="G219" s="12"/>
    </row>
    <row r="220" ht="12.75">
      <c r="G220" s="12"/>
    </row>
    <row r="221" ht="12.75">
      <c r="G221" s="12"/>
    </row>
    <row r="222" ht="12.75">
      <c r="G222" s="12"/>
    </row>
    <row r="223" ht="12.75">
      <c r="G223" s="12"/>
    </row>
    <row r="224" ht="12.75">
      <c r="G224" s="12"/>
    </row>
    <row r="225" ht="12.75">
      <c r="G225" s="12"/>
    </row>
    <row r="226" ht="12.75">
      <c r="G226" s="12"/>
    </row>
    <row r="227" ht="12.75">
      <c r="G227" s="12"/>
    </row>
    <row r="228" ht="12.75">
      <c r="G228" s="12"/>
    </row>
    <row r="229" ht="12.75">
      <c r="G229" s="12"/>
    </row>
    <row r="230" ht="12.75">
      <c r="G230" s="12"/>
    </row>
    <row r="231" ht="12.75">
      <c r="G231" s="12"/>
    </row>
    <row r="232" ht="12.75">
      <c r="G232" s="12"/>
    </row>
    <row r="233" ht="12.75">
      <c r="G233" s="12"/>
    </row>
    <row r="234" ht="12.75">
      <c r="G234" s="12"/>
    </row>
    <row r="235" ht="12.75">
      <c r="G235" s="12"/>
    </row>
    <row r="236" ht="12.75">
      <c r="G236" s="12"/>
    </row>
    <row r="237" ht="12.75">
      <c r="G237" s="12"/>
    </row>
    <row r="238" ht="12.75">
      <c r="G238" s="12"/>
    </row>
    <row r="239" ht="12.75">
      <c r="G239" s="12"/>
    </row>
    <row r="240" ht="12.75">
      <c r="G240" s="12"/>
    </row>
    <row r="241" ht="12.75">
      <c r="G241" s="12"/>
    </row>
    <row r="242" ht="12.75">
      <c r="G242" s="12"/>
    </row>
    <row r="243" ht="12.75">
      <c r="G243" s="12"/>
    </row>
    <row r="244" ht="12.75">
      <c r="G244" s="12"/>
    </row>
    <row r="245" ht="12.75">
      <c r="G245" s="12"/>
    </row>
    <row r="246" ht="12.75">
      <c r="G246" s="12"/>
    </row>
    <row r="247" ht="12.75">
      <c r="G247" s="12"/>
    </row>
    <row r="248" ht="12.75">
      <c r="G248" s="12"/>
    </row>
    <row r="249" ht="12.75">
      <c r="G249" s="12"/>
    </row>
    <row r="250" ht="12.75">
      <c r="G250" s="12"/>
    </row>
    <row r="251" ht="12.75">
      <c r="G251" s="12"/>
    </row>
    <row r="252" ht="12.75">
      <c r="G252" s="12"/>
    </row>
    <row r="253" ht="12.75">
      <c r="G253" s="12"/>
    </row>
    <row r="254" ht="12.75">
      <c r="G254" s="12"/>
    </row>
    <row r="255" ht="12.75">
      <c r="G255" s="12"/>
    </row>
    <row r="256" ht="12.75">
      <c r="G256" s="12"/>
    </row>
    <row r="257" ht="12.75">
      <c r="G257" s="12"/>
    </row>
    <row r="258" ht="12.75">
      <c r="G258" s="12"/>
    </row>
    <row r="259" ht="12.75">
      <c r="G259" s="12"/>
    </row>
    <row r="260" ht="12.75">
      <c r="G260" s="12"/>
    </row>
    <row r="261" ht="12.75">
      <c r="G261" s="12"/>
    </row>
    <row r="262" ht="12.75">
      <c r="G262" s="12"/>
    </row>
    <row r="263" ht="12.75">
      <c r="G263" s="12"/>
    </row>
    <row r="264" ht="12.75">
      <c r="G264" s="12"/>
    </row>
    <row r="265" ht="12.75">
      <c r="G265" s="12"/>
    </row>
    <row r="266" ht="12.75">
      <c r="G266" s="12"/>
    </row>
    <row r="267" ht="12.75">
      <c r="G267" s="12"/>
    </row>
    <row r="268" ht="12.75">
      <c r="G268" s="12"/>
    </row>
    <row r="269" ht="12.75">
      <c r="G269" s="12"/>
    </row>
    <row r="270" ht="12.75">
      <c r="G270" s="12"/>
    </row>
    <row r="271" ht="12.75">
      <c r="G271" s="12"/>
    </row>
    <row r="272" ht="12.75">
      <c r="G272" s="12"/>
    </row>
    <row r="273" ht="12.75">
      <c r="G273" s="12"/>
    </row>
    <row r="274" ht="12.75">
      <c r="G274" s="12"/>
    </row>
    <row r="275" ht="12.75">
      <c r="G275" s="12"/>
    </row>
    <row r="276" ht="12.75">
      <c r="G276" s="12"/>
    </row>
    <row r="277" ht="12.75">
      <c r="G277" s="12"/>
    </row>
    <row r="278" ht="12.75">
      <c r="G278" s="12"/>
    </row>
    <row r="279" ht="12.75">
      <c r="G279" s="12"/>
    </row>
    <row r="280" ht="12.75">
      <c r="G280" s="12"/>
    </row>
    <row r="281" ht="12.75">
      <c r="G281" s="12"/>
    </row>
    <row r="282" ht="12.75">
      <c r="G282" s="12"/>
    </row>
    <row r="283" ht="12.75">
      <c r="G283" s="12"/>
    </row>
    <row r="284" ht="12.75">
      <c r="G284" s="12"/>
    </row>
    <row r="285" ht="12.75">
      <c r="G285" s="12"/>
    </row>
    <row r="286" ht="12.75">
      <c r="G286" s="12"/>
    </row>
    <row r="287" ht="12.75">
      <c r="G287" s="12"/>
    </row>
    <row r="288" ht="12.75">
      <c r="G288" s="12"/>
    </row>
    <row r="289" ht="12.75">
      <c r="G289" s="12"/>
    </row>
    <row r="290" ht="12.75">
      <c r="G290" s="12"/>
    </row>
    <row r="291" ht="12.75">
      <c r="G291" s="12"/>
    </row>
    <row r="292" ht="12.75">
      <c r="G292" s="12"/>
    </row>
    <row r="293" ht="12.75">
      <c r="G293" s="12"/>
    </row>
    <row r="294" ht="12.75">
      <c r="G294" s="12"/>
    </row>
    <row r="295" ht="12.75">
      <c r="G295" s="12"/>
    </row>
    <row r="296" ht="12.75">
      <c r="G296" s="12"/>
    </row>
    <row r="297" ht="12.75">
      <c r="G297" s="12"/>
    </row>
    <row r="298" ht="12.75">
      <c r="G298" s="12"/>
    </row>
    <row r="299" ht="12.75">
      <c r="G299" s="12"/>
    </row>
    <row r="300" ht="12.75">
      <c r="G300" s="12"/>
    </row>
    <row r="301" ht="12.75">
      <c r="G301" s="12"/>
    </row>
    <row r="302" ht="12.75">
      <c r="G302" s="12"/>
    </row>
    <row r="303" ht="12.75">
      <c r="G303" s="12"/>
    </row>
    <row r="304" ht="12.75">
      <c r="G304" s="12"/>
    </row>
    <row r="305" ht="12.75">
      <c r="G305" s="12"/>
    </row>
    <row r="306" ht="12.75">
      <c r="G306" s="12"/>
    </row>
    <row r="307" ht="12.75">
      <c r="G307" s="12"/>
    </row>
    <row r="308" ht="12.75">
      <c r="G308" s="12"/>
    </row>
    <row r="309" ht="12.75">
      <c r="G309" s="12"/>
    </row>
    <row r="310" ht="12.75">
      <c r="G310" s="12"/>
    </row>
    <row r="311" ht="12.75">
      <c r="G311" s="12"/>
    </row>
    <row r="312" ht="12.75">
      <c r="G312" s="12"/>
    </row>
    <row r="313" ht="12.75">
      <c r="G313" s="12"/>
    </row>
    <row r="314" ht="12.75">
      <c r="G314" s="12"/>
    </row>
    <row r="315" ht="12.75">
      <c r="G315" s="12"/>
    </row>
    <row r="316" ht="12.75">
      <c r="G316" s="12"/>
    </row>
    <row r="317" ht="12.75">
      <c r="G317" s="12"/>
    </row>
    <row r="318" ht="12.75">
      <c r="G318" s="12"/>
    </row>
    <row r="319" ht="12.75">
      <c r="G319" s="12"/>
    </row>
    <row r="320" ht="12.75">
      <c r="G320" s="12"/>
    </row>
    <row r="321" ht="12.75">
      <c r="G321" s="12"/>
    </row>
    <row r="322" ht="12.75">
      <c r="G322" s="12"/>
    </row>
    <row r="323" ht="12.75">
      <c r="G323" s="12"/>
    </row>
    <row r="324" ht="12.75">
      <c r="G324" s="12"/>
    </row>
    <row r="325" ht="12.75">
      <c r="G325" s="12"/>
    </row>
    <row r="326" ht="12.75">
      <c r="G326" s="12"/>
    </row>
    <row r="327" ht="12.75">
      <c r="G327" s="12"/>
    </row>
    <row r="328" ht="12.75">
      <c r="G328" s="12"/>
    </row>
    <row r="329" ht="12.75">
      <c r="G329" s="12"/>
    </row>
    <row r="330" ht="12.75">
      <c r="G330" s="12"/>
    </row>
    <row r="331" ht="12.75">
      <c r="G331" s="12"/>
    </row>
    <row r="332" ht="12.75">
      <c r="G332" s="12"/>
    </row>
    <row r="333" ht="12.75">
      <c r="G333" s="12"/>
    </row>
    <row r="334" ht="12.75">
      <c r="G334" s="12"/>
    </row>
    <row r="335" ht="12.75">
      <c r="G335" s="12"/>
    </row>
    <row r="336" ht="12.75">
      <c r="G336" s="12"/>
    </row>
    <row r="337" ht="12.75">
      <c r="G337" s="12"/>
    </row>
    <row r="338" ht="12.75">
      <c r="G338" s="12"/>
    </row>
    <row r="339" ht="12.75">
      <c r="G339" s="12"/>
    </row>
    <row r="340" ht="12.75">
      <c r="G340" s="12"/>
    </row>
    <row r="341" ht="12.75">
      <c r="G341" s="12"/>
    </row>
    <row r="342" ht="12.75">
      <c r="G342" s="12"/>
    </row>
    <row r="343" ht="12.75">
      <c r="G343" s="12"/>
    </row>
    <row r="344" ht="12.75">
      <c r="G344" s="12"/>
    </row>
    <row r="345" ht="12.75">
      <c r="G345" s="12"/>
    </row>
    <row r="346" ht="12.75">
      <c r="G346" s="12"/>
    </row>
    <row r="347" ht="12.75">
      <c r="G347" s="12"/>
    </row>
    <row r="348" ht="12.75">
      <c r="G348" s="12"/>
    </row>
    <row r="349" ht="12.75">
      <c r="G349" s="12"/>
    </row>
    <row r="350" ht="12.75">
      <c r="G350" s="12"/>
    </row>
    <row r="351" ht="12.75">
      <c r="G351" s="12"/>
    </row>
    <row r="352" ht="12.75">
      <c r="G352" s="12"/>
    </row>
    <row r="353" ht="12.75">
      <c r="G353" s="12"/>
    </row>
    <row r="354" ht="12.75">
      <c r="G354" s="12"/>
    </row>
    <row r="355" ht="12.75">
      <c r="G355" s="12"/>
    </row>
    <row r="356" ht="12.75">
      <c r="G356" s="12"/>
    </row>
    <row r="357" ht="12.75">
      <c r="G357" s="12"/>
    </row>
    <row r="358" ht="12.75">
      <c r="G358" s="12"/>
    </row>
    <row r="359" ht="12.75">
      <c r="G359" s="12"/>
    </row>
    <row r="360" ht="12.75">
      <c r="G360" s="12"/>
    </row>
    <row r="361" ht="12.75">
      <c r="G361" s="12"/>
    </row>
    <row r="362" ht="12.75">
      <c r="G362" s="12"/>
    </row>
    <row r="363" ht="12.75">
      <c r="G363" s="12"/>
    </row>
    <row r="364" ht="12.75">
      <c r="G364" s="12"/>
    </row>
    <row r="365" ht="12.75">
      <c r="G365" s="12"/>
    </row>
    <row r="366" ht="12.75">
      <c r="G366" s="12"/>
    </row>
    <row r="367" ht="12.75">
      <c r="G367" s="12"/>
    </row>
    <row r="368" ht="12.75">
      <c r="G368" s="12"/>
    </row>
    <row r="369" ht="12.75">
      <c r="G369" s="12"/>
    </row>
    <row r="370" ht="12.75">
      <c r="G370" s="12"/>
    </row>
    <row r="371" ht="12.75">
      <c r="G371" s="12"/>
    </row>
    <row r="372" ht="12.75">
      <c r="G372" s="12"/>
    </row>
    <row r="373" ht="12.75">
      <c r="G373" s="12"/>
    </row>
    <row r="374" ht="12.75">
      <c r="G374" s="12"/>
    </row>
    <row r="375" ht="12.75">
      <c r="G375" s="12"/>
    </row>
    <row r="376" ht="12.75">
      <c r="G376" s="12"/>
    </row>
    <row r="377" ht="12.75">
      <c r="G377" s="12"/>
    </row>
    <row r="378" ht="12.75">
      <c r="G378" s="12"/>
    </row>
    <row r="379" ht="12.75">
      <c r="G379" s="12"/>
    </row>
    <row r="380" ht="12.75">
      <c r="G380" s="12"/>
    </row>
    <row r="381" ht="12.75">
      <c r="G381" s="12"/>
    </row>
    <row r="382" ht="12.75">
      <c r="G382" s="12"/>
    </row>
    <row r="383" ht="12.75">
      <c r="G383" s="12"/>
    </row>
    <row r="384" ht="12.75">
      <c r="G384" s="12"/>
    </row>
    <row r="385" ht="12.75">
      <c r="G385" s="12"/>
    </row>
    <row r="386" ht="12.75">
      <c r="G386" s="12"/>
    </row>
    <row r="387" ht="12.75">
      <c r="G387" s="12"/>
    </row>
    <row r="388" ht="12.75">
      <c r="G388" s="12"/>
    </row>
    <row r="389" ht="12.75">
      <c r="G389" s="12"/>
    </row>
    <row r="390" ht="12.75">
      <c r="G390" s="12"/>
    </row>
    <row r="391" ht="12.75">
      <c r="G391" s="12"/>
    </row>
    <row r="392" ht="12.75">
      <c r="G392" s="12"/>
    </row>
    <row r="393" ht="12.75">
      <c r="G393" s="12"/>
    </row>
    <row r="394" ht="12.75">
      <c r="G394" s="12"/>
    </row>
    <row r="395" ht="12.75">
      <c r="G395" s="12"/>
    </row>
    <row r="396" ht="12.75">
      <c r="G396" s="12"/>
    </row>
    <row r="397" ht="12.75">
      <c r="G397" s="12"/>
    </row>
    <row r="398" ht="12.75">
      <c r="G398" s="12"/>
    </row>
    <row r="399" ht="12.75">
      <c r="G399" s="12"/>
    </row>
    <row r="400" ht="12.75">
      <c r="G400" s="12"/>
    </row>
    <row r="401" ht="12.75">
      <c r="G401" s="12"/>
    </row>
    <row r="402" ht="12.75">
      <c r="G402" s="12"/>
    </row>
    <row r="403" ht="12.75">
      <c r="G403" s="12"/>
    </row>
    <row r="404" ht="12.75">
      <c r="G404" s="12"/>
    </row>
    <row r="405" ht="12.75">
      <c r="G405" s="12"/>
    </row>
    <row r="406" ht="12.75">
      <c r="G406" s="12"/>
    </row>
    <row r="407" ht="12.75">
      <c r="G407" s="12"/>
    </row>
    <row r="408" ht="12.75">
      <c r="G408" s="12"/>
    </row>
    <row r="409" ht="12.75">
      <c r="G409" s="12"/>
    </row>
    <row r="410" ht="12.75">
      <c r="G410" s="12"/>
    </row>
    <row r="411" ht="12.75">
      <c r="G411" s="12"/>
    </row>
    <row r="412" ht="12.75">
      <c r="G412" s="12"/>
    </row>
    <row r="413" ht="12.75">
      <c r="G413" s="12"/>
    </row>
    <row r="414" ht="12.75">
      <c r="G414" s="12"/>
    </row>
    <row r="415" ht="12.75">
      <c r="G415" s="12"/>
    </row>
    <row r="416" ht="12.75">
      <c r="G416" s="12"/>
    </row>
    <row r="417" ht="12.75">
      <c r="G417" s="12"/>
    </row>
    <row r="418" ht="12.75">
      <c r="G418" s="12"/>
    </row>
    <row r="419" ht="12.75">
      <c r="G419" s="12"/>
    </row>
    <row r="420" ht="12.75">
      <c r="G420" s="12"/>
    </row>
    <row r="421" ht="12.75">
      <c r="G421" s="12"/>
    </row>
    <row r="422" ht="12.75">
      <c r="G422" s="12"/>
    </row>
    <row r="423" ht="12.75">
      <c r="G423" s="12"/>
    </row>
    <row r="424" ht="12.75">
      <c r="G424" s="12"/>
    </row>
    <row r="425" ht="12.75">
      <c r="G425" s="12"/>
    </row>
    <row r="426" ht="12.75">
      <c r="G426" s="12"/>
    </row>
    <row r="427" ht="12.75">
      <c r="G427" s="12"/>
    </row>
    <row r="428" ht="12.75">
      <c r="G428" s="12"/>
    </row>
    <row r="429" ht="12.75">
      <c r="G429" s="12"/>
    </row>
    <row r="430" ht="12.75">
      <c r="G430" s="12"/>
    </row>
    <row r="431" ht="12.75">
      <c r="G431" s="12"/>
    </row>
    <row r="432" ht="12.75">
      <c r="G432" s="12"/>
    </row>
    <row r="433" ht="12.75">
      <c r="G433" s="12"/>
    </row>
    <row r="434" ht="12.75">
      <c r="G434" s="12"/>
    </row>
    <row r="435" ht="12.75">
      <c r="G435" s="12"/>
    </row>
    <row r="436" ht="12.75">
      <c r="G436" s="12"/>
    </row>
    <row r="437" ht="12.75">
      <c r="G437" s="12"/>
    </row>
    <row r="438" ht="12.75">
      <c r="G438" s="12"/>
    </row>
    <row r="439" ht="12.75">
      <c r="G439" s="12"/>
    </row>
    <row r="440" ht="12.75">
      <c r="G440" s="12"/>
    </row>
    <row r="441" ht="12.75">
      <c r="G441" s="12"/>
    </row>
    <row r="442" ht="12.75">
      <c r="G442" s="12"/>
    </row>
    <row r="443" ht="12.75">
      <c r="G443" s="12"/>
    </row>
    <row r="444" ht="12.75">
      <c r="G444" s="12"/>
    </row>
    <row r="445" ht="12.75">
      <c r="G445" s="12"/>
    </row>
    <row r="446" ht="12.75">
      <c r="G446" s="12"/>
    </row>
    <row r="447" ht="12.75">
      <c r="G447" s="12"/>
    </row>
    <row r="448" ht="12.75">
      <c r="G448" s="12"/>
    </row>
    <row r="449" ht="12.75">
      <c r="G449" s="12"/>
    </row>
    <row r="450" ht="12.75">
      <c r="G450" s="12"/>
    </row>
    <row r="451" ht="12.75">
      <c r="G451" s="12"/>
    </row>
    <row r="452" ht="12.75">
      <c r="G452" s="12"/>
    </row>
    <row r="453" ht="12.75">
      <c r="G453" s="12"/>
    </row>
    <row r="454" ht="12.75">
      <c r="G454" s="12"/>
    </row>
    <row r="455" ht="12.75">
      <c r="G455" s="12"/>
    </row>
    <row r="456" ht="12.75">
      <c r="G456" s="12"/>
    </row>
    <row r="457" ht="12.75">
      <c r="G457" s="12"/>
    </row>
    <row r="458" ht="12.75">
      <c r="G458" s="12"/>
    </row>
    <row r="459" ht="12.75">
      <c r="G459" s="12"/>
    </row>
    <row r="460" ht="12.75">
      <c r="G460" s="12"/>
    </row>
    <row r="461" ht="12.75">
      <c r="G461" s="12"/>
    </row>
    <row r="462" ht="12.75">
      <c r="G462" s="12"/>
    </row>
    <row r="463" ht="12.75">
      <c r="G463" s="12"/>
    </row>
    <row r="464" ht="12.75">
      <c r="G464" s="12"/>
    </row>
    <row r="465" ht="12.75">
      <c r="G465" s="12"/>
    </row>
    <row r="466" ht="12.75">
      <c r="G466" s="12"/>
    </row>
    <row r="467" ht="12.75">
      <c r="G467" s="12"/>
    </row>
    <row r="468" ht="12.75">
      <c r="G468" s="12"/>
    </row>
    <row r="469" ht="12.75">
      <c r="G469" s="12"/>
    </row>
    <row r="470" ht="12.75">
      <c r="G470" s="12"/>
    </row>
    <row r="471" ht="12.75">
      <c r="G471" s="12"/>
    </row>
    <row r="472" ht="12.75">
      <c r="G472" s="12"/>
    </row>
    <row r="473" ht="12.75">
      <c r="G473" s="12"/>
    </row>
    <row r="474" ht="12.75">
      <c r="G474" s="12"/>
    </row>
    <row r="475" ht="12.75">
      <c r="G475" s="12"/>
    </row>
    <row r="476" ht="12.75">
      <c r="G476" s="12"/>
    </row>
    <row r="477" ht="12.75">
      <c r="G477" s="12"/>
    </row>
    <row r="478" ht="12.75">
      <c r="G478" s="12"/>
    </row>
    <row r="479" ht="12.75">
      <c r="G479" s="12"/>
    </row>
    <row r="480" ht="12.75">
      <c r="G480" s="12"/>
    </row>
    <row r="481" ht="12.75">
      <c r="G481" s="12"/>
    </row>
    <row r="482" ht="12.75">
      <c r="G482" s="12"/>
    </row>
    <row r="483" ht="12.75">
      <c r="G483" s="12"/>
    </row>
    <row r="484" ht="12.75">
      <c r="G484" s="12"/>
    </row>
    <row r="485" ht="12.75">
      <c r="G485" s="12"/>
    </row>
    <row r="486" ht="12.75">
      <c r="G486" s="12"/>
    </row>
    <row r="487" ht="12.75">
      <c r="G487" s="12"/>
    </row>
    <row r="488" ht="12.75">
      <c r="G488" s="12"/>
    </row>
    <row r="489" ht="12.75">
      <c r="G489" s="12"/>
    </row>
    <row r="490" ht="12.75">
      <c r="G490" s="12"/>
    </row>
    <row r="491" ht="12.75">
      <c r="G491" s="12"/>
    </row>
    <row r="492" ht="12.75">
      <c r="G492" s="12"/>
    </row>
    <row r="493" ht="12.75">
      <c r="G493" s="12"/>
    </row>
    <row r="494" ht="12.75">
      <c r="G494" s="12"/>
    </row>
    <row r="495" ht="12.75">
      <c r="G495" s="12"/>
    </row>
    <row r="496" ht="12.75">
      <c r="G496" s="12"/>
    </row>
    <row r="497" ht="12.75">
      <c r="G497" s="12"/>
    </row>
    <row r="498" ht="12.75">
      <c r="G498" s="12"/>
    </row>
    <row r="499" ht="12.75">
      <c r="G499" s="12"/>
    </row>
    <row r="500" ht="12.75">
      <c r="G500" s="12"/>
    </row>
    <row r="501" ht="12.75">
      <c r="G501" s="12"/>
    </row>
    <row r="502" ht="12.75">
      <c r="G502" s="12"/>
    </row>
    <row r="503" ht="12.75">
      <c r="G503" s="12"/>
    </row>
    <row r="504" ht="12.75">
      <c r="G504" s="12"/>
    </row>
    <row r="505" ht="12.75">
      <c r="G505" s="12"/>
    </row>
    <row r="506" ht="12.75">
      <c r="G506" s="12"/>
    </row>
    <row r="507" ht="12.75">
      <c r="G507" s="12"/>
    </row>
    <row r="508" ht="12.75">
      <c r="G508" s="12"/>
    </row>
    <row r="509" ht="12.75">
      <c r="G509" s="12"/>
    </row>
    <row r="510" ht="12.75">
      <c r="G510" s="12"/>
    </row>
    <row r="511" ht="12.75">
      <c r="G511" s="12"/>
    </row>
    <row r="512" ht="12.75">
      <c r="G512" s="12"/>
    </row>
    <row r="513" ht="12.75">
      <c r="G513" s="12"/>
    </row>
    <row r="514" ht="12.75">
      <c r="G514" s="12"/>
    </row>
    <row r="515" ht="12.75">
      <c r="G515" s="12"/>
    </row>
    <row r="516" ht="12.75">
      <c r="G516" s="12"/>
    </row>
    <row r="517" ht="12.75">
      <c r="G517" s="12"/>
    </row>
    <row r="518" ht="12.75">
      <c r="G518" s="12"/>
    </row>
    <row r="519" ht="12.75">
      <c r="G519" s="12"/>
    </row>
    <row r="520" ht="12.75">
      <c r="G520" s="12"/>
    </row>
    <row r="521" ht="12.75">
      <c r="G521" s="12"/>
    </row>
    <row r="522" ht="12.75">
      <c r="G522" s="12"/>
    </row>
    <row r="523" ht="12.75">
      <c r="G523" s="12"/>
    </row>
    <row r="524" ht="12.75">
      <c r="G524" s="12"/>
    </row>
    <row r="525" ht="12.75">
      <c r="G525" s="12"/>
    </row>
    <row r="526" ht="12.75">
      <c r="G526" s="12"/>
    </row>
    <row r="527" ht="12.75">
      <c r="G527" s="12"/>
    </row>
    <row r="528" ht="12.75">
      <c r="G528" s="12"/>
    </row>
    <row r="529" ht="12.75">
      <c r="G529" s="12"/>
    </row>
    <row r="530" ht="12.75">
      <c r="G530" s="12"/>
    </row>
    <row r="531" ht="12.75">
      <c r="G531" s="12"/>
    </row>
    <row r="532" ht="12.75">
      <c r="G532" s="12"/>
    </row>
    <row r="533" ht="12.75">
      <c r="G533" s="12"/>
    </row>
    <row r="534" ht="12.75">
      <c r="G534" s="12"/>
    </row>
    <row r="535" ht="12.75">
      <c r="G535" s="12"/>
    </row>
    <row r="536" ht="12.75">
      <c r="G536" s="12"/>
    </row>
    <row r="537" ht="12.75">
      <c r="G537" s="12"/>
    </row>
    <row r="538" ht="12.75">
      <c r="G538" s="12"/>
    </row>
    <row r="539" ht="12.75">
      <c r="G539" s="12"/>
    </row>
    <row r="540" ht="12.75">
      <c r="G540" s="12"/>
    </row>
    <row r="541" ht="12.75">
      <c r="G541" s="12"/>
    </row>
    <row r="542" ht="12.75">
      <c r="G542" s="12"/>
    </row>
    <row r="543" ht="12.75">
      <c r="G543" s="12"/>
    </row>
    <row r="544" ht="12.75">
      <c r="G544" s="12"/>
    </row>
    <row r="545" ht="12.75">
      <c r="G545" s="12"/>
    </row>
    <row r="546" ht="12.75">
      <c r="G546" s="12"/>
    </row>
    <row r="547" ht="12.75">
      <c r="G547" s="12"/>
    </row>
    <row r="548" ht="12.75">
      <c r="G548" s="12"/>
    </row>
    <row r="549" ht="12.75">
      <c r="G549" s="12"/>
    </row>
    <row r="550" ht="12.75">
      <c r="G550" s="12"/>
    </row>
    <row r="551" ht="12.75">
      <c r="G551" s="12"/>
    </row>
    <row r="552" ht="12.75">
      <c r="G552" s="12"/>
    </row>
    <row r="553" ht="12.75">
      <c r="G553" s="12"/>
    </row>
    <row r="554" ht="12.75">
      <c r="G554" s="12"/>
    </row>
    <row r="555" ht="12.75">
      <c r="G555" s="12"/>
    </row>
    <row r="556" ht="12.75">
      <c r="G556" s="12"/>
    </row>
    <row r="557" ht="12.75">
      <c r="G557" s="12"/>
    </row>
    <row r="558" ht="12.75">
      <c r="G558" s="12"/>
    </row>
  </sheetData>
  <mergeCells count="143">
    <mergeCell ref="B64:B73"/>
    <mergeCell ref="B7:N7"/>
    <mergeCell ref="B8:D9"/>
    <mergeCell ref="F8:H8"/>
    <mergeCell ref="F9:H9"/>
    <mergeCell ref="N11:N13"/>
    <mergeCell ref="H11:J12"/>
    <mergeCell ref="F11:F13"/>
    <mergeCell ref="G11:G13"/>
    <mergeCell ref="E11:E13"/>
    <mergeCell ref="B1:N1"/>
    <mergeCell ref="B2:N2"/>
    <mergeCell ref="B3:N3"/>
    <mergeCell ref="B4:D4"/>
    <mergeCell ref="K11:M12"/>
    <mergeCell ref="B11:B13"/>
    <mergeCell ref="D11:D13"/>
    <mergeCell ref="C11:C13"/>
    <mergeCell ref="B62:B63"/>
    <mergeCell ref="I62:I63"/>
    <mergeCell ref="D26:D27"/>
    <mergeCell ref="D37:D40"/>
    <mergeCell ref="H62:H63"/>
    <mergeCell ref="F37:F40"/>
    <mergeCell ref="C57:C60"/>
    <mergeCell ref="I77:I78"/>
    <mergeCell ref="C62:C63"/>
    <mergeCell ref="C64:C73"/>
    <mergeCell ref="C16:C20"/>
    <mergeCell ref="C21:C27"/>
    <mergeCell ref="E26:E27"/>
    <mergeCell ref="I64:I65"/>
    <mergeCell ref="D64:D65"/>
    <mergeCell ref="D66:D67"/>
    <mergeCell ref="D77:D78"/>
    <mergeCell ref="B94:B103"/>
    <mergeCell ref="H96:H97"/>
    <mergeCell ref="I96:I97"/>
    <mergeCell ref="I118:I122"/>
    <mergeCell ref="G96:G97"/>
    <mergeCell ref="F118:F122"/>
    <mergeCell ref="B125:B146"/>
    <mergeCell ref="C114:C116"/>
    <mergeCell ref="C109:C111"/>
    <mergeCell ref="C106:C107"/>
    <mergeCell ref="C118:C123"/>
    <mergeCell ref="B106:B107"/>
    <mergeCell ref="B109:B111"/>
    <mergeCell ref="B114:B116"/>
    <mergeCell ref="B118:B123"/>
    <mergeCell ref="G126:G127"/>
    <mergeCell ref="F136:F141"/>
    <mergeCell ref="E66:E67"/>
    <mergeCell ref="B16:B20"/>
    <mergeCell ref="B21:B27"/>
    <mergeCell ref="B28:B30"/>
    <mergeCell ref="B31:B49"/>
    <mergeCell ref="B52:B53"/>
    <mergeCell ref="B55:B56"/>
    <mergeCell ref="B57:B60"/>
    <mergeCell ref="N66:N67"/>
    <mergeCell ref="N77:N78"/>
    <mergeCell ref="N126:N127"/>
    <mergeCell ref="H126:H127"/>
    <mergeCell ref="I126:I127"/>
    <mergeCell ref="J126:J127"/>
    <mergeCell ref="I66:I67"/>
    <mergeCell ref="M96:M97"/>
    <mergeCell ref="N96:N97"/>
    <mergeCell ref="J118:J122"/>
    <mergeCell ref="B74:B76"/>
    <mergeCell ref="C90:C91"/>
    <mergeCell ref="C92:C93"/>
    <mergeCell ref="B77:B79"/>
    <mergeCell ref="B80:B86"/>
    <mergeCell ref="B87:B88"/>
    <mergeCell ref="B90:B91"/>
    <mergeCell ref="B92:B93"/>
    <mergeCell ref="C77:C79"/>
    <mergeCell ref="C87:C88"/>
    <mergeCell ref="E126:E127"/>
    <mergeCell ref="C94:C103"/>
    <mergeCell ref="D96:D97"/>
    <mergeCell ref="D118:D122"/>
    <mergeCell ref="E96:E97"/>
    <mergeCell ref="C125:C146"/>
    <mergeCell ref="D143:D146"/>
    <mergeCell ref="D126:D127"/>
    <mergeCell ref="D136:D141"/>
    <mergeCell ref="N26:N27"/>
    <mergeCell ref="C28:C30"/>
    <mergeCell ref="H22:H25"/>
    <mergeCell ref="I22:I25"/>
    <mergeCell ref="N22:N25"/>
    <mergeCell ref="F26:F27"/>
    <mergeCell ref="J26:J27"/>
    <mergeCell ref="G26:G27"/>
    <mergeCell ref="I26:I27"/>
    <mergeCell ref="H26:H27"/>
    <mergeCell ref="C80:C86"/>
    <mergeCell ref="E77:E78"/>
    <mergeCell ref="C31:C49"/>
    <mergeCell ref="F143:F146"/>
    <mergeCell ref="E37:E40"/>
    <mergeCell ref="E145:E146"/>
    <mergeCell ref="F126:F127"/>
    <mergeCell ref="C74:C76"/>
    <mergeCell ref="C52:C53"/>
    <mergeCell ref="C55:C56"/>
    <mergeCell ref="H64:H65"/>
    <mergeCell ref="H66:H67"/>
    <mergeCell ref="H77:H78"/>
    <mergeCell ref="E118:E122"/>
    <mergeCell ref="F66:F67"/>
    <mergeCell ref="H118:H122"/>
    <mergeCell ref="F77:F78"/>
    <mergeCell ref="F96:F97"/>
    <mergeCell ref="E64:E65"/>
    <mergeCell ref="F64:F65"/>
    <mergeCell ref="J62:J63"/>
    <mergeCell ref="J64:J65"/>
    <mergeCell ref="J66:J67"/>
    <mergeCell ref="J77:J78"/>
    <mergeCell ref="J96:J97"/>
    <mergeCell ref="K22:K25"/>
    <mergeCell ref="L22:L25"/>
    <mergeCell ref="K26:K27"/>
    <mergeCell ref="L26:L27"/>
    <mergeCell ref="K62:K63"/>
    <mergeCell ref="L62:L63"/>
    <mergeCell ref="K64:K65"/>
    <mergeCell ref="L64:L65"/>
    <mergeCell ref="J22:J25"/>
    <mergeCell ref="K66:K67"/>
    <mergeCell ref="L66:L67"/>
    <mergeCell ref="K77:K78"/>
    <mergeCell ref="L77:L78"/>
    <mergeCell ref="K126:K127"/>
    <mergeCell ref="L126:L127"/>
    <mergeCell ref="K96:K97"/>
    <mergeCell ref="L96:L97"/>
    <mergeCell ref="K118:K122"/>
    <mergeCell ref="L118:L122"/>
  </mergeCells>
  <printOptions horizontalCentered="1" verticalCentered="1"/>
  <pageMargins left="0.75" right="0.75" top="1" bottom="1" header="0" footer="0"/>
  <pageSetup horizontalDpi="600" verticalDpi="600" orientation="landscape" paperSize="5" scale="74" r:id="rId1"/>
</worksheet>
</file>

<file path=xl/worksheets/sheet2.xml><?xml version="1.0" encoding="utf-8"?>
<worksheet xmlns="http://schemas.openxmlformats.org/spreadsheetml/2006/main" xmlns:r="http://schemas.openxmlformats.org/officeDocument/2006/relationships">
  <dimension ref="B1:HK452"/>
  <sheetViews>
    <sheetView tabSelected="1" workbookViewId="0" topLeftCell="A1">
      <selection activeCell="E9" sqref="E9"/>
    </sheetView>
  </sheetViews>
  <sheetFormatPr defaultColWidth="11.421875" defaultRowHeight="12.75"/>
  <cols>
    <col min="1" max="1" width="20.140625" style="1" customWidth="1"/>
    <col min="2" max="2" width="2.421875" style="30" customWidth="1"/>
    <col min="3" max="3" width="25.421875" style="1" customWidth="1"/>
    <col min="4" max="4" width="3.57421875" style="1" customWidth="1"/>
    <col min="5" max="5" width="51.421875" style="32" customWidth="1"/>
    <col min="6" max="6" width="26.8515625" style="32" customWidth="1"/>
    <col min="7" max="7" width="59.140625" style="27" customWidth="1"/>
    <col min="8" max="8" width="16.28125" style="12" customWidth="1"/>
    <col min="9" max="16384" width="11.421875" style="1" customWidth="1"/>
  </cols>
  <sheetData>
    <row r="1" spans="2:23" s="12" customFormat="1" ht="12.75">
      <c r="B1" s="228" t="s">
        <v>157</v>
      </c>
      <c r="C1" s="228"/>
      <c r="D1" s="228"/>
      <c r="E1" s="228"/>
      <c r="F1" s="228"/>
      <c r="G1" s="228"/>
      <c r="H1" s="228"/>
      <c r="I1" s="54"/>
      <c r="J1" s="54"/>
      <c r="K1" s="54"/>
      <c r="L1" s="54"/>
      <c r="M1" s="54"/>
      <c r="N1" s="54"/>
      <c r="O1" s="54"/>
      <c r="P1" s="54"/>
      <c r="Q1" s="54"/>
      <c r="R1" s="54"/>
      <c r="S1" s="54"/>
      <c r="T1" s="54"/>
      <c r="U1" s="54"/>
      <c r="V1" s="54"/>
      <c r="W1" s="54"/>
    </row>
    <row r="2" spans="2:23" s="55" customFormat="1" ht="12.75" customHeight="1">
      <c r="B2" s="228" t="s">
        <v>158</v>
      </c>
      <c r="C2" s="228"/>
      <c r="D2" s="228"/>
      <c r="E2" s="228"/>
      <c r="F2" s="228"/>
      <c r="G2" s="228"/>
      <c r="H2" s="228"/>
      <c r="I2" s="54"/>
      <c r="J2" s="54"/>
      <c r="K2" s="54"/>
      <c r="L2" s="54"/>
      <c r="M2" s="54"/>
      <c r="N2" s="54"/>
      <c r="O2" s="54"/>
      <c r="P2" s="54"/>
      <c r="Q2" s="54"/>
      <c r="R2" s="54"/>
      <c r="S2" s="54"/>
      <c r="T2" s="54"/>
      <c r="U2" s="54"/>
      <c r="V2" s="54"/>
      <c r="W2" s="54"/>
    </row>
    <row r="3" spans="2:23" s="12" customFormat="1" ht="15.75" customHeight="1" thickBot="1">
      <c r="B3" s="229" t="s">
        <v>382</v>
      </c>
      <c r="C3" s="229"/>
      <c r="D3" s="229"/>
      <c r="E3" s="229"/>
      <c r="F3" s="229"/>
      <c r="G3" s="229"/>
      <c r="H3" s="229"/>
      <c r="I3" s="54"/>
      <c r="J3" s="54"/>
      <c r="K3" s="54"/>
      <c r="L3" s="54"/>
      <c r="M3" s="54"/>
      <c r="N3" s="54"/>
      <c r="O3" s="54"/>
      <c r="P3" s="54"/>
      <c r="Q3" s="54"/>
      <c r="R3" s="54"/>
      <c r="S3" s="54"/>
      <c r="T3" s="54"/>
      <c r="U3" s="54"/>
      <c r="V3" s="54"/>
      <c r="W3" s="54"/>
    </row>
    <row r="4" spans="2:8" s="24" customFormat="1" ht="19.5" customHeight="1">
      <c r="B4" s="168" t="s">
        <v>428</v>
      </c>
      <c r="C4" s="154" t="s">
        <v>241</v>
      </c>
      <c r="D4" s="157" t="s">
        <v>244</v>
      </c>
      <c r="E4" s="157" t="s">
        <v>4</v>
      </c>
      <c r="F4" s="157" t="s">
        <v>242</v>
      </c>
      <c r="G4" s="157" t="s">
        <v>222</v>
      </c>
      <c r="H4" s="231" t="s">
        <v>221</v>
      </c>
    </row>
    <row r="5" spans="2:8" s="25" customFormat="1" ht="15.75" customHeight="1">
      <c r="B5" s="169"/>
      <c r="C5" s="155"/>
      <c r="D5" s="158"/>
      <c r="E5" s="158"/>
      <c r="F5" s="158"/>
      <c r="G5" s="158"/>
      <c r="H5" s="232"/>
    </row>
    <row r="6" spans="2:8" s="25" customFormat="1" ht="25.5" customHeight="1" thickBot="1">
      <c r="B6" s="234"/>
      <c r="C6" s="230"/>
      <c r="D6" s="158"/>
      <c r="E6" s="230"/>
      <c r="F6" s="158"/>
      <c r="G6" s="230"/>
      <c r="H6" s="233"/>
    </row>
    <row r="7" spans="2:8" ht="57" customHeight="1">
      <c r="B7" s="223" t="s">
        <v>245</v>
      </c>
      <c r="C7" s="226" t="s">
        <v>26</v>
      </c>
      <c r="D7" s="147">
        <v>1</v>
      </c>
      <c r="E7" s="147" t="s">
        <v>27</v>
      </c>
      <c r="F7" s="147" t="s">
        <v>30</v>
      </c>
      <c r="G7" s="148" t="s">
        <v>104</v>
      </c>
      <c r="H7" s="149">
        <f>5/4</f>
        <v>1.25</v>
      </c>
    </row>
    <row r="8" spans="2:8" ht="52.5" customHeight="1">
      <c r="B8" s="224"/>
      <c r="C8" s="225"/>
      <c r="D8" s="62">
        <v>2</v>
      </c>
      <c r="E8" s="62" t="s">
        <v>28</v>
      </c>
      <c r="F8" s="62" t="s">
        <v>31</v>
      </c>
      <c r="G8" s="76" t="s">
        <v>383</v>
      </c>
      <c r="H8" s="150">
        <f>3/3</f>
        <v>1</v>
      </c>
    </row>
    <row r="9" spans="2:8" ht="74.25" customHeight="1">
      <c r="B9" s="224"/>
      <c r="C9" s="225"/>
      <c r="D9" s="62">
        <v>3</v>
      </c>
      <c r="E9" s="62" t="s">
        <v>29</v>
      </c>
      <c r="F9" s="62" t="s">
        <v>31</v>
      </c>
      <c r="G9" s="76" t="s">
        <v>384</v>
      </c>
      <c r="H9" s="150">
        <f>5/5</f>
        <v>1</v>
      </c>
    </row>
    <row r="10" spans="2:8" ht="56.25" customHeight="1">
      <c r="B10" s="224"/>
      <c r="C10" s="225"/>
      <c r="D10" s="62">
        <v>4</v>
      </c>
      <c r="E10" s="62" t="s">
        <v>474</v>
      </c>
      <c r="F10" s="62" t="s">
        <v>322</v>
      </c>
      <c r="G10" s="76" t="s">
        <v>75</v>
      </c>
      <c r="H10" s="150">
        <v>1</v>
      </c>
    </row>
    <row r="11" spans="2:8" ht="47.25" customHeight="1">
      <c r="B11" s="224"/>
      <c r="C11" s="225"/>
      <c r="D11" s="62">
        <v>5</v>
      </c>
      <c r="E11" s="62" t="s">
        <v>323</v>
      </c>
      <c r="F11" s="62" t="s">
        <v>371</v>
      </c>
      <c r="G11" s="76" t="s">
        <v>102</v>
      </c>
      <c r="H11" s="146">
        <v>1</v>
      </c>
    </row>
    <row r="12" spans="2:8" ht="87.75" customHeight="1">
      <c r="B12" s="224"/>
      <c r="C12" s="225"/>
      <c r="D12" s="179">
        <v>6</v>
      </c>
      <c r="E12" s="179" t="s">
        <v>324</v>
      </c>
      <c r="F12" s="179" t="s">
        <v>367</v>
      </c>
      <c r="G12" s="193" t="s">
        <v>3</v>
      </c>
      <c r="H12" s="235">
        <v>1</v>
      </c>
    </row>
    <row r="13" spans="2:8" ht="54.75" customHeight="1">
      <c r="B13" s="224"/>
      <c r="C13" s="225"/>
      <c r="D13" s="181"/>
      <c r="E13" s="181"/>
      <c r="F13" s="181"/>
      <c r="G13" s="194"/>
      <c r="H13" s="236"/>
    </row>
    <row r="14" spans="2:8" ht="48" customHeight="1">
      <c r="B14" s="224"/>
      <c r="C14" s="225"/>
      <c r="D14" s="62">
        <v>7</v>
      </c>
      <c r="E14" s="62" t="s">
        <v>326</v>
      </c>
      <c r="F14" s="62" t="s">
        <v>325</v>
      </c>
      <c r="G14" s="76" t="s">
        <v>103</v>
      </c>
      <c r="H14" s="146">
        <v>1</v>
      </c>
    </row>
    <row r="15" spans="2:8" ht="51.75" customHeight="1">
      <c r="B15" s="224"/>
      <c r="C15" s="225"/>
      <c r="D15" s="62">
        <v>8</v>
      </c>
      <c r="E15" s="62" t="s">
        <v>327</v>
      </c>
      <c r="F15" s="62" t="s">
        <v>231</v>
      </c>
      <c r="G15" s="76" t="s">
        <v>76</v>
      </c>
      <c r="H15" s="146">
        <v>1</v>
      </c>
    </row>
    <row r="16" spans="2:8" ht="63.75" customHeight="1">
      <c r="B16" s="195" t="s">
        <v>429</v>
      </c>
      <c r="C16" s="183" t="s">
        <v>328</v>
      </c>
      <c r="D16" s="62">
        <v>9</v>
      </c>
      <c r="E16" s="62" t="s">
        <v>329</v>
      </c>
      <c r="F16" s="62" t="s">
        <v>31</v>
      </c>
      <c r="G16" s="76" t="s">
        <v>385</v>
      </c>
      <c r="H16" s="150">
        <f>831/760</f>
        <v>1.0934210526315788</v>
      </c>
    </row>
    <row r="17" spans="2:8" ht="55.5" customHeight="1">
      <c r="B17" s="196"/>
      <c r="C17" s="184"/>
      <c r="D17" s="62">
        <v>10</v>
      </c>
      <c r="E17" s="62" t="s">
        <v>331</v>
      </c>
      <c r="F17" s="62" t="s">
        <v>279</v>
      </c>
      <c r="G17" s="76" t="s">
        <v>303</v>
      </c>
      <c r="H17" s="150">
        <f>1300/1500</f>
        <v>0.8666666666666667</v>
      </c>
    </row>
    <row r="18" spans="2:8" ht="49.5" customHeight="1">
      <c r="B18" s="196"/>
      <c r="C18" s="184"/>
      <c r="D18" s="62">
        <v>11</v>
      </c>
      <c r="E18" s="62" t="s">
        <v>332</v>
      </c>
      <c r="F18" s="62" t="s">
        <v>333</v>
      </c>
      <c r="G18" s="76" t="s">
        <v>105</v>
      </c>
      <c r="H18" s="146">
        <v>1</v>
      </c>
    </row>
    <row r="19" spans="2:8" ht="38.25" customHeight="1">
      <c r="B19" s="196"/>
      <c r="C19" s="184"/>
      <c r="D19" s="62">
        <v>12</v>
      </c>
      <c r="E19" s="62" t="s">
        <v>334</v>
      </c>
      <c r="F19" s="62" t="s">
        <v>371</v>
      </c>
      <c r="G19" s="76" t="s">
        <v>386</v>
      </c>
      <c r="H19" s="146">
        <f>38/40</f>
        <v>0.95</v>
      </c>
    </row>
    <row r="20" spans="2:8" ht="75.75" customHeight="1">
      <c r="B20" s="196"/>
      <c r="C20" s="184"/>
      <c r="D20" s="62">
        <v>13</v>
      </c>
      <c r="E20" s="62" t="s">
        <v>335</v>
      </c>
      <c r="F20" s="62" t="s">
        <v>371</v>
      </c>
      <c r="G20" s="76" t="s">
        <v>5</v>
      </c>
      <c r="H20" s="146">
        <f>20/20</f>
        <v>1</v>
      </c>
    </row>
    <row r="21" spans="2:8" ht="145.5" customHeight="1">
      <c r="B21" s="196"/>
      <c r="C21" s="184"/>
      <c r="D21" s="62">
        <v>14</v>
      </c>
      <c r="E21" s="62" t="s">
        <v>336</v>
      </c>
      <c r="F21" s="62" t="s">
        <v>371</v>
      </c>
      <c r="G21" s="76" t="s">
        <v>420</v>
      </c>
      <c r="H21" s="146">
        <f>38/38</f>
        <v>1</v>
      </c>
    </row>
    <row r="22" spans="2:8" ht="104.25" customHeight="1">
      <c r="B22" s="196"/>
      <c r="C22" s="184"/>
      <c r="D22" s="62">
        <v>15</v>
      </c>
      <c r="E22" s="62" t="s">
        <v>304</v>
      </c>
      <c r="F22" s="62" t="s">
        <v>371</v>
      </c>
      <c r="G22" s="76" t="s">
        <v>106</v>
      </c>
      <c r="H22" s="146">
        <v>1</v>
      </c>
    </row>
    <row r="23" spans="2:8" ht="68.25" customHeight="1">
      <c r="B23" s="196"/>
      <c r="C23" s="184"/>
      <c r="D23" s="179">
        <v>16</v>
      </c>
      <c r="E23" s="179" t="s">
        <v>337</v>
      </c>
      <c r="F23" s="62" t="s">
        <v>422</v>
      </c>
      <c r="G23" s="76" t="s">
        <v>423</v>
      </c>
      <c r="H23" s="150">
        <f>3/3</f>
        <v>1</v>
      </c>
    </row>
    <row r="24" spans="2:8" ht="63.75" customHeight="1">
      <c r="B24" s="196"/>
      <c r="C24" s="184"/>
      <c r="D24" s="181"/>
      <c r="E24" s="181"/>
      <c r="F24" s="62" t="s">
        <v>421</v>
      </c>
      <c r="G24" s="76" t="s">
        <v>107</v>
      </c>
      <c r="H24" s="150">
        <f>6/6</f>
        <v>1</v>
      </c>
    </row>
    <row r="25" spans="2:8" ht="124.5" customHeight="1">
      <c r="B25" s="196"/>
      <c r="C25" s="184"/>
      <c r="D25" s="62">
        <v>17</v>
      </c>
      <c r="E25" s="62" t="s">
        <v>338</v>
      </c>
      <c r="F25" s="62" t="s">
        <v>371</v>
      </c>
      <c r="G25" s="76" t="s">
        <v>108</v>
      </c>
      <c r="H25" s="150">
        <f>14/14</f>
        <v>1</v>
      </c>
    </row>
    <row r="26" spans="2:8" ht="73.5" customHeight="1">
      <c r="B26" s="197"/>
      <c r="C26" s="187"/>
      <c r="D26" s="62">
        <v>18</v>
      </c>
      <c r="E26" s="62" t="s">
        <v>339</v>
      </c>
      <c r="F26" s="62" t="s">
        <v>371</v>
      </c>
      <c r="G26" s="76" t="s">
        <v>424</v>
      </c>
      <c r="H26" s="150">
        <f>202/203</f>
        <v>0.9950738916256158</v>
      </c>
    </row>
    <row r="27" spans="2:8" ht="71.25" customHeight="1">
      <c r="B27" s="143" t="s">
        <v>410</v>
      </c>
      <c r="C27" s="64" t="s">
        <v>340</v>
      </c>
      <c r="D27" s="62">
        <v>19</v>
      </c>
      <c r="E27" s="62" t="s">
        <v>341</v>
      </c>
      <c r="F27" s="62" t="s">
        <v>280</v>
      </c>
      <c r="G27" s="76" t="s">
        <v>453</v>
      </c>
      <c r="H27" s="146">
        <v>1</v>
      </c>
    </row>
    <row r="28" spans="2:8" ht="67.5" customHeight="1">
      <c r="B28" s="224" t="s">
        <v>411</v>
      </c>
      <c r="C28" s="225" t="s">
        <v>342</v>
      </c>
      <c r="D28" s="62">
        <v>20</v>
      </c>
      <c r="E28" s="62" t="s">
        <v>343</v>
      </c>
      <c r="F28" s="62" t="s">
        <v>330</v>
      </c>
      <c r="G28" s="76" t="s">
        <v>186</v>
      </c>
      <c r="H28" s="150">
        <v>1</v>
      </c>
    </row>
    <row r="29" spans="2:8" ht="145.5" customHeight="1">
      <c r="B29" s="224"/>
      <c r="C29" s="225"/>
      <c r="D29" s="62">
        <v>21</v>
      </c>
      <c r="E29" s="62" t="s">
        <v>344</v>
      </c>
      <c r="F29" s="62" t="s">
        <v>367</v>
      </c>
      <c r="G29" s="76" t="s">
        <v>0</v>
      </c>
      <c r="H29" s="150">
        <f>3/3</f>
        <v>1</v>
      </c>
    </row>
    <row r="30" spans="2:8" ht="109.5" customHeight="1">
      <c r="B30" s="224"/>
      <c r="C30" s="225"/>
      <c r="D30" s="62">
        <v>22</v>
      </c>
      <c r="E30" s="62" t="s">
        <v>345</v>
      </c>
      <c r="F30" s="62" t="s">
        <v>346</v>
      </c>
      <c r="G30" s="76" t="s">
        <v>457</v>
      </c>
      <c r="H30" s="150">
        <f>8/8</f>
        <v>1</v>
      </c>
    </row>
    <row r="31" spans="2:8" ht="114.75" customHeight="1">
      <c r="B31" s="224"/>
      <c r="C31" s="225"/>
      <c r="D31" s="62">
        <v>23</v>
      </c>
      <c r="E31" s="62" t="s">
        <v>347</v>
      </c>
      <c r="F31" s="62" t="s">
        <v>367</v>
      </c>
      <c r="G31" s="76" t="s">
        <v>111</v>
      </c>
      <c r="H31" s="150">
        <f>4/4</f>
        <v>1</v>
      </c>
    </row>
    <row r="32" spans="2:8" ht="54" customHeight="1">
      <c r="B32" s="224"/>
      <c r="C32" s="225"/>
      <c r="D32" s="62">
        <v>24</v>
      </c>
      <c r="E32" s="62" t="s">
        <v>348</v>
      </c>
      <c r="F32" s="62" t="s">
        <v>367</v>
      </c>
      <c r="G32" s="76" t="s">
        <v>112</v>
      </c>
      <c r="H32" s="150">
        <f>18/18</f>
        <v>1</v>
      </c>
    </row>
    <row r="33" spans="2:8" ht="69" customHeight="1">
      <c r="B33" s="224"/>
      <c r="C33" s="225"/>
      <c r="D33" s="62">
        <v>25</v>
      </c>
      <c r="E33" s="62" t="s">
        <v>349</v>
      </c>
      <c r="F33" s="62" t="s">
        <v>350</v>
      </c>
      <c r="G33" s="76" t="s">
        <v>113</v>
      </c>
      <c r="H33" s="150">
        <v>1</v>
      </c>
    </row>
    <row r="34" spans="2:8" ht="86.25" customHeight="1">
      <c r="B34" s="224" t="s">
        <v>412</v>
      </c>
      <c r="C34" s="225" t="s">
        <v>351</v>
      </c>
      <c r="D34" s="62">
        <v>26</v>
      </c>
      <c r="E34" s="62" t="s">
        <v>352</v>
      </c>
      <c r="F34" s="62" t="s">
        <v>367</v>
      </c>
      <c r="G34" s="76" t="s">
        <v>1</v>
      </c>
      <c r="H34" s="150">
        <f>5/5</f>
        <v>1</v>
      </c>
    </row>
    <row r="35" spans="2:8" ht="72" customHeight="1">
      <c r="B35" s="224"/>
      <c r="C35" s="225"/>
      <c r="D35" s="62">
        <v>27</v>
      </c>
      <c r="E35" s="62" t="s">
        <v>353</v>
      </c>
      <c r="F35" s="62" t="s">
        <v>354</v>
      </c>
      <c r="G35" s="76" t="s">
        <v>187</v>
      </c>
      <c r="H35" s="150">
        <v>1</v>
      </c>
    </row>
    <row r="36" spans="2:8" ht="37.5" customHeight="1">
      <c r="B36" s="224" t="s">
        <v>413</v>
      </c>
      <c r="C36" s="225" t="s">
        <v>358</v>
      </c>
      <c r="D36" s="227">
        <v>28</v>
      </c>
      <c r="E36" s="227" t="s">
        <v>355</v>
      </c>
      <c r="F36" s="62" t="s">
        <v>356</v>
      </c>
      <c r="G36" s="76" t="s">
        <v>456</v>
      </c>
      <c r="H36" s="150">
        <v>1</v>
      </c>
    </row>
    <row r="37" spans="2:8" ht="51.75" customHeight="1">
      <c r="B37" s="224"/>
      <c r="C37" s="225"/>
      <c r="D37" s="227"/>
      <c r="E37" s="227"/>
      <c r="F37" s="62" t="s">
        <v>356</v>
      </c>
      <c r="G37" s="76" t="s">
        <v>114</v>
      </c>
      <c r="H37" s="150">
        <f>43/43</f>
        <v>1</v>
      </c>
    </row>
    <row r="38" spans="2:8" ht="37.5" customHeight="1">
      <c r="B38" s="224"/>
      <c r="C38" s="225"/>
      <c r="D38" s="227"/>
      <c r="E38" s="227"/>
      <c r="F38" s="62" t="s">
        <v>356</v>
      </c>
      <c r="G38" s="76" t="s">
        <v>306</v>
      </c>
      <c r="H38" s="150">
        <v>1</v>
      </c>
    </row>
    <row r="39" spans="2:8" ht="46.5" customHeight="1">
      <c r="B39" s="224"/>
      <c r="C39" s="225"/>
      <c r="D39" s="227"/>
      <c r="E39" s="227"/>
      <c r="F39" s="62" t="s">
        <v>357</v>
      </c>
      <c r="G39" s="76" t="s">
        <v>379</v>
      </c>
      <c r="H39" s="150">
        <v>1</v>
      </c>
    </row>
    <row r="40" spans="2:8" ht="107.25" customHeight="1">
      <c r="B40" s="224"/>
      <c r="C40" s="225"/>
      <c r="D40" s="62">
        <v>29</v>
      </c>
      <c r="E40" s="62" t="s">
        <v>359</v>
      </c>
      <c r="F40" s="62" t="s">
        <v>371</v>
      </c>
      <c r="G40" s="76" t="s">
        <v>185</v>
      </c>
      <c r="H40" s="150">
        <f>2/3</f>
        <v>0.6666666666666666</v>
      </c>
    </row>
    <row r="41" spans="2:8" ht="78.75">
      <c r="B41" s="224"/>
      <c r="C41" s="225"/>
      <c r="D41" s="62">
        <v>30</v>
      </c>
      <c r="E41" s="62" t="s">
        <v>253</v>
      </c>
      <c r="F41" s="62" t="s">
        <v>254</v>
      </c>
      <c r="G41" s="76" t="s">
        <v>188</v>
      </c>
      <c r="H41" s="150">
        <f>4/4</f>
        <v>1</v>
      </c>
    </row>
    <row r="42" spans="2:8" ht="59.25" customHeight="1">
      <c r="B42" s="224" t="s">
        <v>414</v>
      </c>
      <c r="C42" s="225" t="s">
        <v>255</v>
      </c>
      <c r="D42" s="62">
        <v>31</v>
      </c>
      <c r="E42" s="62" t="s">
        <v>256</v>
      </c>
      <c r="F42" s="62" t="s">
        <v>281</v>
      </c>
      <c r="G42" s="76" t="s">
        <v>189</v>
      </c>
      <c r="H42" s="150">
        <v>1</v>
      </c>
    </row>
    <row r="43" spans="2:8" ht="53.25" customHeight="1">
      <c r="B43" s="224"/>
      <c r="C43" s="225"/>
      <c r="D43" s="62">
        <v>32</v>
      </c>
      <c r="E43" s="62" t="s">
        <v>257</v>
      </c>
      <c r="F43" s="62" t="s">
        <v>370</v>
      </c>
      <c r="G43" s="76" t="s">
        <v>190</v>
      </c>
      <c r="H43" s="150">
        <v>1</v>
      </c>
    </row>
    <row r="44" spans="2:8" ht="51.75" customHeight="1">
      <c r="B44" s="224"/>
      <c r="C44" s="225"/>
      <c r="D44" s="62">
        <v>33</v>
      </c>
      <c r="E44" s="62" t="s">
        <v>259</v>
      </c>
      <c r="F44" s="62" t="s">
        <v>258</v>
      </c>
      <c r="G44" s="76" t="s">
        <v>307</v>
      </c>
      <c r="H44" s="150">
        <f>5/5</f>
        <v>1</v>
      </c>
    </row>
    <row r="45" spans="2:8" ht="39" customHeight="1">
      <c r="B45" s="224" t="s">
        <v>415</v>
      </c>
      <c r="C45" s="225" t="s">
        <v>260</v>
      </c>
      <c r="D45" s="62">
        <v>34</v>
      </c>
      <c r="E45" s="62" t="s">
        <v>261</v>
      </c>
      <c r="F45" s="62" t="s">
        <v>263</v>
      </c>
      <c r="G45" s="76" t="s">
        <v>308</v>
      </c>
      <c r="H45" s="150">
        <v>1</v>
      </c>
    </row>
    <row r="46" spans="2:8" ht="44.25" customHeight="1">
      <c r="B46" s="224"/>
      <c r="C46" s="225"/>
      <c r="D46" s="62">
        <v>35</v>
      </c>
      <c r="E46" s="62" t="s">
        <v>262</v>
      </c>
      <c r="F46" s="62" t="s">
        <v>263</v>
      </c>
      <c r="G46" s="76" t="s">
        <v>191</v>
      </c>
      <c r="H46" s="150">
        <v>1</v>
      </c>
    </row>
    <row r="47" spans="2:8" s="29" customFormat="1" ht="48" customHeight="1">
      <c r="B47" s="224" t="s">
        <v>416</v>
      </c>
      <c r="C47" s="225" t="s">
        <v>264</v>
      </c>
      <c r="D47" s="62">
        <v>36</v>
      </c>
      <c r="E47" s="62" t="s">
        <v>265</v>
      </c>
      <c r="F47" s="62" t="s">
        <v>266</v>
      </c>
      <c r="G47" s="76" t="s">
        <v>309</v>
      </c>
      <c r="H47" s="146">
        <v>1</v>
      </c>
    </row>
    <row r="48" spans="2:8" s="29" customFormat="1" ht="126.75" customHeight="1">
      <c r="B48" s="224"/>
      <c r="C48" s="225"/>
      <c r="D48" s="179">
        <v>37</v>
      </c>
      <c r="E48" s="179" t="s">
        <v>267</v>
      </c>
      <c r="F48" s="179" t="s">
        <v>266</v>
      </c>
      <c r="G48" s="76" t="s">
        <v>311</v>
      </c>
      <c r="H48" s="146">
        <f>36/24</f>
        <v>1.5</v>
      </c>
    </row>
    <row r="49" spans="2:8" s="29" customFormat="1" ht="31.5" customHeight="1">
      <c r="B49" s="224"/>
      <c r="C49" s="225"/>
      <c r="D49" s="180"/>
      <c r="E49" s="180"/>
      <c r="F49" s="180"/>
      <c r="G49" s="76" t="s">
        <v>312</v>
      </c>
      <c r="H49" s="146">
        <f>4/4</f>
        <v>1</v>
      </c>
    </row>
    <row r="50" spans="2:8" s="29" customFormat="1" ht="139.5" customHeight="1">
      <c r="B50" s="224"/>
      <c r="C50" s="225"/>
      <c r="D50" s="180"/>
      <c r="E50" s="180"/>
      <c r="F50" s="181"/>
      <c r="G50" s="76" t="s">
        <v>313</v>
      </c>
      <c r="H50" s="146">
        <f>14/18</f>
        <v>0.7777777777777778</v>
      </c>
    </row>
    <row r="51" spans="2:8" s="28" customFormat="1" ht="117" customHeight="1">
      <c r="B51" s="224"/>
      <c r="C51" s="225"/>
      <c r="D51" s="180"/>
      <c r="E51" s="180"/>
      <c r="F51" s="73" t="s">
        <v>268</v>
      </c>
      <c r="G51" s="76" t="s">
        <v>381</v>
      </c>
      <c r="H51" s="146">
        <v>1</v>
      </c>
    </row>
    <row r="52" spans="2:8" s="29" customFormat="1" ht="67.5" customHeight="1">
      <c r="B52" s="224"/>
      <c r="C52" s="225"/>
      <c r="D52" s="181"/>
      <c r="E52" s="181"/>
      <c r="F52" s="62" t="s">
        <v>380</v>
      </c>
      <c r="G52" s="76" t="s">
        <v>314</v>
      </c>
      <c r="H52" s="146">
        <f>3/3</f>
        <v>1</v>
      </c>
    </row>
    <row r="53" spans="2:8" s="29" customFormat="1" ht="36.75" customHeight="1">
      <c r="B53" s="224"/>
      <c r="C53" s="225"/>
      <c r="D53" s="227">
        <v>38</v>
      </c>
      <c r="E53" s="227" t="s">
        <v>269</v>
      </c>
      <c r="F53" s="62" t="s">
        <v>268</v>
      </c>
      <c r="G53" s="76" t="s">
        <v>2</v>
      </c>
      <c r="H53" s="146">
        <v>1</v>
      </c>
    </row>
    <row r="54" spans="2:8" s="29" customFormat="1" ht="126" customHeight="1">
      <c r="B54" s="224"/>
      <c r="C54" s="225"/>
      <c r="D54" s="227"/>
      <c r="E54" s="227"/>
      <c r="F54" s="62" t="s">
        <v>266</v>
      </c>
      <c r="G54" s="76" t="s">
        <v>315</v>
      </c>
      <c r="H54" s="146">
        <v>0.8</v>
      </c>
    </row>
    <row r="55" spans="2:8" s="29" customFormat="1" ht="103.5" customHeight="1">
      <c r="B55" s="224"/>
      <c r="C55" s="225"/>
      <c r="D55" s="227"/>
      <c r="E55" s="227"/>
      <c r="F55" s="62" t="s">
        <v>266</v>
      </c>
      <c r="G55" s="76" t="s">
        <v>316</v>
      </c>
      <c r="H55" s="146">
        <f>4/4</f>
        <v>1</v>
      </c>
    </row>
    <row r="56" spans="2:8" s="29" customFormat="1" ht="35.25" customHeight="1">
      <c r="B56" s="224"/>
      <c r="C56" s="225"/>
      <c r="D56" s="62">
        <v>39</v>
      </c>
      <c r="E56" s="62" t="s">
        <v>270</v>
      </c>
      <c r="F56" s="62" t="s">
        <v>231</v>
      </c>
      <c r="G56" s="76" t="s">
        <v>310</v>
      </c>
      <c r="H56" s="146">
        <f>3/3</f>
        <v>1</v>
      </c>
    </row>
    <row r="57" spans="2:8" s="29" customFormat="1" ht="115.5" customHeight="1" thickBot="1">
      <c r="B57" s="144" t="s">
        <v>417</v>
      </c>
      <c r="C57" s="145" t="s">
        <v>271</v>
      </c>
      <c r="D57" s="151">
        <v>40</v>
      </c>
      <c r="E57" s="151" t="s">
        <v>272</v>
      </c>
      <c r="F57" s="151" t="s">
        <v>273</v>
      </c>
      <c r="G57" s="133" t="s">
        <v>192</v>
      </c>
      <c r="H57" s="152">
        <f>15/15</f>
        <v>1</v>
      </c>
    </row>
    <row r="58" ht="12.75">
      <c r="G58" s="12"/>
    </row>
    <row r="59" ht="12.75">
      <c r="G59" s="12"/>
    </row>
    <row r="60" ht="12.75">
      <c r="G60" s="12"/>
    </row>
    <row r="61" ht="12.75">
      <c r="G61" s="12"/>
    </row>
    <row r="62" ht="12.75">
      <c r="G62" s="12"/>
    </row>
    <row r="63" ht="12.75">
      <c r="G63" s="12"/>
    </row>
    <row r="64" ht="12.75">
      <c r="G64" s="12"/>
    </row>
    <row r="65" ht="12.75">
      <c r="G65" s="12"/>
    </row>
    <row r="66" ht="12.75">
      <c r="G66" s="12"/>
    </row>
    <row r="67" ht="12.75">
      <c r="G67" s="12"/>
    </row>
    <row r="68" ht="12.75">
      <c r="G68" s="12"/>
    </row>
    <row r="69" ht="12.75">
      <c r="G69" s="12"/>
    </row>
    <row r="70" ht="12.75">
      <c r="G70" s="12"/>
    </row>
    <row r="71" ht="12.75">
      <c r="G71" s="12"/>
    </row>
    <row r="72" ht="12.75">
      <c r="G72" s="12"/>
    </row>
    <row r="73" ht="12.75">
      <c r="G73" s="12"/>
    </row>
    <row r="74" ht="12.75">
      <c r="G74" s="12"/>
    </row>
    <row r="75" ht="12.75">
      <c r="G75" s="12"/>
    </row>
    <row r="76" ht="12.75">
      <c r="G76" s="12"/>
    </row>
    <row r="77" ht="12.75">
      <c r="G77" s="12"/>
    </row>
    <row r="78" ht="12.75">
      <c r="G78" s="12"/>
    </row>
    <row r="79" ht="12.75">
      <c r="G79" s="12"/>
    </row>
    <row r="80" ht="12.75">
      <c r="G80" s="12"/>
    </row>
    <row r="81" spans="7:219" ht="12.75">
      <c r="G81" s="12"/>
      <c r="HK81" s="142"/>
    </row>
    <row r="82" ht="12.75">
      <c r="G82" s="12"/>
    </row>
    <row r="83" ht="12.75">
      <c r="G83" s="12"/>
    </row>
    <row r="84" ht="12.75">
      <c r="G84" s="12"/>
    </row>
    <row r="85" ht="12.75">
      <c r="G85" s="12"/>
    </row>
    <row r="86" ht="12.75">
      <c r="G86" s="12"/>
    </row>
    <row r="87" ht="12.75">
      <c r="G87" s="12"/>
    </row>
    <row r="88" ht="12.75">
      <c r="G88" s="12"/>
    </row>
    <row r="89" ht="12.75">
      <c r="G89" s="12"/>
    </row>
    <row r="90" ht="12.75">
      <c r="G90" s="12"/>
    </row>
    <row r="91" ht="12.75">
      <c r="G91" s="12"/>
    </row>
    <row r="92" ht="12.75">
      <c r="G92" s="12"/>
    </row>
    <row r="93" ht="12.75">
      <c r="G93" s="12"/>
    </row>
    <row r="94" ht="12.75">
      <c r="G94" s="12"/>
    </row>
    <row r="95" ht="12.75">
      <c r="G95" s="12"/>
    </row>
    <row r="96" ht="12.75">
      <c r="G96" s="12"/>
    </row>
    <row r="97" ht="12.75">
      <c r="G97" s="12"/>
    </row>
    <row r="98" ht="12.75">
      <c r="G98" s="12"/>
    </row>
    <row r="99" ht="12.75">
      <c r="G99" s="12"/>
    </row>
    <row r="100" ht="12.75">
      <c r="G100" s="12"/>
    </row>
    <row r="101" ht="12.75">
      <c r="G101" s="12"/>
    </row>
    <row r="102" ht="12.75">
      <c r="G102" s="12"/>
    </row>
    <row r="103" ht="12.75">
      <c r="G103" s="12"/>
    </row>
    <row r="104" ht="12.75">
      <c r="G104" s="12"/>
    </row>
    <row r="105" ht="12.75">
      <c r="G105" s="12"/>
    </row>
    <row r="106" ht="12.75">
      <c r="G106" s="12"/>
    </row>
    <row r="107" ht="12.75">
      <c r="G107" s="12"/>
    </row>
    <row r="108" ht="12.75">
      <c r="G108" s="12"/>
    </row>
    <row r="109" ht="12.75">
      <c r="G109" s="12"/>
    </row>
    <row r="110" ht="12.75">
      <c r="G110" s="12"/>
    </row>
    <row r="111" ht="12.75">
      <c r="G111" s="12"/>
    </row>
    <row r="112" ht="12.75">
      <c r="G112" s="12"/>
    </row>
    <row r="113" ht="12.75">
      <c r="G113" s="12"/>
    </row>
    <row r="114" ht="12.75">
      <c r="G114" s="12"/>
    </row>
    <row r="115" ht="12.75">
      <c r="G115" s="12"/>
    </row>
    <row r="116" ht="12.75">
      <c r="G116" s="12"/>
    </row>
    <row r="117" ht="12.75">
      <c r="G117" s="12"/>
    </row>
    <row r="118" ht="12.75">
      <c r="G118" s="12"/>
    </row>
    <row r="119" ht="12.75">
      <c r="G119" s="12"/>
    </row>
    <row r="120" ht="12.75">
      <c r="G120" s="12"/>
    </row>
    <row r="121" ht="12.75">
      <c r="G121" s="12"/>
    </row>
    <row r="122" ht="12.75">
      <c r="G122" s="12"/>
    </row>
    <row r="123" ht="12.75">
      <c r="G123" s="12"/>
    </row>
    <row r="124" ht="12.75">
      <c r="G124" s="12"/>
    </row>
    <row r="125" ht="12.75">
      <c r="G125" s="12"/>
    </row>
    <row r="126" ht="12.75">
      <c r="G126" s="12"/>
    </row>
    <row r="127" ht="12.75">
      <c r="G127" s="12"/>
    </row>
    <row r="128" ht="12.75">
      <c r="G128" s="12"/>
    </row>
    <row r="129" ht="12.75">
      <c r="G129" s="12"/>
    </row>
    <row r="130" ht="12.75">
      <c r="G130" s="12"/>
    </row>
    <row r="131" ht="12.75">
      <c r="G131" s="12"/>
    </row>
    <row r="132" ht="12.75">
      <c r="G132" s="12"/>
    </row>
    <row r="133" ht="12.75">
      <c r="G133" s="12"/>
    </row>
    <row r="134" ht="12.75">
      <c r="G134" s="12"/>
    </row>
    <row r="135" ht="12.75">
      <c r="G135" s="12"/>
    </row>
    <row r="136" ht="12.75">
      <c r="G136" s="12"/>
    </row>
    <row r="137" ht="12.75">
      <c r="G137" s="12"/>
    </row>
    <row r="138" ht="12.75">
      <c r="G138" s="12"/>
    </row>
    <row r="139" ht="12.75">
      <c r="G139" s="12"/>
    </row>
    <row r="140" ht="12.75">
      <c r="G140" s="12"/>
    </row>
    <row r="141" ht="12.75">
      <c r="G141" s="12"/>
    </row>
    <row r="142" ht="12.75">
      <c r="G142" s="12"/>
    </row>
    <row r="143" ht="12.75">
      <c r="G143" s="12"/>
    </row>
    <row r="144" ht="12.75">
      <c r="G144" s="12"/>
    </row>
    <row r="145" ht="12.75">
      <c r="G145" s="12"/>
    </row>
    <row r="146" ht="12.75">
      <c r="G146" s="12"/>
    </row>
    <row r="147" ht="12.75">
      <c r="G147" s="12"/>
    </row>
    <row r="148" ht="12.75">
      <c r="G148" s="12"/>
    </row>
    <row r="149" ht="12.75">
      <c r="G149" s="12"/>
    </row>
    <row r="150" ht="12.75">
      <c r="G150" s="12"/>
    </row>
    <row r="151" ht="12.75">
      <c r="G151" s="12"/>
    </row>
    <row r="152" ht="12.75">
      <c r="G152" s="12"/>
    </row>
    <row r="153" ht="12.75">
      <c r="G153" s="12"/>
    </row>
    <row r="154" ht="12.75">
      <c r="G154" s="12"/>
    </row>
    <row r="155" ht="12.75">
      <c r="G155" s="12"/>
    </row>
    <row r="156" ht="12.75">
      <c r="G156" s="12"/>
    </row>
    <row r="157" ht="12.75">
      <c r="G157" s="12"/>
    </row>
    <row r="158" ht="12.75">
      <c r="G158" s="12"/>
    </row>
    <row r="159" ht="12.75">
      <c r="G159" s="12"/>
    </row>
    <row r="160" ht="12.75">
      <c r="G160" s="12"/>
    </row>
    <row r="161" ht="12.75">
      <c r="G161" s="12"/>
    </row>
    <row r="162" ht="12.75">
      <c r="G162" s="12"/>
    </row>
    <row r="163" ht="12.75">
      <c r="G163" s="12"/>
    </row>
    <row r="164" ht="12.75">
      <c r="G164" s="12"/>
    </row>
    <row r="165" ht="12.75">
      <c r="G165" s="12"/>
    </row>
    <row r="166" ht="12.75">
      <c r="G166" s="12"/>
    </row>
    <row r="167" ht="12.75">
      <c r="G167" s="12"/>
    </row>
    <row r="168" ht="12.75">
      <c r="G168" s="12"/>
    </row>
    <row r="169" ht="12.75">
      <c r="G169" s="12"/>
    </row>
    <row r="170" ht="12.75">
      <c r="G170" s="12"/>
    </row>
    <row r="171" ht="12.75">
      <c r="G171" s="12"/>
    </row>
    <row r="172" ht="12.75">
      <c r="G172" s="12"/>
    </row>
    <row r="173" ht="12.75">
      <c r="G173" s="12"/>
    </row>
    <row r="174" ht="12.75">
      <c r="G174" s="12"/>
    </row>
    <row r="175" ht="12.75">
      <c r="G175" s="12"/>
    </row>
    <row r="176" ht="12.75">
      <c r="G176" s="12"/>
    </row>
    <row r="177" ht="12.75">
      <c r="G177" s="12"/>
    </row>
    <row r="178" ht="12.75">
      <c r="G178" s="12"/>
    </row>
    <row r="179" ht="12.75">
      <c r="G179" s="12"/>
    </row>
    <row r="180" ht="12.75">
      <c r="G180" s="12"/>
    </row>
    <row r="181" ht="12.75">
      <c r="G181" s="12"/>
    </row>
    <row r="182" ht="12.75">
      <c r="G182" s="12"/>
    </row>
    <row r="183" ht="12.75">
      <c r="G183" s="12"/>
    </row>
    <row r="184" ht="12.75">
      <c r="G184" s="12"/>
    </row>
    <row r="185" ht="12.75">
      <c r="G185" s="12"/>
    </row>
    <row r="186" ht="12.75">
      <c r="G186" s="12"/>
    </row>
    <row r="187" ht="12.75">
      <c r="G187" s="12"/>
    </row>
    <row r="188" ht="12.75">
      <c r="G188" s="12"/>
    </row>
    <row r="189" ht="12.75">
      <c r="G189" s="12"/>
    </row>
    <row r="190" ht="12.75">
      <c r="G190" s="12"/>
    </row>
    <row r="191" ht="12.75">
      <c r="G191" s="12"/>
    </row>
    <row r="192" ht="12.75">
      <c r="G192" s="12"/>
    </row>
    <row r="193" ht="12.75">
      <c r="G193" s="12"/>
    </row>
    <row r="194" ht="12.75">
      <c r="G194" s="12"/>
    </row>
    <row r="195" ht="12.75">
      <c r="G195" s="12"/>
    </row>
    <row r="196" ht="12.75">
      <c r="G196" s="12"/>
    </row>
    <row r="197" ht="12.75">
      <c r="G197" s="12"/>
    </row>
    <row r="198" ht="12.75">
      <c r="G198" s="12"/>
    </row>
    <row r="199" ht="12.75">
      <c r="G199" s="12"/>
    </row>
    <row r="200" ht="12.75">
      <c r="G200" s="12"/>
    </row>
    <row r="201" ht="12.75">
      <c r="G201" s="12"/>
    </row>
    <row r="202" ht="12.75">
      <c r="G202" s="12"/>
    </row>
    <row r="203" ht="12.75">
      <c r="G203" s="12"/>
    </row>
    <row r="204" ht="12.75">
      <c r="G204" s="12"/>
    </row>
    <row r="205" ht="12.75">
      <c r="G205" s="12"/>
    </row>
    <row r="206" ht="12.75">
      <c r="G206" s="12"/>
    </row>
    <row r="207" ht="12.75">
      <c r="G207" s="12"/>
    </row>
    <row r="208" ht="12.75">
      <c r="G208" s="12"/>
    </row>
    <row r="209" ht="12.75">
      <c r="G209" s="12"/>
    </row>
    <row r="210" ht="12.75">
      <c r="G210" s="12"/>
    </row>
    <row r="211" ht="12.75">
      <c r="G211" s="12"/>
    </row>
    <row r="212" ht="12.75">
      <c r="G212" s="12"/>
    </row>
    <row r="213" ht="12.75">
      <c r="G213" s="12"/>
    </row>
    <row r="214" ht="12.75">
      <c r="G214" s="12"/>
    </row>
    <row r="215" ht="12.75">
      <c r="G215" s="12"/>
    </row>
    <row r="216" ht="12.75">
      <c r="G216" s="12"/>
    </row>
    <row r="217" ht="12.75">
      <c r="G217" s="12"/>
    </row>
    <row r="218" ht="12.75">
      <c r="G218" s="12"/>
    </row>
    <row r="219" ht="12.75">
      <c r="G219" s="12"/>
    </row>
    <row r="220" ht="12.75">
      <c r="G220" s="12"/>
    </row>
    <row r="221" ht="12.75">
      <c r="G221" s="12"/>
    </row>
    <row r="222" ht="12.75">
      <c r="G222" s="12"/>
    </row>
    <row r="223" ht="12.75">
      <c r="G223" s="12"/>
    </row>
    <row r="224" ht="12.75">
      <c r="G224" s="12"/>
    </row>
    <row r="225" ht="12.75">
      <c r="G225" s="12"/>
    </row>
    <row r="226" ht="12.75">
      <c r="G226" s="12"/>
    </row>
    <row r="227" ht="12.75">
      <c r="G227" s="12"/>
    </row>
    <row r="228" ht="12.75">
      <c r="G228" s="12"/>
    </row>
    <row r="229" ht="12.75">
      <c r="G229" s="12"/>
    </row>
    <row r="230" ht="12.75">
      <c r="G230" s="12"/>
    </row>
    <row r="231" ht="12.75">
      <c r="G231" s="12"/>
    </row>
    <row r="232" ht="12.75">
      <c r="G232" s="12"/>
    </row>
    <row r="233" ht="12.75">
      <c r="G233" s="12"/>
    </row>
    <row r="234" ht="12.75">
      <c r="G234" s="12"/>
    </row>
    <row r="235" ht="12.75">
      <c r="G235" s="12"/>
    </row>
    <row r="236" ht="12.75">
      <c r="G236" s="12"/>
    </row>
    <row r="237" ht="12.75">
      <c r="G237" s="12"/>
    </row>
    <row r="238" ht="12.75">
      <c r="G238" s="12"/>
    </row>
    <row r="239" ht="12.75">
      <c r="G239" s="12"/>
    </row>
    <row r="240" ht="12.75">
      <c r="G240" s="12"/>
    </row>
    <row r="241" ht="12.75">
      <c r="G241" s="12"/>
    </row>
    <row r="242" ht="12.75">
      <c r="G242" s="12"/>
    </row>
    <row r="243" ht="12.75">
      <c r="G243" s="12"/>
    </row>
    <row r="244" ht="12.75">
      <c r="G244" s="12"/>
    </row>
    <row r="245" ht="12.75">
      <c r="G245" s="12"/>
    </row>
    <row r="246" ht="12.75">
      <c r="G246" s="12"/>
    </row>
    <row r="247" ht="12.75">
      <c r="G247" s="12"/>
    </row>
    <row r="248" ht="12.75">
      <c r="G248" s="12"/>
    </row>
    <row r="249" ht="12.75">
      <c r="G249" s="12"/>
    </row>
    <row r="250" ht="12.75">
      <c r="G250" s="12"/>
    </row>
    <row r="251" ht="12.75">
      <c r="G251" s="12"/>
    </row>
    <row r="252" ht="12.75">
      <c r="G252" s="12"/>
    </row>
    <row r="253" ht="12.75">
      <c r="G253" s="12"/>
    </row>
    <row r="254" ht="12.75">
      <c r="G254" s="12"/>
    </row>
    <row r="255" ht="12.75">
      <c r="G255" s="12"/>
    </row>
    <row r="256" ht="12.75">
      <c r="G256" s="12"/>
    </row>
    <row r="257" ht="12.75">
      <c r="G257" s="12"/>
    </row>
    <row r="258" ht="12.75">
      <c r="G258" s="12"/>
    </row>
    <row r="259" ht="12.75">
      <c r="G259" s="12"/>
    </row>
    <row r="260" ht="12.75">
      <c r="G260" s="12"/>
    </row>
    <row r="261" ht="12.75">
      <c r="G261" s="12"/>
    </row>
    <row r="262" ht="12.75">
      <c r="G262" s="12"/>
    </row>
    <row r="263" ht="12.75">
      <c r="G263" s="12"/>
    </row>
    <row r="264" ht="12.75">
      <c r="G264" s="12"/>
    </row>
    <row r="265" ht="12.75">
      <c r="G265" s="12"/>
    </row>
    <row r="266" ht="12.75">
      <c r="G266" s="12"/>
    </row>
    <row r="267" ht="12.75">
      <c r="G267" s="12"/>
    </row>
    <row r="268" ht="12.75">
      <c r="G268" s="12"/>
    </row>
    <row r="269" ht="12.75">
      <c r="G269" s="12"/>
    </row>
    <row r="270" ht="12.75">
      <c r="G270" s="12"/>
    </row>
    <row r="271" ht="12.75">
      <c r="G271" s="12"/>
    </row>
    <row r="272" ht="12.75">
      <c r="G272" s="12"/>
    </row>
    <row r="273" ht="12.75">
      <c r="G273" s="12"/>
    </row>
    <row r="274" ht="12.75">
      <c r="G274" s="12"/>
    </row>
    <row r="275" ht="12.75">
      <c r="G275" s="12"/>
    </row>
    <row r="276" ht="12.75">
      <c r="G276" s="12"/>
    </row>
    <row r="277" ht="12.75">
      <c r="G277" s="12"/>
    </row>
    <row r="278" ht="12.75">
      <c r="G278" s="12"/>
    </row>
    <row r="279" ht="12.75">
      <c r="G279" s="12"/>
    </row>
    <row r="280" ht="12.75">
      <c r="G280" s="12"/>
    </row>
    <row r="281" ht="12.75">
      <c r="G281" s="12"/>
    </row>
    <row r="282" ht="12.75">
      <c r="G282" s="12"/>
    </row>
    <row r="283" ht="12.75">
      <c r="G283" s="12"/>
    </row>
    <row r="284" ht="12.75">
      <c r="G284" s="12"/>
    </row>
    <row r="285" ht="12.75">
      <c r="G285" s="12"/>
    </row>
    <row r="286" ht="12.75">
      <c r="G286" s="12"/>
    </row>
    <row r="287" ht="12.75">
      <c r="G287" s="12"/>
    </row>
    <row r="288" ht="12.75">
      <c r="G288" s="12"/>
    </row>
    <row r="289" ht="12.75">
      <c r="G289" s="12"/>
    </row>
    <row r="290" ht="12.75">
      <c r="G290" s="12"/>
    </row>
    <row r="291" ht="12.75">
      <c r="G291" s="12"/>
    </row>
    <row r="292" ht="12.75">
      <c r="G292" s="12"/>
    </row>
    <row r="293" ht="12.75">
      <c r="G293" s="12"/>
    </row>
    <row r="294" ht="12.75">
      <c r="G294" s="12"/>
    </row>
    <row r="295" ht="12.75">
      <c r="G295" s="12"/>
    </row>
    <row r="296" ht="12.75">
      <c r="G296" s="12"/>
    </row>
    <row r="297" ht="12.75">
      <c r="G297" s="12"/>
    </row>
    <row r="298" ht="12.75">
      <c r="G298" s="12"/>
    </row>
    <row r="299" ht="12.75">
      <c r="G299" s="12"/>
    </row>
    <row r="300" ht="12.75">
      <c r="G300" s="12"/>
    </row>
    <row r="301" ht="12.75">
      <c r="G301" s="12"/>
    </row>
    <row r="302" ht="12.75">
      <c r="G302" s="12"/>
    </row>
    <row r="303" ht="12.75">
      <c r="G303" s="12"/>
    </row>
    <row r="304" ht="12.75">
      <c r="G304" s="12"/>
    </row>
    <row r="305" ht="12.75">
      <c r="G305" s="12"/>
    </row>
    <row r="306" ht="12.75">
      <c r="G306" s="12"/>
    </row>
    <row r="307" ht="12.75">
      <c r="G307" s="12"/>
    </row>
    <row r="308" ht="12.75">
      <c r="G308" s="12"/>
    </row>
    <row r="309" ht="12.75">
      <c r="G309" s="12"/>
    </row>
    <row r="310" ht="12.75">
      <c r="G310" s="12"/>
    </row>
    <row r="311" ht="12.75">
      <c r="G311" s="12"/>
    </row>
    <row r="312" ht="12.75">
      <c r="G312" s="12"/>
    </row>
    <row r="313" ht="12.75">
      <c r="G313" s="12"/>
    </row>
    <row r="314" ht="12.75">
      <c r="G314" s="12"/>
    </row>
    <row r="315" ht="12.75">
      <c r="G315" s="12"/>
    </row>
    <row r="316" ht="12.75">
      <c r="G316" s="12"/>
    </row>
    <row r="317" ht="12.75">
      <c r="G317" s="12"/>
    </row>
    <row r="318" ht="12.75">
      <c r="G318" s="12"/>
    </row>
    <row r="319" ht="12.75">
      <c r="G319" s="12"/>
    </row>
    <row r="320" ht="12.75">
      <c r="G320" s="12"/>
    </row>
    <row r="321" ht="12.75">
      <c r="G321" s="12"/>
    </row>
    <row r="322" ht="12.75">
      <c r="G322" s="12"/>
    </row>
    <row r="323" ht="12.75">
      <c r="G323" s="12"/>
    </row>
    <row r="324" ht="12.75">
      <c r="G324" s="12"/>
    </row>
    <row r="325" ht="12.75">
      <c r="G325" s="12"/>
    </row>
    <row r="326" ht="12.75">
      <c r="G326" s="12"/>
    </row>
    <row r="327" ht="12.75">
      <c r="G327" s="12"/>
    </row>
    <row r="328" ht="12.75">
      <c r="G328" s="12"/>
    </row>
    <row r="329" ht="12.75">
      <c r="G329" s="12"/>
    </row>
    <row r="330" ht="12.75">
      <c r="G330" s="12"/>
    </row>
    <row r="331" ht="12.75">
      <c r="G331" s="12"/>
    </row>
    <row r="332" ht="12.75">
      <c r="G332" s="12"/>
    </row>
    <row r="333" ht="12.75">
      <c r="G333" s="12"/>
    </row>
    <row r="334" ht="12.75">
      <c r="G334" s="12"/>
    </row>
    <row r="335" ht="12.75">
      <c r="G335" s="12"/>
    </row>
    <row r="336" ht="12.75">
      <c r="G336" s="12"/>
    </row>
    <row r="337" ht="12.75">
      <c r="G337" s="12"/>
    </row>
    <row r="338" ht="12.75">
      <c r="G338" s="12"/>
    </row>
    <row r="339" ht="12.75">
      <c r="G339" s="12"/>
    </row>
    <row r="340" ht="12.75">
      <c r="G340" s="12"/>
    </row>
    <row r="341" ht="12.75">
      <c r="G341" s="12"/>
    </row>
    <row r="342" ht="12.75">
      <c r="G342" s="12"/>
    </row>
    <row r="343" ht="12.75">
      <c r="G343" s="12"/>
    </row>
    <row r="344" ht="12.75">
      <c r="G344" s="12"/>
    </row>
    <row r="345" ht="12.75">
      <c r="G345" s="12"/>
    </row>
    <row r="346" ht="12.75">
      <c r="G346" s="12"/>
    </row>
    <row r="347" ht="12.75">
      <c r="G347" s="12"/>
    </row>
    <row r="348" ht="12.75">
      <c r="G348" s="12"/>
    </row>
    <row r="349" ht="12.75">
      <c r="G349" s="12"/>
    </row>
    <row r="350" ht="12.75">
      <c r="G350" s="12"/>
    </row>
    <row r="351" ht="12.75">
      <c r="G351" s="12"/>
    </row>
    <row r="352" ht="12.75">
      <c r="G352" s="12"/>
    </row>
    <row r="353" ht="12.75">
      <c r="G353" s="12"/>
    </row>
    <row r="354" ht="12.75">
      <c r="G354" s="12"/>
    </row>
    <row r="355" ht="12.75">
      <c r="G355" s="12"/>
    </row>
    <row r="356" ht="12.75">
      <c r="G356" s="12"/>
    </row>
    <row r="357" ht="12.75">
      <c r="G357" s="12"/>
    </row>
    <row r="358" ht="12.75">
      <c r="G358" s="12"/>
    </row>
    <row r="359" ht="12.75">
      <c r="G359" s="12"/>
    </row>
    <row r="360" ht="12.75">
      <c r="G360" s="12"/>
    </row>
    <row r="361" ht="12.75">
      <c r="G361" s="12"/>
    </row>
    <row r="362" ht="12.75">
      <c r="G362" s="12"/>
    </row>
    <row r="363" ht="12.75">
      <c r="G363" s="12"/>
    </row>
    <row r="364" ht="12.75">
      <c r="G364" s="12"/>
    </row>
    <row r="365" ht="12.75">
      <c r="G365" s="12"/>
    </row>
    <row r="366" ht="12.75">
      <c r="G366" s="12"/>
    </row>
    <row r="367" ht="12.75">
      <c r="G367" s="12"/>
    </row>
    <row r="368" ht="12.75">
      <c r="G368" s="12"/>
    </row>
    <row r="369" ht="12.75">
      <c r="G369" s="12"/>
    </row>
    <row r="370" ht="12.75">
      <c r="G370" s="12"/>
    </row>
    <row r="371" ht="12.75">
      <c r="G371" s="12"/>
    </row>
    <row r="372" ht="12.75">
      <c r="G372" s="12"/>
    </row>
    <row r="373" ht="12.75">
      <c r="G373" s="12"/>
    </row>
    <row r="374" ht="12.75">
      <c r="G374" s="12"/>
    </row>
    <row r="375" ht="12.75">
      <c r="G375" s="12"/>
    </row>
    <row r="376" ht="12.75">
      <c r="G376" s="12"/>
    </row>
    <row r="377" ht="12.75">
      <c r="G377" s="12"/>
    </row>
    <row r="378" ht="12.75">
      <c r="G378" s="12"/>
    </row>
    <row r="379" ht="12.75">
      <c r="G379" s="12"/>
    </row>
    <row r="380" ht="12.75">
      <c r="G380" s="12"/>
    </row>
    <row r="381" ht="12.75">
      <c r="G381" s="12"/>
    </row>
    <row r="382" ht="12.75">
      <c r="G382" s="12"/>
    </row>
    <row r="383" ht="12.75">
      <c r="G383" s="12"/>
    </row>
    <row r="384" ht="12.75">
      <c r="G384" s="12"/>
    </row>
    <row r="385" ht="12.75">
      <c r="G385" s="12"/>
    </row>
    <row r="386" ht="12.75">
      <c r="G386" s="12"/>
    </row>
    <row r="387" ht="12.75">
      <c r="G387" s="12"/>
    </row>
    <row r="388" ht="12.75">
      <c r="G388" s="12"/>
    </row>
    <row r="389" ht="12.75">
      <c r="G389" s="12"/>
    </row>
    <row r="390" ht="12.75">
      <c r="G390" s="12"/>
    </row>
    <row r="391" ht="12.75">
      <c r="G391" s="12"/>
    </row>
    <row r="392" ht="12.75">
      <c r="G392" s="12"/>
    </row>
    <row r="393" ht="12.75">
      <c r="G393" s="12"/>
    </row>
    <row r="394" ht="12.75">
      <c r="G394" s="12"/>
    </row>
    <row r="395" ht="12.75">
      <c r="G395" s="12"/>
    </row>
    <row r="396" ht="12.75">
      <c r="G396" s="12"/>
    </row>
    <row r="397" ht="12.75">
      <c r="G397" s="12"/>
    </row>
    <row r="398" ht="12.75">
      <c r="G398" s="12"/>
    </row>
    <row r="399" ht="12.75">
      <c r="G399" s="12"/>
    </row>
    <row r="400" ht="12.75">
      <c r="G400" s="12"/>
    </row>
    <row r="401" ht="12.75">
      <c r="G401" s="12"/>
    </row>
    <row r="402" ht="12.75">
      <c r="G402" s="12"/>
    </row>
    <row r="403" ht="12.75">
      <c r="G403" s="12"/>
    </row>
    <row r="404" ht="12.75">
      <c r="G404" s="12"/>
    </row>
    <row r="405" ht="12.75">
      <c r="G405" s="12"/>
    </row>
    <row r="406" ht="12.75">
      <c r="G406" s="12"/>
    </row>
    <row r="407" ht="12.75">
      <c r="G407" s="12"/>
    </row>
    <row r="408" ht="12.75">
      <c r="G408" s="12"/>
    </row>
    <row r="409" ht="12.75">
      <c r="G409" s="12"/>
    </row>
    <row r="410" ht="12.75">
      <c r="G410" s="12"/>
    </row>
    <row r="411" ht="12.75">
      <c r="G411" s="12"/>
    </row>
    <row r="412" ht="12.75">
      <c r="G412" s="12"/>
    </row>
    <row r="413" ht="12.75">
      <c r="G413" s="12"/>
    </row>
    <row r="414" ht="12.75">
      <c r="G414" s="12"/>
    </row>
    <row r="415" ht="12.75">
      <c r="G415" s="12"/>
    </row>
    <row r="416" ht="12.75">
      <c r="G416" s="12"/>
    </row>
    <row r="417" ht="12.75">
      <c r="G417" s="12"/>
    </row>
    <row r="418" ht="12.75">
      <c r="G418" s="12"/>
    </row>
    <row r="419" ht="12.75">
      <c r="G419" s="12"/>
    </row>
    <row r="420" ht="12.75">
      <c r="G420" s="12"/>
    </row>
    <row r="421" ht="12.75">
      <c r="G421" s="12"/>
    </row>
    <row r="422" ht="12.75">
      <c r="G422" s="12"/>
    </row>
    <row r="423" ht="12.75">
      <c r="G423" s="12"/>
    </row>
    <row r="424" ht="12.75">
      <c r="G424" s="12"/>
    </row>
    <row r="425" ht="12.75">
      <c r="G425" s="12"/>
    </row>
    <row r="426" ht="12.75">
      <c r="G426" s="12"/>
    </row>
    <row r="427" ht="12.75">
      <c r="G427" s="12"/>
    </row>
    <row r="428" ht="12.75">
      <c r="G428" s="12"/>
    </row>
    <row r="429" ht="12.75">
      <c r="G429" s="12"/>
    </row>
    <row r="430" ht="12.75">
      <c r="G430" s="12"/>
    </row>
    <row r="431" ht="12.75">
      <c r="G431" s="12"/>
    </row>
    <row r="432" ht="12.75">
      <c r="G432" s="12"/>
    </row>
    <row r="433" ht="12.75">
      <c r="G433" s="12"/>
    </row>
    <row r="434" ht="12.75">
      <c r="G434" s="12"/>
    </row>
    <row r="435" ht="12.75">
      <c r="G435" s="12"/>
    </row>
    <row r="436" ht="12.75">
      <c r="G436" s="12"/>
    </row>
    <row r="437" ht="12.75">
      <c r="G437" s="12"/>
    </row>
    <row r="438" ht="12.75">
      <c r="G438" s="12"/>
    </row>
    <row r="439" ht="12.75">
      <c r="G439" s="12"/>
    </row>
    <row r="440" ht="12.75">
      <c r="G440" s="12"/>
    </row>
    <row r="441" ht="12.75">
      <c r="G441" s="12"/>
    </row>
    <row r="442" ht="12.75">
      <c r="G442" s="12"/>
    </row>
    <row r="443" ht="12.75">
      <c r="G443" s="12"/>
    </row>
    <row r="444" ht="12.75">
      <c r="G444" s="12"/>
    </row>
    <row r="445" ht="12.75">
      <c r="G445" s="12"/>
    </row>
    <row r="446" ht="12.75">
      <c r="G446" s="12"/>
    </row>
    <row r="447" ht="12.75">
      <c r="G447" s="12"/>
    </row>
    <row r="448" ht="12.75">
      <c r="G448" s="12"/>
    </row>
    <row r="449" ht="12.75">
      <c r="G449" s="12"/>
    </row>
    <row r="450" ht="12.75">
      <c r="G450" s="12"/>
    </row>
    <row r="451" ht="12.75">
      <c r="G451" s="12"/>
    </row>
    <row r="452" ht="12.75">
      <c r="G452" s="12"/>
    </row>
  </sheetData>
  <mergeCells count="40">
    <mergeCell ref="G12:G13"/>
    <mergeCell ref="H12:H13"/>
    <mergeCell ref="E53:E55"/>
    <mergeCell ref="E48:E52"/>
    <mergeCell ref="E36:E39"/>
    <mergeCell ref="F12:F13"/>
    <mergeCell ref="E12:E13"/>
    <mergeCell ref="E23:E24"/>
    <mergeCell ref="B1:H1"/>
    <mergeCell ref="B2:H2"/>
    <mergeCell ref="B3:H3"/>
    <mergeCell ref="E4:E6"/>
    <mergeCell ref="G4:G6"/>
    <mergeCell ref="F4:F6"/>
    <mergeCell ref="D4:D6"/>
    <mergeCell ref="C4:C6"/>
    <mergeCell ref="H4:H6"/>
    <mergeCell ref="B4:B6"/>
    <mergeCell ref="B47:B56"/>
    <mergeCell ref="C47:C56"/>
    <mergeCell ref="D53:D55"/>
    <mergeCell ref="B16:B26"/>
    <mergeCell ref="B45:B46"/>
    <mergeCell ref="B42:B44"/>
    <mergeCell ref="C28:C33"/>
    <mergeCell ref="D36:D39"/>
    <mergeCell ref="C45:C46"/>
    <mergeCell ref="D23:D24"/>
    <mergeCell ref="D12:D13"/>
    <mergeCell ref="F48:F50"/>
    <mergeCell ref="D48:D52"/>
    <mergeCell ref="C7:C15"/>
    <mergeCell ref="C42:C44"/>
    <mergeCell ref="B7:B15"/>
    <mergeCell ref="C16:C26"/>
    <mergeCell ref="B36:B41"/>
    <mergeCell ref="C36:C41"/>
    <mergeCell ref="B34:B35"/>
    <mergeCell ref="C34:C35"/>
    <mergeCell ref="B28:B33"/>
  </mergeCells>
  <printOptions horizontalCentered="1" verticalCentered="1"/>
  <pageMargins left="0.5905511811023623" right="0.5905511811023623" top="0.31496062992125984" bottom="0.2362204724409449" header="0" footer="0"/>
  <pageSetup horizontalDpi="600" verticalDpi="600" orientation="landscape" paperSize="5"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la Economía Solidaria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amcorso</dc:creator>
  <cp:keywords/>
  <dc:description/>
  <cp:lastModifiedBy>yrivera</cp:lastModifiedBy>
  <cp:lastPrinted>2009-02-20T13:27:12Z</cp:lastPrinted>
  <dcterms:created xsi:type="dcterms:W3CDTF">2004-07-30T13:11:51Z</dcterms:created>
  <dcterms:modified xsi:type="dcterms:W3CDTF">2009-02-20T13:41:03Z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9226</vt:i4>
  </property>
</Properties>
</file>