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100" activeTab="0"/>
  </bookViews>
  <sheets>
    <sheet name="REC 20" sheetId="1" r:id="rId1"/>
    <sheet name="REC 21" sheetId="2" r:id="rId2"/>
    <sheet name="CONSOLIDACION" sheetId="3" r:id="rId3"/>
    <sheet name="RESUMEN" sheetId="4" r:id="rId4"/>
    <sheet name="Hoja6" sheetId="5" r:id="rId5"/>
    <sheet name="Hoja7" sheetId="6" r:id="rId6"/>
    <sheet name="Hoja8" sheetId="7" r:id="rId7"/>
    <sheet name="Hoja9" sheetId="8" r:id="rId8"/>
    <sheet name="Hoja10" sheetId="9" r:id="rId9"/>
    <sheet name="Hoja11" sheetId="10" r:id="rId10"/>
    <sheet name="Hoja12" sheetId="11" r:id="rId11"/>
  </sheets>
  <definedNames>
    <definedName name="_xlnm.Print_Titles" localSheetId="2">'CONSOLIDACION'!$1:$6</definedName>
    <definedName name="_xlnm.Print_Titles" localSheetId="0">'REC 20'!$1:$6</definedName>
    <definedName name="_xlnm.Print_Titles" localSheetId="1">'REC 21'!$1:$6</definedName>
    <definedName name="_xlnm.Print_Titles" localSheetId="3">'RESUMEN'!$1:$6</definedName>
  </definedNames>
  <calcPr fullCalcOnLoad="1"/>
</workbook>
</file>

<file path=xl/sharedStrings.xml><?xml version="1.0" encoding="utf-8"?>
<sst xmlns="http://schemas.openxmlformats.org/spreadsheetml/2006/main" count="382" uniqueCount="98">
  <si>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</si>
  <si>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</si>
  <si>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</si>
  <si>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</si>
  <si>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</si>
  <si>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</si>
  <si>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</si>
  <si>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</si>
  <si>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</si>
  <si>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</si>
  <si>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</si>
  <si>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</si>
  <si>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</si>
  <si>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</si>
  <si>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</si>
  <si>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</si>
  <si>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</si>
  <si>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</si>
  <si>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</si>
  <si>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</si>
  <si>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</si>
  <si>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</si>
  <si>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</si>
  <si>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</si>
  <si>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</si>
  <si>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</si>
  <si>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OTROS GASTOS PERSONALES (DISTRIBUCION PREVIO CONCEPTO DGPPN)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</si>
  <si>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</si>
  <si>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</si>
  <si>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</si>
  <si>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</si>
  <si>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</si>
  <si>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</si>
  <si>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</si>
  <si>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</si>
  <si>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COMPRA DE EQUIPO</t>
  </si>
  <si>
    <t>ENSERES Y EQUIPOS DE OFICINA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</si>
  <si>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</si>
  <si>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</si>
  <si>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</si>
  <si>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</si>
  <si>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</si>
  <si>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</si>
  <si>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ARRENDAMIENTOS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</si>
  <si>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</si>
  <si>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</si>
  <si>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</si>
  <si>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</si>
  <si>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</si>
  <si>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HUGO ALBERTO VELASCO RAMON</t>
  </si>
  <si>
    <t>SANDRA PATRICIA URIBE HERNÁNDEZ</t>
  </si>
  <si>
    <t>Secretario General</t>
  </si>
  <si>
    <t>Coord. Administrativa y Financiera</t>
  </si>
  <si>
    <t>SUELDOS</t>
  </si>
  <si>
    <t>SUELDOS DE VACACIONES</t>
  </si>
  <si>
    <t>INCAPACIDADES Y LICENCIAS DE MATERNIDAD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</si>
  <si>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</si>
  <si>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</si>
  <si>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</si>
  <si>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</si>
  <si>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</si>
  <si>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</si>
  <si>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</si>
  <si>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</si>
  <si>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</si>
  <si>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</si>
  <si>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</si>
  <si>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</si>
  <si>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</si>
  <si>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</si>
  <si>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</si>
  <si>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</si>
  <si>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</si>
  <si>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</si>
  <si>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</si>
  <si>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</si>
  <si>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</si>
  <si>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</si>
  <si>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</si>
  <si>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</si>
  <si>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</si>
  <si>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</si>
  <si>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TRANSFERENCIAS AL SECTOR PUBLICO</t>
  </si>
  <si>
    <t>ORDEN NACIONAL</t>
  </si>
  <si>
    <t>CUOTA DE AUDITAJE CONTRANAL</t>
  </si>
  <si>
    <t>OTRAS TRANSFERENCIAS</t>
  </si>
  <si>
    <t>SENTENCIAS Y CONCILIACIONES</t>
  </si>
  <si>
    <t>ASISTENCIA TÉCNICA, DIVULGACIÓN Y CAPACITACIÓN A FUNCIONARIOS DEL ESTADO PARA APOYO A LA ADMÓN. DEL ESTADO</t>
  </si>
  <si>
    <t>ADECUACIÓN DE LAS GESTIONES DE LA SUPERINTENDENCIA ACORDE CON LA NORMA ISO 9000 VERSIÓN 2000</t>
  </si>
  <si>
    <t>INTERSUBSECTORIAL GOBIERNO</t>
  </si>
  <si>
    <t>ADMÓN, CONTROL Y ORGANIZACIÓN INSTITUCIONAL PARA APOYO A LA ADMINISTRACIÓN DEL ESTADO</t>
  </si>
  <si>
    <t xml:space="preserve">ADMÓN DE ARCHIVOS Y MIICROFILMACIÓN DE DOCUMENTOS EN LA SUPERINTENDENCIA </t>
  </si>
  <si>
    <t>SISTEMATIZACIÓN INTEGRAL DE LA INFORMACIÓN INSTITUCIONAL EN LA SUPERINTENDENCIA DE LA ECONOMÍA SOLIDARIA -PREVIO CONCEPTO DNP</t>
  </si>
  <si>
    <t>C. INVERSIÓN</t>
  </si>
  <si>
    <t xml:space="preserve"> </t>
  </si>
  <si>
    <t>EJECUCION ACUMULADA MES DE DICIEMBRE DE 2006</t>
  </si>
  <si>
    <t>EJECUCION ACUM DICIEMBRE 2006</t>
  </si>
  <si>
    <t>TOTAL PRESUPUESTO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</si>
</sst>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0.0%"/>
    <numFmt numFmtId="167" formatCode="0.000%"/>
    <numFmt numFmtId="168" formatCode="0.0000%"/>
    <numFmt numFmtId="169" formatCode="0.00000%"/>
    <numFmt numFmtId="170" formatCode="_(* #,##0_);_(* \(#,##0\);_(* &quot;-&quot;_);_(@_)"/>
  </numFmts>
  <fonts count="10">
    <font>
      <sz val="10"/>
      <name val="Arial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medium"/>
      <bottom style="medium">
        <color indexed="21"/>
      </bottom>
    </border>
    <border>
      <left style="medium">
        <color indexed="57"/>
      </left>
      <right style="medium">
        <color indexed="57"/>
      </right>
      <top style="medium">
        <color indexed="21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 style="medium">
        <color indexed="57"/>
      </left>
      <right style="medium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/>
    </border>
    <border>
      <left>
        <color indexed="63"/>
      </left>
      <right>
        <color indexed="63"/>
      </right>
      <top style="medium">
        <color indexed="21"/>
      </top>
      <bottom style="medium"/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3" fontId="0" fillId="0" borderId="0" xfId="15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15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64" fontId="0" fillId="0" borderId="0" xfId="15" applyNumberFormat="1" applyFont="1" applyFill="1" applyAlignment="1">
      <alignment horizontal="right"/>
    </xf>
    <xf numFmtId="164" fontId="0" fillId="0" borderId="0" xfId="15" applyNumberFormat="1" applyFont="1" applyFill="1" applyBorder="1" applyAlignment="1">
      <alignment horizontal="right"/>
    </xf>
    <xf numFmtId="3" fontId="0" fillId="0" borderId="0" xfId="15" applyNumberFormat="1" applyFont="1" applyFill="1" applyAlignment="1">
      <alignment/>
    </xf>
    <xf numFmtId="3" fontId="4" fillId="0" borderId="0" xfId="15" applyNumberFormat="1" applyFont="1" applyFill="1" applyBorder="1" applyAlignment="1">
      <alignment vertical="center"/>
    </xf>
    <xf numFmtId="3" fontId="0" fillId="0" borderId="0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 horizontal="center" vertical="center" wrapText="1"/>
    </xf>
    <xf numFmtId="3" fontId="4" fillId="0" borderId="2" xfId="15" applyNumberFormat="1" applyFont="1" applyFill="1" applyBorder="1" applyAlignment="1">
      <alignment horizontal="center" vertical="center" wrapText="1"/>
    </xf>
    <xf numFmtId="3" fontId="6" fillId="0" borderId="3" xfId="15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4" fillId="0" borderId="5" xfId="15" applyNumberFormat="1" applyFont="1" applyFill="1" applyBorder="1" applyAlignment="1">
      <alignment horizontal="right" vertical="center" wrapText="1"/>
    </xf>
    <xf numFmtId="3" fontId="4" fillId="0" borderId="4" xfId="15" applyNumberFormat="1" applyFont="1" applyFill="1" applyBorder="1" applyAlignment="1">
      <alignment vertical="center" wrapText="1"/>
    </xf>
    <xf numFmtId="3" fontId="4" fillId="0" borderId="5" xfId="15" applyNumberFormat="1" applyFont="1" applyFill="1" applyBorder="1" applyAlignment="1">
      <alignment vertical="center" wrapText="1"/>
    </xf>
    <xf numFmtId="3" fontId="0" fillId="0" borderId="4" xfId="15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164" fontId="4" fillId="0" borderId="5" xfId="15" applyNumberFormat="1" applyFont="1" applyFill="1" applyBorder="1" applyAlignment="1">
      <alignment horizontal="right" wrapText="1"/>
    </xf>
    <xf numFmtId="3" fontId="4" fillId="0" borderId="5" xfId="15" applyNumberFormat="1" applyFont="1" applyFill="1" applyBorder="1" applyAlignment="1">
      <alignment wrapText="1"/>
    </xf>
    <xf numFmtId="3" fontId="4" fillId="0" borderId="5" xfId="15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5" xfId="15" applyNumberFormat="1" applyFont="1" applyFill="1" applyBorder="1" applyAlignment="1">
      <alignment/>
    </xf>
    <xf numFmtId="0" fontId="8" fillId="0" borderId="5" xfId="0" applyFont="1" applyFill="1" applyBorder="1" applyAlignment="1">
      <alignment wrapText="1"/>
    </xf>
    <xf numFmtId="164" fontId="0" fillId="0" borderId="5" xfId="15" applyNumberFormat="1" applyFont="1" applyFill="1" applyBorder="1" applyAlignment="1">
      <alignment horizontal="right" wrapText="1"/>
    </xf>
    <xf numFmtId="3" fontId="4" fillId="0" borderId="5" xfId="15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wrapText="1"/>
    </xf>
    <xf numFmtId="164" fontId="0" fillId="0" borderId="5" xfId="15" applyNumberFormat="1" applyFont="1" applyFill="1" applyBorder="1" applyAlignment="1">
      <alignment horizontal="right" wrapText="1"/>
    </xf>
    <xf numFmtId="3" fontId="0" fillId="0" borderId="5" xfId="15" applyNumberFormat="1" applyFont="1" applyFill="1" applyBorder="1" applyAlignment="1">
      <alignment wrapText="1"/>
    </xf>
    <xf numFmtId="3" fontId="0" fillId="0" borderId="5" xfId="15" applyNumberFormat="1" applyFont="1" applyFill="1" applyBorder="1" applyAlignment="1">
      <alignment vertical="center" wrapText="1"/>
    </xf>
    <xf numFmtId="3" fontId="0" fillId="0" borderId="5" xfId="15" applyNumberFormat="1" applyFont="1" applyFill="1" applyBorder="1" applyAlignment="1">
      <alignment wrapText="1"/>
    </xf>
    <xf numFmtId="165" fontId="4" fillId="0" borderId="5" xfId="15" applyNumberFormat="1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4" fillId="0" borderId="5" xfId="15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65" fontId="0" fillId="0" borderId="5" xfId="15" applyNumberFormat="1" applyFont="1" applyFill="1" applyBorder="1" applyAlignment="1">
      <alignment wrapText="1"/>
    </xf>
    <xf numFmtId="0" fontId="9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4" fontId="0" fillId="0" borderId="6" xfId="15" applyNumberFormat="1" applyFont="1" applyFill="1" applyBorder="1" applyAlignment="1">
      <alignment horizontal="right" wrapText="1"/>
    </xf>
    <xf numFmtId="3" fontId="0" fillId="0" borderId="6" xfId="15" applyNumberFormat="1" applyFont="1" applyFill="1" applyBorder="1" applyAlignment="1">
      <alignment/>
    </xf>
    <xf numFmtId="3" fontId="0" fillId="0" borderId="6" xfId="15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0" fillId="0" borderId="0" xfId="15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8" xfId="0" applyFont="1" applyBorder="1" applyAlignment="1">
      <alignment/>
    </xf>
    <xf numFmtId="164" fontId="0" fillId="0" borderId="8" xfId="15" applyNumberFormat="1" applyFont="1" applyBorder="1" applyAlignment="1">
      <alignment/>
    </xf>
    <xf numFmtId="3" fontId="0" fillId="0" borderId="8" xfId="15" applyNumberFormat="1" applyFont="1" applyFill="1" applyBorder="1" applyAlignment="1">
      <alignment/>
    </xf>
    <xf numFmtId="3" fontId="0" fillId="0" borderId="8" xfId="15" applyNumberFormat="1" applyFont="1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3" fontId="4" fillId="0" borderId="0" xfId="15" applyNumberFormat="1" applyFont="1" applyBorder="1" applyAlignment="1">
      <alignment/>
    </xf>
    <xf numFmtId="3" fontId="0" fillId="0" borderId="0" xfId="15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164" fontId="0" fillId="0" borderId="11" xfId="15" applyNumberFormat="1" applyFont="1" applyBorder="1" applyAlignment="1">
      <alignment/>
    </xf>
    <xf numFmtId="3" fontId="0" fillId="0" borderId="11" xfId="15" applyNumberFormat="1" applyFont="1" applyFill="1" applyBorder="1" applyAlignment="1">
      <alignment/>
    </xf>
    <xf numFmtId="3" fontId="0" fillId="0" borderId="11" xfId="15" applyNumberFormat="1" applyFont="1" applyBorder="1" applyAlignment="1">
      <alignment/>
    </xf>
    <xf numFmtId="164" fontId="0" fillId="0" borderId="0" xfId="15" applyNumberFormat="1" applyFont="1" applyFill="1" applyAlignment="1">
      <alignment horizontal="right"/>
    </xf>
    <xf numFmtId="164" fontId="0" fillId="0" borderId="0" xfId="15" applyNumberFormat="1" applyFont="1" applyFill="1" applyBorder="1" applyAlignment="1">
      <alignment horizontal="right"/>
    </xf>
    <xf numFmtId="3" fontId="0" fillId="0" borderId="0" xfId="15" applyNumberFormat="1" applyFont="1" applyFill="1" applyAlignment="1">
      <alignment/>
    </xf>
    <xf numFmtId="3" fontId="0" fillId="0" borderId="0" xfId="15" applyNumberFormat="1" applyFont="1" applyFill="1" applyBorder="1" applyAlignment="1">
      <alignment/>
    </xf>
    <xf numFmtId="3" fontId="4" fillId="0" borderId="4" xfId="15" applyNumberFormat="1" applyFont="1" applyFill="1" applyBorder="1" applyAlignment="1">
      <alignment horizontal="right" vertical="center" wrapText="1"/>
    </xf>
    <xf numFmtId="3" fontId="4" fillId="0" borderId="5" xfId="15" applyNumberFormat="1" applyFont="1" applyFill="1" applyBorder="1" applyAlignment="1">
      <alignment horizontal="right" vertical="center" wrapText="1"/>
    </xf>
    <xf numFmtId="3" fontId="0" fillId="0" borderId="5" xfId="15" applyNumberFormat="1" applyFont="1" applyFill="1" applyBorder="1" applyAlignment="1">
      <alignment horizontal="right" wrapText="1"/>
    </xf>
    <xf numFmtId="3" fontId="0" fillId="0" borderId="5" xfId="15" applyNumberFormat="1" applyFont="1" applyFill="1" applyBorder="1" applyAlignment="1">
      <alignment horizontal="right" wrapText="1"/>
    </xf>
    <xf numFmtId="3" fontId="0" fillId="0" borderId="6" xfId="15" applyNumberFormat="1" applyFont="1" applyFill="1" applyBorder="1" applyAlignment="1">
      <alignment horizontal="right" wrapText="1"/>
    </xf>
    <xf numFmtId="3" fontId="0" fillId="0" borderId="0" xfId="15" applyNumberFormat="1" applyFont="1" applyBorder="1" applyAlignment="1">
      <alignment/>
    </xf>
    <xf numFmtId="3" fontId="0" fillId="0" borderId="8" xfId="15" applyNumberFormat="1" applyFont="1" applyBorder="1" applyAlignment="1">
      <alignment/>
    </xf>
    <xf numFmtId="3" fontId="0" fillId="0" borderId="11" xfId="15" applyNumberFormat="1" applyFont="1" applyBorder="1" applyAlignment="1">
      <alignment/>
    </xf>
    <xf numFmtId="0" fontId="9" fillId="0" borderId="6" xfId="0" applyFont="1" applyFill="1" applyBorder="1" applyAlignment="1">
      <alignment wrapText="1"/>
    </xf>
    <xf numFmtId="3" fontId="0" fillId="0" borderId="6" xfId="15" applyNumberFormat="1" applyFont="1" applyFill="1" applyBorder="1" applyAlignment="1">
      <alignment horizontal="right" wrapText="1"/>
    </xf>
    <xf numFmtId="43" fontId="0" fillId="0" borderId="0" xfId="15" applyFill="1" applyAlignment="1">
      <alignment/>
    </xf>
    <xf numFmtId="43" fontId="0" fillId="0" borderId="0" xfId="15" applyFont="1" applyFill="1" applyAlignment="1">
      <alignment/>
    </xf>
    <xf numFmtId="3" fontId="7" fillId="0" borderId="12" xfId="15" applyNumberFormat="1" applyFont="1" applyFill="1" applyBorder="1" applyAlignment="1">
      <alignment horizontal="center" vertical="justify" wrapText="1"/>
    </xf>
    <xf numFmtId="3" fontId="7" fillId="0" borderId="12" xfId="15" applyNumberFormat="1" applyFont="1" applyFill="1" applyBorder="1" applyAlignment="1">
      <alignment horizontal="center" vertical="center" wrapText="1"/>
    </xf>
    <xf numFmtId="3" fontId="0" fillId="0" borderId="6" xfId="15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66" fontId="4" fillId="0" borderId="5" xfId="19" applyNumberFormat="1" applyFont="1" applyFill="1" applyBorder="1" applyAlignment="1">
      <alignment vertical="center" wrapText="1"/>
    </xf>
    <xf numFmtId="166" fontId="0" fillId="0" borderId="0" xfId="19" applyNumberFormat="1" applyFill="1" applyAlignment="1">
      <alignment/>
    </xf>
    <xf numFmtId="166" fontId="0" fillId="0" borderId="5" xfId="19" applyNumberFormat="1" applyFont="1" applyFill="1" applyBorder="1" applyAlignment="1">
      <alignment/>
    </xf>
    <xf numFmtId="166" fontId="4" fillId="0" borderId="5" xfId="19" applyNumberFormat="1" applyFont="1" applyFill="1" applyBorder="1" applyAlignment="1">
      <alignment wrapText="1"/>
    </xf>
    <xf numFmtId="166" fontId="0" fillId="0" borderId="5" xfId="19" applyNumberFormat="1" applyFont="1" applyFill="1" applyBorder="1" applyAlignment="1">
      <alignment wrapText="1"/>
    </xf>
    <xf numFmtId="166" fontId="0" fillId="0" borderId="0" xfId="19" applyNumberFormat="1" applyFont="1" applyFill="1" applyAlignment="1">
      <alignment/>
    </xf>
    <xf numFmtId="166" fontId="0" fillId="0" borderId="13" xfId="19" applyNumberFormat="1" applyFont="1" applyFill="1" applyBorder="1" applyAlignment="1">
      <alignment/>
    </xf>
    <xf numFmtId="166" fontId="0" fillId="0" borderId="14" xfId="19" applyNumberFormat="1" applyFont="1" applyFill="1" applyBorder="1" applyAlignment="1">
      <alignment/>
    </xf>
    <xf numFmtId="166" fontId="0" fillId="0" borderId="15" xfId="19" applyNumberFormat="1" applyFont="1" applyFill="1" applyBorder="1" applyAlignment="1">
      <alignment/>
    </xf>
    <xf numFmtId="43" fontId="4" fillId="0" borderId="5" xfId="15" applyFont="1" applyFill="1" applyBorder="1" applyAlignment="1">
      <alignment wrapText="1"/>
    </xf>
    <xf numFmtId="43" fontId="4" fillId="0" borderId="5" xfId="15" applyFont="1" applyFill="1" applyBorder="1" applyAlignment="1">
      <alignment wrapText="1"/>
    </xf>
    <xf numFmtId="3" fontId="4" fillId="0" borderId="5" xfId="15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64" fontId="0" fillId="0" borderId="0" xfId="15" applyNumberFormat="1" applyFont="1" applyFill="1" applyBorder="1" applyAlignment="1">
      <alignment horizontal="right" wrapText="1"/>
    </xf>
    <xf numFmtId="3" fontId="0" fillId="0" borderId="0" xfId="15" applyNumberFormat="1" applyFont="1" applyFill="1" applyBorder="1" applyAlignment="1">
      <alignment vertical="center" wrapText="1"/>
    </xf>
    <xf numFmtId="3" fontId="0" fillId="0" borderId="5" xfId="15" applyNumberFormat="1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3" fontId="0" fillId="0" borderId="0" xfId="15" applyNumberFormat="1" applyFont="1" applyFill="1" applyBorder="1" applyAlignment="1">
      <alignment horizontal="right" wrapText="1"/>
    </xf>
    <xf numFmtId="0" fontId="7" fillId="0" borderId="5" xfId="0" applyFont="1" applyFill="1" applyBorder="1" applyAlignment="1">
      <alignment/>
    </xf>
    <xf numFmtId="164" fontId="4" fillId="0" borderId="5" xfId="15" applyNumberFormat="1" applyFont="1" applyFill="1" applyBorder="1" applyAlignment="1">
      <alignment horizontal="right" wrapText="1"/>
    </xf>
    <xf numFmtId="3" fontId="4" fillId="0" borderId="5" xfId="15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3" fontId="6" fillId="0" borderId="5" xfId="15" applyNumberFormat="1" applyFont="1" applyFill="1" applyBorder="1" applyAlignment="1">
      <alignment horizontal="right" wrapText="1"/>
    </xf>
    <xf numFmtId="164" fontId="6" fillId="0" borderId="5" xfId="15" applyNumberFormat="1" applyFont="1" applyFill="1" applyBorder="1" applyAlignment="1">
      <alignment horizontal="right" wrapText="1"/>
    </xf>
    <xf numFmtId="3" fontId="6" fillId="0" borderId="5" xfId="15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 horizontal="right"/>
    </xf>
    <xf numFmtId="3" fontId="6" fillId="0" borderId="5" xfId="15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4" fillId="0" borderId="5" xfId="15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3" fontId="0" fillId="0" borderId="0" xfId="15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164" fontId="4" fillId="0" borderId="4" xfId="15" applyNumberFormat="1" applyFont="1" applyFill="1" applyBorder="1" applyAlignment="1">
      <alignment horizontal="right" wrapText="1"/>
    </xf>
    <xf numFmtId="3" fontId="4" fillId="0" borderId="4" xfId="15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6" xfId="15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15" applyNumberFormat="1" applyFont="1" applyFill="1" applyBorder="1" applyAlignment="1">
      <alignment wrapText="1"/>
    </xf>
    <xf numFmtId="43" fontId="0" fillId="0" borderId="0" xfId="15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5" xfId="0" applyFont="1" applyFill="1" applyBorder="1" applyAlignment="1">
      <alignment wrapText="1"/>
    </xf>
    <xf numFmtId="3" fontId="4" fillId="0" borderId="4" xfId="15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8" fillId="0" borderId="8" xfId="0" applyFont="1" applyFill="1" applyBorder="1" applyAlignment="1">
      <alignment/>
    </xf>
    <xf numFmtId="164" fontId="0" fillId="0" borderId="8" xfId="15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15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0" applyFont="1" applyFill="1" applyBorder="1" applyAlignment="1">
      <alignment/>
    </xf>
    <xf numFmtId="164" fontId="0" fillId="0" borderId="11" xfId="15" applyNumberFormat="1" applyFont="1" applyFill="1" applyBorder="1" applyAlignment="1">
      <alignment/>
    </xf>
    <xf numFmtId="4" fontId="4" fillId="0" borderId="5" xfId="15" applyNumberFormat="1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4" fontId="4" fillId="0" borderId="5" xfId="15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0" fillId="0" borderId="5" xfId="15" applyNumberFormat="1" applyFont="1" applyFill="1" applyBorder="1" applyAlignment="1">
      <alignment wrapText="1"/>
    </xf>
    <xf numFmtId="166" fontId="0" fillId="0" borderId="5" xfId="19" applyNumberFormat="1" applyFont="1" applyFill="1" applyBorder="1" applyAlignment="1">
      <alignment wrapText="1"/>
    </xf>
    <xf numFmtId="164" fontId="0" fillId="0" borderId="5" xfId="15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164" fontId="4" fillId="0" borderId="5" xfId="15" applyNumberFormat="1" applyFont="1" applyFill="1" applyBorder="1" applyAlignment="1">
      <alignment wrapText="1"/>
    </xf>
    <xf numFmtId="166" fontId="4" fillId="0" borderId="5" xfId="19" applyNumberFormat="1" applyFont="1" applyFill="1" applyBorder="1" applyAlignment="1">
      <alignment wrapText="1"/>
    </xf>
    <xf numFmtId="164" fontId="6" fillId="0" borderId="5" xfId="15" applyNumberFormat="1" applyFont="1" applyFill="1" applyBorder="1" applyAlignment="1">
      <alignment wrapText="1"/>
    </xf>
    <xf numFmtId="3" fontId="0" fillId="0" borderId="6" xfId="15" applyNumberFormat="1" applyFont="1" applyFill="1" applyBorder="1" applyAlignment="1">
      <alignment wrapText="1"/>
    </xf>
    <xf numFmtId="166" fontId="0" fillId="0" borderId="6" xfId="19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/>
    </xf>
    <xf numFmtId="10" fontId="0" fillId="0" borderId="5" xfId="19" applyNumberFormat="1" applyFont="1" applyFill="1" applyBorder="1" applyAlignment="1">
      <alignment wrapText="1"/>
    </xf>
    <xf numFmtId="3" fontId="0" fillId="0" borderId="0" xfId="15" applyNumberFormat="1" applyFont="1" applyFill="1" applyBorder="1" applyAlignment="1">
      <alignment wrapText="1"/>
    </xf>
    <xf numFmtId="164" fontId="0" fillId="0" borderId="0" xfId="15" applyNumberFormat="1" applyFont="1" applyFill="1" applyBorder="1" applyAlignment="1">
      <alignment wrapText="1"/>
    </xf>
    <xf numFmtId="166" fontId="0" fillId="0" borderId="0" xfId="19" applyNumberFormat="1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4" fillId="0" borderId="19" xfId="15" applyNumberFormat="1" applyFont="1" applyFill="1" applyBorder="1" applyAlignment="1">
      <alignment horizontal="right" wrapText="1"/>
    </xf>
    <xf numFmtId="3" fontId="0" fillId="0" borderId="20" xfId="15" applyNumberFormat="1" applyFont="1" applyFill="1" applyBorder="1" applyAlignment="1">
      <alignment horizontal="right" wrapText="1"/>
    </xf>
    <xf numFmtId="3" fontId="4" fillId="0" borderId="20" xfId="15" applyNumberFormat="1" applyFont="1" applyFill="1" applyBorder="1" applyAlignment="1">
      <alignment horizontal="right" wrapText="1"/>
    </xf>
    <xf numFmtId="10" fontId="4" fillId="0" borderId="20" xfId="19" applyNumberFormat="1" applyFont="1" applyFill="1" applyBorder="1" applyAlignment="1">
      <alignment/>
    </xf>
    <xf numFmtId="3" fontId="4" fillId="0" borderId="21" xfId="15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21" xfId="15" applyNumberFormat="1" applyFont="1" applyFill="1" applyBorder="1" applyAlignment="1">
      <alignment horizontal="center" vertical="center" wrapText="1"/>
    </xf>
    <xf numFmtId="164" fontId="4" fillId="0" borderId="3" xfId="15" applyNumberFormat="1" applyFont="1" applyFill="1" applyBorder="1" applyAlignment="1">
      <alignment horizontal="center" vertical="center" wrapText="1"/>
    </xf>
    <xf numFmtId="3" fontId="4" fillId="0" borderId="22" xfId="15" applyNumberFormat="1" applyFont="1" applyFill="1" applyBorder="1" applyAlignment="1">
      <alignment horizontal="center" vertical="center"/>
    </xf>
    <xf numFmtId="3" fontId="7" fillId="0" borderId="21" xfId="15" applyNumberFormat="1" applyFont="1" applyFill="1" applyBorder="1" applyAlignment="1">
      <alignment horizontal="center" vertical="center" wrapText="1"/>
    </xf>
    <xf numFmtId="3" fontId="7" fillId="0" borderId="3" xfId="15" applyNumberFormat="1" applyFont="1" applyFill="1" applyBorder="1" applyAlignment="1">
      <alignment horizontal="center" vertical="center" wrapText="1"/>
    </xf>
    <xf numFmtId="3" fontId="4" fillId="0" borderId="3" xfId="15" applyNumberFormat="1" applyFont="1" applyFill="1" applyBorder="1" applyAlignment="1">
      <alignment horizontal="center" vertical="center" wrapText="1"/>
    </xf>
    <xf numFmtId="3" fontId="6" fillId="0" borderId="21" xfId="15" applyNumberFormat="1" applyFont="1" applyFill="1" applyBorder="1" applyAlignment="1">
      <alignment horizontal="center" vertical="center" wrapText="1"/>
    </xf>
    <xf numFmtId="3" fontId="4" fillId="0" borderId="23" xfId="15" applyNumberFormat="1" applyFont="1" applyFill="1" applyBorder="1" applyAlignment="1">
      <alignment horizontal="center" vertical="center" wrapText="1"/>
    </xf>
    <xf numFmtId="3" fontId="4" fillId="0" borderId="24" xfId="15" applyNumberFormat="1" applyFont="1" applyFill="1" applyBorder="1" applyAlignment="1">
      <alignment horizontal="center" vertical="center" wrapText="1"/>
    </xf>
    <xf numFmtId="166" fontId="4" fillId="0" borderId="25" xfId="19" applyNumberFormat="1" applyFont="1" applyFill="1" applyBorder="1" applyAlignment="1">
      <alignment horizontal="center" vertical="center" wrapText="1"/>
    </xf>
    <xf numFmtId="166" fontId="4" fillId="0" borderId="6" xfId="19" applyNumberFormat="1" applyFont="1" applyFill="1" applyBorder="1" applyAlignment="1">
      <alignment horizontal="center" vertical="center" wrapText="1"/>
    </xf>
    <xf numFmtId="3" fontId="4" fillId="0" borderId="25" xfId="15" applyNumberFormat="1" applyFont="1" applyFill="1" applyBorder="1" applyAlignment="1">
      <alignment horizontal="center" vertical="center" wrapText="1"/>
    </xf>
    <xf numFmtId="3" fontId="4" fillId="0" borderId="6" xfId="15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Z183"/>
  <sheetViews>
    <sheetView tabSelected="1" workbookViewId="0" topLeftCell="M79">
      <selection activeCell="V93" sqref="V93"/>
    </sheetView>
  </sheetViews>
  <sheetFormatPr defaultColWidth="11.421875" defaultRowHeight="12.75"/>
  <cols>
    <col min="1" max="1" width="4.7109375" style="7" customWidth="1"/>
    <col min="2" max="2" width="5.00390625" style="7" customWidth="1"/>
    <col min="3" max="3" width="4.8515625" style="7" bestFit="1" customWidth="1"/>
    <col min="4" max="4" width="3.421875" style="7" bestFit="1" customWidth="1"/>
    <col min="5" max="5" width="5.28125" style="7" customWidth="1"/>
    <col min="6" max="6" width="37.140625" style="15" bestFit="1" customWidth="1"/>
    <col min="7" max="7" width="14.7109375" style="80" customWidth="1"/>
    <col min="8" max="8" width="1.7109375" style="81" customWidth="1"/>
    <col min="9" max="10" width="12.28125" style="82" bestFit="1" customWidth="1"/>
    <col min="11" max="11" width="11.7109375" style="82" customWidth="1"/>
    <col min="12" max="12" width="10.8515625" style="82" customWidth="1"/>
    <col min="13" max="13" width="18.28125" style="82" bestFit="1" customWidth="1"/>
    <col min="14" max="14" width="1.7109375" style="83" customWidth="1"/>
    <col min="15" max="16" width="15.140625" style="82" customWidth="1"/>
    <col min="17" max="17" width="13.28125" style="82" bestFit="1" customWidth="1"/>
    <col min="18" max="18" width="12.7109375" style="82" bestFit="1" customWidth="1"/>
    <col min="19" max="19" width="1.7109375" style="6" customWidth="1"/>
    <col min="20" max="20" width="12.7109375" style="7" bestFit="1" customWidth="1"/>
    <col min="21" max="21" width="12.8515625" style="95" bestFit="1" customWidth="1"/>
    <col min="22" max="16384" width="11.57421875" style="7" customWidth="1"/>
  </cols>
  <sheetData>
    <row r="1" spans="1:23" s="2" customFormat="1" ht="15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3" s="2" customFormat="1" ht="12.75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s="2" customFormat="1" ht="14.25">
      <c r="A3" s="218" t="s">
        <v>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6:21" s="2" customFormat="1" ht="13.5" thickBot="1">
      <c r="F4" s="15"/>
      <c r="G4" s="16"/>
      <c r="H4" s="17"/>
      <c r="I4" s="18"/>
      <c r="J4" s="18"/>
      <c r="K4" s="19"/>
      <c r="L4" s="19"/>
      <c r="M4" s="18"/>
      <c r="N4" s="20"/>
      <c r="O4" s="18"/>
      <c r="P4" s="18"/>
      <c r="Q4" s="18"/>
      <c r="R4" s="18"/>
      <c r="S4" s="3"/>
      <c r="U4" s="94"/>
    </row>
    <row r="5" spans="1:23" s="5" customFormat="1" ht="13.5" customHeight="1" thickBot="1">
      <c r="A5" s="219" t="s">
        <v>3</v>
      </c>
      <c r="B5" s="219" t="s">
        <v>4</v>
      </c>
      <c r="C5" s="219" t="s">
        <v>5</v>
      </c>
      <c r="D5" s="219" t="s">
        <v>6</v>
      </c>
      <c r="E5" s="219" t="s">
        <v>7</v>
      </c>
      <c r="F5" s="221" t="s">
        <v>8</v>
      </c>
      <c r="G5" s="223" t="s">
        <v>9</v>
      </c>
      <c r="H5" s="21"/>
      <c r="I5" s="225" t="s">
        <v>10</v>
      </c>
      <c r="J5" s="225"/>
      <c r="K5" s="226" t="s">
        <v>11</v>
      </c>
      <c r="L5" s="226" t="s">
        <v>12</v>
      </c>
      <c r="M5" s="215" t="s">
        <v>13</v>
      </c>
      <c r="N5" s="22"/>
      <c r="O5" s="215" t="s">
        <v>95</v>
      </c>
      <c r="P5" s="215"/>
      <c r="Q5" s="215"/>
      <c r="R5" s="215"/>
      <c r="S5" s="4"/>
      <c r="T5" s="215" t="s">
        <v>74</v>
      </c>
      <c r="U5" s="215"/>
      <c r="V5" s="215"/>
      <c r="W5" s="215"/>
    </row>
    <row r="6" spans="1:23" s="5" customFormat="1" ht="24.75" thickBot="1">
      <c r="A6" s="220"/>
      <c r="B6" s="220"/>
      <c r="C6" s="220"/>
      <c r="D6" s="220"/>
      <c r="E6" s="220"/>
      <c r="F6" s="222"/>
      <c r="G6" s="224"/>
      <c r="H6" s="21"/>
      <c r="I6" s="96" t="s">
        <v>14</v>
      </c>
      <c r="J6" s="97" t="s">
        <v>15</v>
      </c>
      <c r="K6" s="227"/>
      <c r="L6" s="227"/>
      <c r="M6" s="228"/>
      <c r="N6" s="22"/>
      <c r="O6" s="23" t="s">
        <v>16</v>
      </c>
      <c r="P6" s="23" t="s">
        <v>17</v>
      </c>
      <c r="Q6" s="23" t="s">
        <v>18</v>
      </c>
      <c r="R6" s="23" t="s">
        <v>19</v>
      </c>
      <c r="S6" s="4"/>
      <c r="T6" s="23" t="s">
        <v>76</v>
      </c>
      <c r="U6" s="23" t="s">
        <v>77</v>
      </c>
      <c r="V6" s="23" t="s">
        <v>78</v>
      </c>
      <c r="W6" s="23" t="s">
        <v>79</v>
      </c>
    </row>
    <row r="7" spans="1:23" s="148" customFormat="1" ht="12.75">
      <c r="A7" s="144"/>
      <c r="B7" s="144"/>
      <c r="C7" s="144"/>
      <c r="D7" s="144"/>
      <c r="E7" s="144"/>
      <c r="F7" s="145"/>
      <c r="G7" s="146"/>
      <c r="H7" s="35"/>
      <c r="I7" s="147"/>
      <c r="J7" s="147"/>
      <c r="K7" s="147"/>
      <c r="L7" s="147"/>
      <c r="M7" s="147"/>
      <c r="N7" s="36"/>
      <c r="O7" s="147"/>
      <c r="P7" s="147"/>
      <c r="Q7" s="29"/>
      <c r="R7" s="29"/>
      <c r="S7" s="6"/>
      <c r="T7" s="147"/>
      <c r="U7" s="147"/>
      <c r="V7" s="29"/>
      <c r="W7" s="29"/>
    </row>
    <row r="8" spans="1:23" s="148" customFormat="1" ht="12.75">
      <c r="A8" s="142">
        <v>1</v>
      </c>
      <c r="B8" s="149"/>
      <c r="C8" s="149"/>
      <c r="D8" s="149"/>
      <c r="E8" s="149"/>
      <c r="F8" s="150" t="s">
        <v>20</v>
      </c>
      <c r="G8" s="35">
        <f>+G10+G50+G73</f>
        <v>4487009209</v>
      </c>
      <c r="H8" s="35"/>
      <c r="I8" s="35">
        <f>+I10+I50+I73</f>
        <v>435296644</v>
      </c>
      <c r="J8" s="35">
        <f>+J10+J50+J73</f>
        <v>435296644</v>
      </c>
      <c r="K8" s="115">
        <f>+K10+K55</f>
        <v>0</v>
      </c>
      <c r="L8" s="115">
        <f>+L10+L55</f>
        <v>0</v>
      </c>
      <c r="M8" s="36">
        <f>+M10+M50</f>
        <v>4246564209</v>
      </c>
      <c r="N8" s="36"/>
      <c r="O8" s="36">
        <f>+O10+O50</f>
        <v>4170789518.73</v>
      </c>
      <c r="P8" s="36">
        <f>+P10+P50</f>
        <v>4170789518.73</v>
      </c>
      <c r="Q8" s="36">
        <f>+Q10+Q50</f>
        <v>3970105612.95</v>
      </c>
      <c r="R8" s="36">
        <f>+R10+R50</f>
        <v>3970105612.95</v>
      </c>
      <c r="S8" s="6"/>
      <c r="T8" s="36">
        <f>+M8-O8</f>
        <v>75774690.26999998</v>
      </c>
      <c r="U8" s="36">
        <f>+O8-P8</f>
        <v>0</v>
      </c>
      <c r="V8" s="36">
        <f>+P8-Q8</f>
        <v>200683905.7800002</v>
      </c>
      <c r="W8" s="36">
        <f>+Q8-R8</f>
        <v>0</v>
      </c>
    </row>
    <row r="9" spans="1:23" s="148" customFormat="1" ht="12.75">
      <c r="A9" s="149"/>
      <c r="B9" s="149"/>
      <c r="C9" s="149"/>
      <c r="D9" s="149"/>
      <c r="E9" s="149"/>
      <c r="F9" s="151"/>
      <c r="G9" s="35"/>
      <c r="H9" s="35"/>
      <c r="I9" s="36"/>
      <c r="J9" s="36"/>
      <c r="K9" s="36"/>
      <c r="L9" s="36"/>
      <c r="M9" s="36"/>
      <c r="N9" s="36"/>
      <c r="O9" s="36"/>
      <c r="P9" s="36"/>
      <c r="Q9" s="36"/>
      <c r="R9" s="36"/>
      <c r="S9" s="6"/>
      <c r="T9" s="36"/>
      <c r="U9" s="36"/>
      <c r="V9" s="36"/>
      <c r="W9" s="36"/>
    </row>
    <row r="10" spans="1:23" s="143" customFormat="1" ht="12.75">
      <c r="A10" s="142">
        <v>1</v>
      </c>
      <c r="B10" s="142">
        <v>0</v>
      </c>
      <c r="C10" s="142"/>
      <c r="D10" s="142"/>
      <c r="E10" s="142"/>
      <c r="F10" s="34" t="s">
        <v>21</v>
      </c>
      <c r="G10" s="35">
        <f>+G12+G40+G43</f>
        <v>3146959505</v>
      </c>
      <c r="H10" s="35"/>
      <c r="I10" s="35">
        <f>+I12+I40+I43</f>
        <v>234031790</v>
      </c>
      <c r="J10" s="35">
        <f>+J12+J40+J43</f>
        <v>234031790</v>
      </c>
      <c r="K10" s="35">
        <f>+K12+K40+K43</f>
        <v>0</v>
      </c>
      <c r="L10" s="35">
        <f>+L12+L40+L43</f>
        <v>0</v>
      </c>
      <c r="M10" s="35">
        <f>+M12+M40+M43</f>
        <v>3146959505</v>
      </c>
      <c r="N10" s="37"/>
      <c r="O10" s="36">
        <f>+O12+O40+O43</f>
        <v>3092507135</v>
      </c>
      <c r="P10" s="36">
        <f>+P12+P40+P43</f>
        <v>3092507135</v>
      </c>
      <c r="Q10" s="36">
        <f>+Q12+Q40+Q43</f>
        <v>3090581535</v>
      </c>
      <c r="R10" s="36">
        <f>+R12+R40+R43</f>
        <v>3090581535</v>
      </c>
      <c r="S10" s="8"/>
      <c r="T10" s="36">
        <f>+M10-O10</f>
        <v>54452370</v>
      </c>
      <c r="U10" s="36">
        <f>+O10-P10</f>
        <v>0</v>
      </c>
      <c r="V10" s="36">
        <f>+P10-Q10</f>
        <v>1925600</v>
      </c>
      <c r="W10" s="36">
        <f>+Q10-R10</f>
        <v>0</v>
      </c>
    </row>
    <row r="11" spans="1:23" s="148" customFormat="1" ht="12.75">
      <c r="A11" s="152"/>
      <c r="B11" s="152"/>
      <c r="C11" s="152"/>
      <c r="D11" s="152"/>
      <c r="E11" s="152"/>
      <c r="F11" s="34"/>
      <c r="G11" s="35"/>
      <c r="H11" s="35"/>
      <c r="I11" s="39"/>
      <c r="J11" s="39"/>
      <c r="K11" s="39"/>
      <c r="L11" s="39"/>
      <c r="M11" s="39"/>
      <c r="N11" s="39"/>
      <c r="O11" s="39" t="s">
        <v>94</v>
      </c>
      <c r="P11" s="39"/>
      <c r="Q11" s="39"/>
      <c r="R11" s="39"/>
      <c r="S11" s="6"/>
      <c r="T11" s="39"/>
      <c r="U11" s="39"/>
      <c r="V11" s="39"/>
      <c r="W11" s="39"/>
    </row>
    <row r="12" spans="1:23" s="143" customFormat="1" ht="24">
      <c r="A12" s="142">
        <v>1</v>
      </c>
      <c r="B12" s="142">
        <v>0</v>
      </c>
      <c r="C12" s="142">
        <v>1</v>
      </c>
      <c r="D12" s="142"/>
      <c r="E12" s="142"/>
      <c r="F12" s="34" t="s">
        <v>22</v>
      </c>
      <c r="G12" s="35">
        <f>+G14+G19+G23+G33+G36</f>
        <v>2420194281</v>
      </c>
      <c r="H12" s="35"/>
      <c r="I12" s="35">
        <f>+I14+I19+I23+I33+I36</f>
        <v>230031790</v>
      </c>
      <c r="J12" s="35">
        <f>+J14+J19+J23+J33+J36</f>
        <v>199031790</v>
      </c>
      <c r="K12" s="35">
        <f>+K14+K19+K23+K33+K36</f>
        <v>0</v>
      </c>
      <c r="L12" s="35">
        <f>+L14+L19+L23+L33+L36</f>
        <v>0</v>
      </c>
      <c r="M12" s="35">
        <f>+M14+M19+M23+M33+M36</f>
        <v>2389194281</v>
      </c>
      <c r="N12" s="36"/>
      <c r="O12" s="36">
        <f>+O14+O19+O23+O33+O36</f>
        <v>2352428185</v>
      </c>
      <c r="P12" s="36">
        <f>+P14+P19+P23+P33+P36</f>
        <v>2352428185</v>
      </c>
      <c r="Q12" s="36">
        <f>+Q14+Q19+Q23+Q33+Q36</f>
        <v>2352428185</v>
      </c>
      <c r="R12" s="36">
        <f>+R14+R19+R23+R33+R36</f>
        <v>2352428185</v>
      </c>
      <c r="S12" s="8"/>
      <c r="T12" s="36">
        <f>+M12-O12</f>
        <v>36766096</v>
      </c>
      <c r="U12" s="36">
        <f>+O12-P12</f>
        <v>0</v>
      </c>
      <c r="V12" s="36">
        <f>+P12-Q12</f>
        <v>0</v>
      </c>
      <c r="W12" s="36">
        <f>+Q12-R12</f>
        <v>0</v>
      </c>
    </row>
    <row r="13" spans="1:23" s="143" customFormat="1" ht="12.75">
      <c r="A13" s="142"/>
      <c r="B13" s="142"/>
      <c r="C13" s="142"/>
      <c r="D13" s="142"/>
      <c r="E13" s="142"/>
      <c r="F13" s="34"/>
      <c r="G13" s="35"/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8"/>
      <c r="T13" s="36"/>
      <c r="U13" s="36"/>
      <c r="V13" s="36"/>
      <c r="W13" s="36"/>
    </row>
    <row r="14" spans="1:23" s="143" customFormat="1" ht="12.75">
      <c r="A14" s="142">
        <v>1</v>
      </c>
      <c r="B14" s="142">
        <v>0</v>
      </c>
      <c r="C14" s="142">
        <v>1</v>
      </c>
      <c r="D14" s="142">
        <v>1</v>
      </c>
      <c r="E14" s="142"/>
      <c r="F14" s="34" t="s">
        <v>23</v>
      </c>
      <c r="G14" s="36">
        <f>SUM(G15:G17)</f>
        <v>1575376500</v>
      </c>
      <c r="H14" s="35"/>
      <c r="I14" s="36">
        <f>SUM(I15:I17)</f>
        <v>11783072</v>
      </c>
      <c r="J14" s="36">
        <f>SUM(J15:J17)</f>
        <v>110100000</v>
      </c>
      <c r="K14" s="36"/>
      <c r="L14" s="36"/>
      <c r="M14" s="36">
        <f>SUM(M15:M17)</f>
        <v>1673693428</v>
      </c>
      <c r="N14" s="36"/>
      <c r="O14" s="36">
        <f>SUM(O15:O17)</f>
        <v>1662165859</v>
      </c>
      <c r="P14" s="36">
        <f>SUM(P15:P17)</f>
        <v>1662165859</v>
      </c>
      <c r="Q14" s="36">
        <f>SUM(Q15:Q17)</f>
        <v>1662165859</v>
      </c>
      <c r="R14" s="36">
        <f>SUM(R15:R17)</f>
        <v>1662165859</v>
      </c>
      <c r="S14" s="8"/>
      <c r="T14" s="36">
        <f>+M14-O14</f>
        <v>11527569</v>
      </c>
      <c r="U14" s="36">
        <f>+O14-P14</f>
        <v>0</v>
      </c>
      <c r="V14" s="36">
        <f>+P14-Q14</f>
        <v>0</v>
      </c>
      <c r="W14" s="36">
        <f>+Q14-R14</f>
        <v>0</v>
      </c>
    </row>
    <row r="15" spans="1:23" s="148" customFormat="1" ht="12.75">
      <c r="A15" s="152">
        <v>1</v>
      </c>
      <c r="B15" s="152">
        <v>0</v>
      </c>
      <c r="C15" s="152">
        <v>1</v>
      </c>
      <c r="D15" s="152">
        <v>1</v>
      </c>
      <c r="E15" s="152">
        <v>1</v>
      </c>
      <c r="F15" s="40" t="s">
        <v>53</v>
      </c>
      <c r="G15" s="41">
        <v>1447514500</v>
      </c>
      <c r="H15" s="41"/>
      <c r="I15" s="39">
        <v>10000000</v>
      </c>
      <c r="J15" s="39">
        <v>96500000</v>
      </c>
      <c r="K15" s="39"/>
      <c r="L15" s="39"/>
      <c r="M15" s="39">
        <f>+G15+J15-I15</f>
        <v>1534014500</v>
      </c>
      <c r="N15" s="39"/>
      <c r="O15" s="39">
        <v>1525552805</v>
      </c>
      <c r="P15" s="39">
        <v>1525552805</v>
      </c>
      <c r="Q15" s="39">
        <v>1525552805</v>
      </c>
      <c r="R15" s="39">
        <v>1525552805</v>
      </c>
      <c r="S15" s="6"/>
      <c r="T15" s="45">
        <f>+M15-O15</f>
        <v>8461695</v>
      </c>
      <c r="U15" s="45">
        <f aca="true" t="shared" si="0" ref="U15:W17">+O15-P15</f>
        <v>0</v>
      </c>
      <c r="V15" s="45">
        <f t="shared" si="0"/>
        <v>0</v>
      </c>
      <c r="W15" s="45">
        <f t="shared" si="0"/>
        <v>0</v>
      </c>
    </row>
    <row r="16" spans="1:23" s="148" customFormat="1" ht="12.75">
      <c r="A16" s="152">
        <v>1</v>
      </c>
      <c r="B16" s="152">
        <v>0</v>
      </c>
      <c r="C16" s="152">
        <v>1</v>
      </c>
      <c r="D16" s="152">
        <v>1</v>
      </c>
      <c r="E16" s="152">
        <v>2</v>
      </c>
      <c r="F16" s="40" t="s">
        <v>54</v>
      </c>
      <c r="G16" s="41">
        <v>127862000</v>
      </c>
      <c r="H16" s="41"/>
      <c r="I16" s="39">
        <v>1783072</v>
      </c>
      <c r="J16" s="39">
        <v>13600000</v>
      </c>
      <c r="K16" s="39"/>
      <c r="L16" s="39"/>
      <c r="M16" s="39">
        <f>+G16+J16-I16</f>
        <v>139678928</v>
      </c>
      <c r="N16" s="39"/>
      <c r="O16" s="39">
        <v>136613054</v>
      </c>
      <c r="P16" s="39">
        <v>136613054</v>
      </c>
      <c r="Q16" s="39">
        <v>136613054</v>
      </c>
      <c r="R16" s="39">
        <v>136613054</v>
      </c>
      <c r="S16" s="6"/>
      <c r="T16" s="45">
        <f>+M16-O16</f>
        <v>3065874</v>
      </c>
      <c r="U16" s="45">
        <f t="shared" si="0"/>
        <v>0</v>
      </c>
      <c r="V16" s="45">
        <f t="shared" si="0"/>
        <v>0</v>
      </c>
      <c r="W16" s="45">
        <f t="shared" si="0"/>
        <v>0</v>
      </c>
    </row>
    <row r="17" spans="1:23" s="148" customFormat="1" ht="24">
      <c r="A17" s="152">
        <v>1</v>
      </c>
      <c r="B17" s="152">
        <v>0</v>
      </c>
      <c r="C17" s="152">
        <v>1</v>
      </c>
      <c r="D17" s="152">
        <v>1</v>
      </c>
      <c r="E17" s="152">
        <v>4</v>
      </c>
      <c r="F17" s="40" t="s">
        <v>55</v>
      </c>
      <c r="G17" s="41">
        <v>0</v>
      </c>
      <c r="H17" s="41"/>
      <c r="I17" s="39"/>
      <c r="J17" s="39"/>
      <c r="K17" s="39"/>
      <c r="L17" s="39"/>
      <c r="M17" s="39">
        <v>0</v>
      </c>
      <c r="N17" s="39"/>
      <c r="O17" s="39">
        <v>0</v>
      </c>
      <c r="P17" s="39">
        <v>0</v>
      </c>
      <c r="Q17" s="39">
        <v>0</v>
      </c>
      <c r="R17" s="39">
        <v>0</v>
      </c>
      <c r="S17" s="6"/>
      <c r="T17" s="45">
        <f>+M17-O17</f>
        <v>0</v>
      </c>
      <c r="U17" s="45">
        <f t="shared" si="0"/>
        <v>0</v>
      </c>
      <c r="V17" s="45">
        <f t="shared" si="0"/>
        <v>0</v>
      </c>
      <c r="W17" s="45">
        <f t="shared" si="0"/>
        <v>0</v>
      </c>
    </row>
    <row r="18" spans="1:23" s="148" customFormat="1" ht="12.75">
      <c r="A18" s="152"/>
      <c r="B18" s="152"/>
      <c r="C18" s="152"/>
      <c r="D18" s="152"/>
      <c r="E18" s="152"/>
      <c r="F18" s="40"/>
      <c r="G18" s="41"/>
      <c r="H18" s="41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6"/>
      <c r="T18" s="39"/>
      <c r="U18" s="39"/>
      <c r="V18" s="39"/>
      <c r="W18" s="39"/>
    </row>
    <row r="19" spans="1:23" s="143" customFormat="1" ht="12.75">
      <c r="A19" s="142">
        <v>1</v>
      </c>
      <c r="B19" s="142">
        <v>0</v>
      </c>
      <c r="C19" s="142">
        <v>1</v>
      </c>
      <c r="D19" s="142">
        <v>4</v>
      </c>
      <c r="E19" s="142"/>
      <c r="F19" s="34" t="s">
        <v>24</v>
      </c>
      <c r="G19" s="36">
        <f>SUM(G20:G21)</f>
        <v>213751885</v>
      </c>
      <c r="H19" s="35"/>
      <c r="I19" s="36">
        <f>SUM(I20:I21)</f>
        <v>30258192</v>
      </c>
      <c r="J19" s="36">
        <f>SUM(J20:J21)</f>
        <v>41100000</v>
      </c>
      <c r="K19" s="37"/>
      <c r="L19" s="37"/>
      <c r="M19" s="36">
        <f>SUM(M20:M21)</f>
        <v>224593693</v>
      </c>
      <c r="N19" s="36"/>
      <c r="O19" s="36">
        <f>SUM(O20:O21)</f>
        <v>217844838</v>
      </c>
      <c r="P19" s="36">
        <f>SUM(P20:P21)</f>
        <v>217844838</v>
      </c>
      <c r="Q19" s="36">
        <f>SUM(Q20:Q21)</f>
        <v>217844838</v>
      </c>
      <c r="R19" s="36">
        <f>SUM(R20:R21)</f>
        <v>217844838</v>
      </c>
      <c r="S19" s="8"/>
      <c r="T19" s="36">
        <f>+M19-O19</f>
        <v>6748855</v>
      </c>
      <c r="U19" s="36">
        <f>+O19-P19</f>
        <v>0</v>
      </c>
      <c r="V19" s="36">
        <f>+P19-Q19</f>
        <v>0</v>
      </c>
      <c r="W19" s="36">
        <f>+Q19-R19</f>
        <v>0</v>
      </c>
    </row>
    <row r="20" spans="1:23" s="148" customFormat="1" ht="12.75">
      <c r="A20" s="152">
        <v>1</v>
      </c>
      <c r="B20" s="152">
        <v>0</v>
      </c>
      <c r="C20" s="152">
        <v>1</v>
      </c>
      <c r="D20" s="152">
        <v>4</v>
      </c>
      <c r="E20" s="152">
        <v>1</v>
      </c>
      <c r="F20" s="40" t="s">
        <v>56</v>
      </c>
      <c r="G20" s="41">
        <v>48000000</v>
      </c>
      <c r="H20" s="41"/>
      <c r="I20" s="39">
        <v>27858192</v>
      </c>
      <c r="J20" s="39"/>
      <c r="K20" s="39"/>
      <c r="L20" s="39"/>
      <c r="M20" s="39">
        <f>+G20+J20-I20</f>
        <v>20141808</v>
      </c>
      <c r="N20" s="39"/>
      <c r="O20" s="39">
        <v>18277154</v>
      </c>
      <c r="P20" s="39">
        <v>18277154</v>
      </c>
      <c r="Q20" s="39">
        <v>18277154</v>
      </c>
      <c r="R20" s="39">
        <v>18277154</v>
      </c>
      <c r="S20" s="6"/>
      <c r="T20" s="45">
        <f>+M20-O20</f>
        <v>1864654</v>
      </c>
      <c r="U20" s="45">
        <f aca="true" t="shared" si="1" ref="U20:W21">+O20-P20</f>
        <v>0</v>
      </c>
      <c r="V20" s="45">
        <f t="shared" si="1"/>
        <v>0</v>
      </c>
      <c r="W20" s="45">
        <f t="shared" si="1"/>
        <v>0</v>
      </c>
    </row>
    <row r="21" spans="1:23" s="148" customFormat="1" ht="12.75">
      <c r="A21" s="152">
        <v>1</v>
      </c>
      <c r="B21" s="152">
        <v>0</v>
      </c>
      <c r="C21" s="152">
        <v>1</v>
      </c>
      <c r="D21" s="152">
        <v>4</v>
      </c>
      <c r="E21" s="152">
        <v>2</v>
      </c>
      <c r="F21" s="40" t="s">
        <v>57</v>
      </c>
      <c r="G21" s="41">
        <v>165751885</v>
      </c>
      <c r="H21" s="41"/>
      <c r="I21" s="39">
        <v>2400000</v>
      </c>
      <c r="J21" s="39">
        <v>41100000</v>
      </c>
      <c r="K21" s="39"/>
      <c r="L21" s="39"/>
      <c r="M21" s="39">
        <f>+G21+J21-I21</f>
        <v>204451885</v>
      </c>
      <c r="N21" s="39"/>
      <c r="O21" s="39">
        <v>199567684</v>
      </c>
      <c r="P21" s="39">
        <v>199567684</v>
      </c>
      <c r="Q21" s="39">
        <v>199567684</v>
      </c>
      <c r="R21" s="39">
        <v>199567684</v>
      </c>
      <c r="S21" s="6"/>
      <c r="T21" s="45">
        <f>+M21-O21</f>
        <v>4884201</v>
      </c>
      <c r="U21" s="45">
        <f t="shared" si="1"/>
        <v>0</v>
      </c>
      <c r="V21" s="45">
        <f t="shared" si="1"/>
        <v>0</v>
      </c>
      <c r="W21" s="45">
        <f t="shared" si="1"/>
        <v>0</v>
      </c>
    </row>
    <row r="22" spans="1:23" s="148" customFormat="1" ht="12.75">
      <c r="A22" s="152"/>
      <c r="B22" s="152"/>
      <c r="C22" s="152"/>
      <c r="D22" s="152"/>
      <c r="E22" s="152"/>
      <c r="F22" s="40"/>
      <c r="G22" s="41"/>
      <c r="H22" s="41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6"/>
      <c r="T22" s="39"/>
      <c r="U22" s="39"/>
      <c r="V22" s="39"/>
      <c r="W22" s="39"/>
    </row>
    <row r="23" spans="1:23" s="148" customFormat="1" ht="12.75">
      <c r="A23" s="152">
        <v>1</v>
      </c>
      <c r="B23" s="152">
        <v>0</v>
      </c>
      <c r="C23" s="152">
        <v>1</v>
      </c>
      <c r="D23" s="152">
        <v>5</v>
      </c>
      <c r="E23" s="152"/>
      <c r="F23" s="34" t="s">
        <v>25</v>
      </c>
      <c r="G23" s="36">
        <f>SUM(G24:G31)</f>
        <v>445831156</v>
      </c>
      <c r="H23" s="35"/>
      <c r="I23" s="36">
        <f>SUM(I24:I31)</f>
        <v>4800000</v>
      </c>
      <c r="J23" s="36">
        <f>SUM(J24:J31)</f>
        <v>31700000</v>
      </c>
      <c r="K23" s="39"/>
      <c r="L23" s="39"/>
      <c r="M23" s="36">
        <f>SUM(M24:M31)</f>
        <v>472731156</v>
      </c>
      <c r="N23" s="36"/>
      <c r="O23" s="36">
        <f>SUM(O24:O31)</f>
        <v>454242636</v>
      </c>
      <c r="P23" s="36">
        <f>SUM(P24:P31)</f>
        <v>454242636</v>
      </c>
      <c r="Q23" s="36">
        <f>SUM(Q24:Q31)</f>
        <v>454242636</v>
      </c>
      <c r="R23" s="36">
        <f>SUM(R24:R31)</f>
        <v>454242636</v>
      </c>
      <c r="S23" s="6"/>
      <c r="T23" s="36">
        <f>+M23-O23</f>
        <v>18488520</v>
      </c>
      <c r="U23" s="36">
        <f>+O23-P23</f>
        <v>0</v>
      </c>
      <c r="V23" s="36">
        <f>+P23-Q23</f>
        <v>0</v>
      </c>
      <c r="W23" s="36">
        <f>+Q23-R23</f>
        <v>0</v>
      </c>
    </row>
    <row r="24" spans="1:23" s="148" customFormat="1" ht="24">
      <c r="A24" s="152">
        <v>1</v>
      </c>
      <c r="B24" s="152">
        <v>0</v>
      </c>
      <c r="C24" s="152">
        <v>1</v>
      </c>
      <c r="D24" s="152">
        <v>5</v>
      </c>
      <c r="E24" s="152">
        <v>2</v>
      </c>
      <c r="F24" s="40" t="s">
        <v>58</v>
      </c>
      <c r="G24" s="41">
        <v>31231156</v>
      </c>
      <c r="H24" s="41"/>
      <c r="I24" s="39"/>
      <c r="J24" s="39">
        <v>7900000</v>
      </c>
      <c r="K24" s="39"/>
      <c r="L24" s="39"/>
      <c r="M24" s="39">
        <f aca="true" t="shared" si="2" ref="M24:M31">+G24+J24-I24</f>
        <v>39131156</v>
      </c>
      <c r="N24" s="39"/>
      <c r="O24" s="39">
        <v>33994733</v>
      </c>
      <c r="P24" s="39">
        <v>33994733</v>
      </c>
      <c r="Q24" s="39">
        <v>33994733</v>
      </c>
      <c r="R24" s="39">
        <v>33994733</v>
      </c>
      <c r="S24" s="6"/>
      <c r="T24" s="45">
        <f aca="true" t="shared" si="3" ref="T24:T31">+M24-O24</f>
        <v>5136423</v>
      </c>
      <c r="U24" s="45">
        <f aca="true" t="shared" si="4" ref="U24:W31">+O24-P24</f>
        <v>0</v>
      </c>
      <c r="V24" s="45">
        <f t="shared" si="4"/>
        <v>0</v>
      </c>
      <c r="W24" s="45">
        <f t="shared" si="4"/>
        <v>0</v>
      </c>
    </row>
    <row r="25" spans="1:23" s="148" customFormat="1" ht="24">
      <c r="A25" s="152">
        <v>1</v>
      </c>
      <c r="B25" s="152">
        <v>0</v>
      </c>
      <c r="C25" s="152">
        <v>1</v>
      </c>
      <c r="D25" s="152">
        <v>5</v>
      </c>
      <c r="E25" s="152">
        <v>5</v>
      </c>
      <c r="F25" s="40" t="s">
        <v>59</v>
      </c>
      <c r="G25" s="41">
        <v>9000000</v>
      </c>
      <c r="H25" s="41"/>
      <c r="I25" s="39"/>
      <c r="J25" s="39">
        <f>900000+500000</f>
        <v>1400000</v>
      </c>
      <c r="K25" s="39"/>
      <c r="L25" s="39"/>
      <c r="M25" s="39">
        <f t="shared" si="2"/>
        <v>10400000</v>
      </c>
      <c r="N25" s="39"/>
      <c r="O25" s="39">
        <v>10051438</v>
      </c>
      <c r="P25" s="39">
        <v>10051438</v>
      </c>
      <c r="Q25" s="39">
        <v>10051438</v>
      </c>
      <c r="R25" s="39">
        <v>10051438</v>
      </c>
      <c r="S25" s="6"/>
      <c r="T25" s="45">
        <f t="shared" si="3"/>
        <v>348562</v>
      </c>
      <c r="U25" s="45">
        <f t="shared" si="4"/>
        <v>0</v>
      </c>
      <c r="V25" s="45">
        <f t="shared" si="4"/>
        <v>0</v>
      </c>
      <c r="W25" s="45">
        <f t="shared" si="4"/>
        <v>0</v>
      </c>
    </row>
    <row r="26" spans="1:23" s="148" customFormat="1" ht="12.75">
      <c r="A26" s="152">
        <v>1</v>
      </c>
      <c r="B26" s="152">
        <v>0</v>
      </c>
      <c r="C26" s="152">
        <v>1</v>
      </c>
      <c r="D26" s="152">
        <v>5</v>
      </c>
      <c r="E26" s="152">
        <v>12</v>
      </c>
      <c r="F26" s="40" t="s">
        <v>60</v>
      </c>
      <c r="G26" s="41">
        <v>3100000</v>
      </c>
      <c r="H26" s="41"/>
      <c r="I26" s="39"/>
      <c r="J26" s="39">
        <v>800000</v>
      </c>
      <c r="K26" s="39"/>
      <c r="L26" s="39"/>
      <c r="M26" s="39">
        <f t="shared" si="2"/>
        <v>3900000</v>
      </c>
      <c r="N26" s="39"/>
      <c r="O26" s="39">
        <v>3564816</v>
      </c>
      <c r="P26" s="39">
        <v>3564816</v>
      </c>
      <c r="Q26" s="39">
        <v>3564816</v>
      </c>
      <c r="R26" s="39">
        <v>3564816</v>
      </c>
      <c r="S26" s="6"/>
      <c r="T26" s="45">
        <f t="shared" si="3"/>
        <v>335184</v>
      </c>
      <c r="U26" s="45">
        <f t="shared" si="4"/>
        <v>0</v>
      </c>
      <c r="V26" s="45">
        <f t="shared" si="4"/>
        <v>0</v>
      </c>
      <c r="W26" s="45">
        <f t="shared" si="4"/>
        <v>0</v>
      </c>
    </row>
    <row r="27" spans="1:23" s="148" customFormat="1" ht="12.75">
      <c r="A27" s="152">
        <v>1</v>
      </c>
      <c r="B27" s="152">
        <v>0</v>
      </c>
      <c r="C27" s="152">
        <v>1</v>
      </c>
      <c r="D27" s="152">
        <v>5</v>
      </c>
      <c r="E27" s="152">
        <v>13</v>
      </c>
      <c r="F27" s="40" t="s">
        <v>61</v>
      </c>
      <c r="G27" s="41">
        <v>4500000</v>
      </c>
      <c r="H27" s="41"/>
      <c r="I27" s="39">
        <v>1900000</v>
      </c>
      <c r="J27" s="39"/>
      <c r="K27" s="39"/>
      <c r="L27" s="39"/>
      <c r="M27" s="39">
        <f t="shared" si="2"/>
        <v>2600000</v>
      </c>
      <c r="N27" s="39"/>
      <c r="O27" s="39">
        <v>2486700</v>
      </c>
      <c r="P27" s="39">
        <v>2486700</v>
      </c>
      <c r="Q27" s="39">
        <v>2486700</v>
      </c>
      <c r="R27" s="39">
        <v>2486700</v>
      </c>
      <c r="S27" s="6"/>
      <c r="T27" s="45">
        <f t="shared" si="3"/>
        <v>113300</v>
      </c>
      <c r="U27" s="45">
        <f t="shared" si="4"/>
        <v>0</v>
      </c>
      <c r="V27" s="45">
        <f t="shared" si="4"/>
        <v>0</v>
      </c>
      <c r="W27" s="45">
        <f t="shared" si="4"/>
        <v>0</v>
      </c>
    </row>
    <row r="28" spans="1:23" s="148" customFormat="1" ht="12.75">
      <c r="A28" s="152">
        <v>1</v>
      </c>
      <c r="B28" s="152">
        <v>0</v>
      </c>
      <c r="C28" s="152">
        <v>1</v>
      </c>
      <c r="D28" s="152">
        <v>5</v>
      </c>
      <c r="E28" s="152">
        <v>14</v>
      </c>
      <c r="F28" s="40" t="s">
        <v>62</v>
      </c>
      <c r="G28" s="41">
        <v>84000000</v>
      </c>
      <c r="H28" s="41"/>
      <c r="I28" s="39"/>
      <c r="J28" s="39">
        <v>1500000</v>
      </c>
      <c r="K28" s="39"/>
      <c r="L28" s="39"/>
      <c r="M28" s="39">
        <f t="shared" si="2"/>
        <v>85500000</v>
      </c>
      <c r="N28" s="39"/>
      <c r="O28" s="39">
        <v>84702642</v>
      </c>
      <c r="P28" s="39">
        <v>84702642</v>
      </c>
      <c r="Q28" s="39">
        <v>84702642</v>
      </c>
      <c r="R28" s="39">
        <v>84702642</v>
      </c>
      <c r="S28" s="6"/>
      <c r="T28" s="45">
        <f t="shared" si="3"/>
        <v>797358</v>
      </c>
      <c r="U28" s="45">
        <f t="shared" si="4"/>
        <v>0</v>
      </c>
      <c r="V28" s="45">
        <f t="shared" si="4"/>
        <v>0</v>
      </c>
      <c r="W28" s="45">
        <f t="shared" si="4"/>
        <v>0</v>
      </c>
    </row>
    <row r="29" spans="1:23" s="148" customFormat="1" ht="12.75">
      <c r="A29" s="152">
        <v>1</v>
      </c>
      <c r="B29" s="152">
        <v>0</v>
      </c>
      <c r="C29" s="152">
        <v>1</v>
      </c>
      <c r="D29" s="152">
        <v>5</v>
      </c>
      <c r="E29" s="152">
        <v>15</v>
      </c>
      <c r="F29" s="40" t="s">
        <v>63</v>
      </c>
      <c r="G29" s="41">
        <v>82000000</v>
      </c>
      <c r="H29" s="41"/>
      <c r="I29" s="39"/>
      <c r="J29" s="39">
        <f>9500000+2000000</f>
        <v>11500000</v>
      </c>
      <c r="K29" s="39"/>
      <c r="L29" s="39"/>
      <c r="M29" s="39">
        <f t="shared" si="2"/>
        <v>93500000</v>
      </c>
      <c r="N29" s="39"/>
      <c r="O29" s="39">
        <v>93040858</v>
      </c>
      <c r="P29" s="39">
        <v>93040858</v>
      </c>
      <c r="Q29" s="39">
        <v>93040858</v>
      </c>
      <c r="R29" s="39">
        <v>93040858</v>
      </c>
      <c r="S29" s="6"/>
      <c r="T29" s="45">
        <f t="shared" si="3"/>
        <v>459142</v>
      </c>
      <c r="U29" s="45">
        <f t="shared" si="4"/>
        <v>0</v>
      </c>
      <c r="V29" s="45">
        <f t="shared" si="4"/>
        <v>0</v>
      </c>
      <c r="W29" s="45">
        <f t="shared" si="4"/>
        <v>0</v>
      </c>
    </row>
    <row r="30" spans="1:23" s="148" customFormat="1" ht="12.75">
      <c r="A30" s="152">
        <v>1</v>
      </c>
      <c r="B30" s="152">
        <v>0</v>
      </c>
      <c r="C30" s="152">
        <v>1</v>
      </c>
      <c r="D30" s="152">
        <v>5</v>
      </c>
      <c r="E30" s="152">
        <v>16</v>
      </c>
      <c r="F30" s="40" t="s">
        <v>64</v>
      </c>
      <c r="G30" s="41">
        <v>182000000</v>
      </c>
      <c r="H30" s="41"/>
      <c r="I30" s="39">
        <v>1000000</v>
      </c>
      <c r="J30" s="39">
        <v>8600000</v>
      </c>
      <c r="K30" s="39"/>
      <c r="L30" s="39"/>
      <c r="M30" s="39">
        <f t="shared" si="2"/>
        <v>189600000</v>
      </c>
      <c r="N30" s="39"/>
      <c r="O30" s="39">
        <v>183501300</v>
      </c>
      <c r="P30" s="39">
        <v>183501300</v>
      </c>
      <c r="Q30" s="39">
        <v>183501300</v>
      </c>
      <c r="R30" s="39">
        <v>183501300</v>
      </c>
      <c r="S30" s="6"/>
      <c r="T30" s="45">
        <f t="shared" si="3"/>
        <v>6098700</v>
      </c>
      <c r="U30" s="45">
        <f t="shared" si="4"/>
        <v>0</v>
      </c>
      <c r="V30" s="45">
        <f t="shared" si="4"/>
        <v>0</v>
      </c>
      <c r="W30" s="45">
        <f t="shared" si="4"/>
        <v>0</v>
      </c>
    </row>
    <row r="31" spans="1:23" s="148" customFormat="1" ht="12.75">
      <c r="A31" s="152">
        <v>1</v>
      </c>
      <c r="B31" s="152">
        <v>0</v>
      </c>
      <c r="C31" s="152">
        <v>1</v>
      </c>
      <c r="D31" s="152">
        <v>5</v>
      </c>
      <c r="E31" s="152">
        <v>47</v>
      </c>
      <c r="F31" s="40" t="s">
        <v>65</v>
      </c>
      <c r="G31" s="41">
        <v>50000000</v>
      </c>
      <c r="H31" s="41"/>
      <c r="I31" s="39">
        <v>1900000</v>
      </c>
      <c r="J31" s="39"/>
      <c r="K31" s="39"/>
      <c r="L31" s="39"/>
      <c r="M31" s="39">
        <f t="shared" si="2"/>
        <v>48100000</v>
      </c>
      <c r="N31" s="39"/>
      <c r="O31" s="39">
        <v>42900149</v>
      </c>
      <c r="P31" s="39">
        <v>42900149</v>
      </c>
      <c r="Q31" s="39">
        <v>42900149</v>
      </c>
      <c r="R31" s="39">
        <v>42900149</v>
      </c>
      <c r="S31" s="6"/>
      <c r="T31" s="45">
        <f t="shared" si="3"/>
        <v>5199851</v>
      </c>
      <c r="U31" s="45">
        <f t="shared" si="4"/>
        <v>0</v>
      </c>
      <c r="V31" s="45">
        <f t="shared" si="4"/>
        <v>0</v>
      </c>
      <c r="W31" s="45">
        <f t="shared" si="4"/>
        <v>0</v>
      </c>
    </row>
    <row r="32" spans="1:23" s="148" customFormat="1" ht="12.75">
      <c r="A32" s="152"/>
      <c r="B32" s="152"/>
      <c r="C32" s="152"/>
      <c r="D32" s="152"/>
      <c r="E32" s="152"/>
      <c r="F32" s="40"/>
      <c r="G32" s="41"/>
      <c r="H32" s="41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6"/>
      <c r="T32" s="39"/>
      <c r="U32" s="39"/>
      <c r="V32" s="39"/>
      <c r="W32" s="39"/>
    </row>
    <row r="33" spans="1:23" s="148" customFormat="1" ht="24">
      <c r="A33" s="152">
        <v>1</v>
      </c>
      <c r="B33" s="152">
        <v>0</v>
      </c>
      <c r="C33" s="152">
        <v>1</v>
      </c>
      <c r="D33" s="152">
        <v>8</v>
      </c>
      <c r="E33" s="152"/>
      <c r="F33" s="34" t="s">
        <v>26</v>
      </c>
      <c r="G33" s="36">
        <f>+G34</f>
        <v>179441808</v>
      </c>
      <c r="H33" s="35"/>
      <c r="I33" s="36">
        <f>+I34</f>
        <v>179441808</v>
      </c>
      <c r="J33" s="36">
        <f>+J34</f>
        <v>0</v>
      </c>
      <c r="K33" s="36"/>
      <c r="L33" s="36"/>
      <c r="M33" s="36">
        <f>+M34</f>
        <v>0</v>
      </c>
      <c r="N33" s="36"/>
      <c r="O33" s="36">
        <f>+O34</f>
        <v>0</v>
      </c>
      <c r="P33" s="36">
        <f>+P34</f>
        <v>0</v>
      </c>
      <c r="Q33" s="36">
        <f>+Q34</f>
        <v>0</v>
      </c>
      <c r="R33" s="36">
        <f>+R34</f>
        <v>0</v>
      </c>
      <c r="S33" s="6"/>
      <c r="T33" s="36">
        <f>+M33-O33</f>
        <v>0</v>
      </c>
      <c r="U33" s="36">
        <f aca="true" t="shared" si="5" ref="U33:W34">+O33-P33</f>
        <v>0</v>
      </c>
      <c r="V33" s="36">
        <f t="shared" si="5"/>
        <v>0</v>
      </c>
      <c r="W33" s="36">
        <f t="shared" si="5"/>
        <v>0</v>
      </c>
    </row>
    <row r="34" spans="1:23" s="148" customFormat="1" ht="12.75">
      <c r="A34" s="152">
        <v>1</v>
      </c>
      <c r="B34" s="152">
        <v>0</v>
      </c>
      <c r="C34" s="152">
        <v>1</v>
      </c>
      <c r="D34" s="152">
        <v>8</v>
      </c>
      <c r="E34" s="152">
        <v>1</v>
      </c>
      <c r="F34" s="40" t="s">
        <v>21</v>
      </c>
      <c r="G34" s="41">
        <v>179441808</v>
      </c>
      <c r="H34" s="41"/>
      <c r="I34" s="39">
        <v>179441808</v>
      </c>
      <c r="J34" s="39"/>
      <c r="K34" s="39"/>
      <c r="L34" s="39"/>
      <c r="M34" s="39">
        <f>+G34+J34-I34</f>
        <v>0</v>
      </c>
      <c r="N34" s="39"/>
      <c r="O34" s="39">
        <v>0</v>
      </c>
      <c r="P34" s="39">
        <v>0</v>
      </c>
      <c r="Q34" s="39">
        <v>0</v>
      </c>
      <c r="R34" s="39">
        <v>0</v>
      </c>
      <c r="S34" s="6"/>
      <c r="T34" s="45">
        <f>+M34-O34</f>
        <v>0</v>
      </c>
      <c r="U34" s="45">
        <f t="shared" si="5"/>
        <v>0</v>
      </c>
      <c r="V34" s="45">
        <f t="shared" si="5"/>
        <v>0</v>
      </c>
      <c r="W34" s="45">
        <f t="shared" si="5"/>
        <v>0</v>
      </c>
    </row>
    <row r="35" spans="1:23" s="148" customFormat="1" ht="12.75">
      <c r="A35" s="152"/>
      <c r="B35" s="152"/>
      <c r="C35" s="152"/>
      <c r="D35" s="152"/>
      <c r="E35" s="152"/>
      <c r="F35" s="40"/>
      <c r="G35" s="41"/>
      <c r="H35" s="41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6"/>
      <c r="T35" s="39"/>
      <c r="U35" s="39"/>
      <c r="V35" s="39"/>
      <c r="W35" s="39"/>
    </row>
    <row r="36" spans="1:23" s="148" customFormat="1" ht="24">
      <c r="A36" s="142">
        <v>1</v>
      </c>
      <c r="B36" s="142">
        <v>0</v>
      </c>
      <c r="C36" s="142">
        <v>1</v>
      </c>
      <c r="D36" s="142">
        <v>9</v>
      </c>
      <c r="E36" s="142"/>
      <c r="F36" s="34" t="s">
        <v>27</v>
      </c>
      <c r="G36" s="35">
        <f>+G37+G38</f>
        <v>5792932</v>
      </c>
      <c r="H36" s="35"/>
      <c r="I36" s="35">
        <f>+I37+I38</f>
        <v>3748718</v>
      </c>
      <c r="J36" s="35">
        <f>+J37+J38</f>
        <v>16131790</v>
      </c>
      <c r="K36" s="35">
        <f>+K37+K38</f>
        <v>0</v>
      </c>
      <c r="L36" s="35">
        <f>+L37+L38</f>
        <v>0</v>
      </c>
      <c r="M36" s="35">
        <f>+M37+M38</f>
        <v>18176004</v>
      </c>
      <c r="N36" s="37"/>
      <c r="O36" s="35">
        <f>+O37+O38</f>
        <v>18174852</v>
      </c>
      <c r="P36" s="35">
        <f>+P37+P38</f>
        <v>18174852</v>
      </c>
      <c r="Q36" s="35">
        <f>+Q37+Q38</f>
        <v>18174852</v>
      </c>
      <c r="R36" s="35">
        <f>+R37+R38</f>
        <v>18174852</v>
      </c>
      <c r="S36" s="6"/>
      <c r="T36" s="36">
        <f>+M36-O36</f>
        <v>1152</v>
      </c>
      <c r="U36" s="36">
        <f>+O36-P36</f>
        <v>0</v>
      </c>
      <c r="V36" s="36">
        <f>+P36-Q36</f>
        <v>0</v>
      </c>
      <c r="W36" s="36">
        <f>+Q36-R36</f>
        <v>0</v>
      </c>
    </row>
    <row r="37" spans="1:23" s="148" customFormat="1" ht="12.75">
      <c r="A37" s="152">
        <v>1</v>
      </c>
      <c r="B37" s="152">
        <v>0</v>
      </c>
      <c r="C37" s="152">
        <v>1</v>
      </c>
      <c r="D37" s="152">
        <v>9</v>
      </c>
      <c r="E37" s="152">
        <v>1</v>
      </c>
      <c r="F37" s="40" t="s">
        <v>66</v>
      </c>
      <c r="G37" s="41">
        <v>5792932</v>
      </c>
      <c r="H37" s="41"/>
      <c r="I37" s="39">
        <f>3255746+379485</f>
        <v>3635231</v>
      </c>
      <c r="J37" s="39">
        <f>4000000+500000+113487</f>
        <v>4613487</v>
      </c>
      <c r="K37" s="39"/>
      <c r="L37" s="39"/>
      <c r="M37" s="39">
        <f>+G37+J37-I37</f>
        <v>6771188</v>
      </c>
      <c r="N37" s="39"/>
      <c r="O37" s="39">
        <v>6770036</v>
      </c>
      <c r="P37" s="39">
        <v>6770036</v>
      </c>
      <c r="Q37" s="39">
        <v>6770036</v>
      </c>
      <c r="R37" s="39">
        <v>6770036</v>
      </c>
      <c r="S37" s="6"/>
      <c r="T37" s="45">
        <f>+M37-O37</f>
        <v>1152</v>
      </c>
      <c r="U37" s="45">
        <f aca="true" t="shared" si="6" ref="U37:W38">+O37-P37</f>
        <v>0</v>
      </c>
      <c r="V37" s="45">
        <f t="shared" si="6"/>
        <v>0</v>
      </c>
      <c r="W37" s="45">
        <f t="shared" si="6"/>
        <v>0</v>
      </c>
    </row>
    <row r="38" spans="1:23" s="148" customFormat="1" ht="12.75">
      <c r="A38" s="152">
        <v>1</v>
      </c>
      <c r="B38" s="152">
        <v>0</v>
      </c>
      <c r="C38" s="152">
        <v>1</v>
      </c>
      <c r="D38" s="152">
        <v>9</v>
      </c>
      <c r="E38" s="152">
        <v>3</v>
      </c>
      <c r="F38" s="40" t="s">
        <v>67</v>
      </c>
      <c r="G38" s="41"/>
      <c r="H38" s="41"/>
      <c r="I38" s="39">
        <v>113487</v>
      </c>
      <c r="J38" s="39">
        <f>3255746+379485+4700000+1783072+1400000</f>
        <v>11518303</v>
      </c>
      <c r="K38" s="39"/>
      <c r="L38" s="39"/>
      <c r="M38" s="39">
        <f>+G38+J38-I38</f>
        <v>11404816</v>
      </c>
      <c r="N38" s="39"/>
      <c r="O38" s="39">
        <v>11404816</v>
      </c>
      <c r="P38" s="39">
        <v>11404816</v>
      </c>
      <c r="Q38" s="39">
        <v>11404816</v>
      </c>
      <c r="R38" s="39">
        <v>11404816</v>
      </c>
      <c r="S38" s="6"/>
      <c r="T38" s="45">
        <f>+M38-O38</f>
        <v>0</v>
      </c>
      <c r="U38" s="45">
        <f t="shared" si="6"/>
        <v>0</v>
      </c>
      <c r="V38" s="45">
        <f t="shared" si="6"/>
        <v>0</v>
      </c>
      <c r="W38" s="45">
        <f t="shared" si="6"/>
        <v>0</v>
      </c>
    </row>
    <row r="39" spans="1:23" s="148" customFormat="1" ht="12.75">
      <c r="A39" s="152"/>
      <c r="B39" s="152"/>
      <c r="C39" s="152"/>
      <c r="D39" s="152"/>
      <c r="E39" s="152"/>
      <c r="F39" s="40"/>
      <c r="G39" s="41"/>
      <c r="H39" s="41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6"/>
      <c r="T39" s="39"/>
      <c r="U39" s="39"/>
      <c r="V39" s="39"/>
      <c r="W39" s="39"/>
    </row>
    <row r="40" spans="1:23" s="143" customFormat="1" ht="12.75">
      <c r="A40" s="142">
        <v>1</v>
      </c>
      <c r="B40" s="142">
        <v>0</v>
      </c>
      <c r="C40" s="142">
        <v>2</v>
      </c>
      <c r="D40" s="142"/>
      <c r="E40" s="142"/>
      <c r="F40" s="34" t="s">
        <v>28</v>
      </c>
      <c r="G40" s="35">
        <f>+G41</f>
        <v>48000000</v>
      </c>
      <c r="H40" s="35"/>
      <c r="I40" s="35">
        <f>+I41</f>
        <v>0</v>
      </c>
      <c r="J40" s="35">
        <f>+J41</f>
        <v>0</v>
      </c>
      <c r="K40" s="36"/>
      <c r="L40" s="36"/>
      <c r="M40" s="36">
        <f>+M41</f>
        <v>48000000</v>
      </c>
      <c r="N40" s="36"/>
      <c r="O40" s="36">
        <f>+O41</f>
        <v>48000000</v>
      </c>
      <c r="P40" s="36">
        <f>+P41</f>
        <v>48000000</v>
      </c>
      <c r="Q40" s="36">
        <f>+Q41</f>
        <v>46074400</v>
      </c>
      <c r="R40" s="36">
        <f>+R41</f>
        <v>46074400</v>
      </c>
      <c r="S40" s="8"/>
      <c r="T40" s="36">
        <f>+M40-O40</f>
        <v>0</v>
      </c>
      <c r="U40" s="36">
        <f aca="true" t="shared" si="7" ref="U40:W41">+O40-P40</f>
        <v>0</v>
      </c>
      <c r="V40" s="36">
        <f t="shared" si="7"/>
        <v>1925600</v>
      </c>
      <c r="W40" s="36">
        <f t="shared" si="7"/>
        <v>0</v>
      </c>
    </row>
    <row r="41" spans="1:23" s="148" customFormat="1" ht="12.75">
      <c r="A41" s="152">
        <v>1</v>
      </c>
      <c r="B41" s="152">
        <v>0</v>
      </c>
      <c r="C41" s="152">
        <v>2</v>
      </c>
      <c r="D41" s="152">
        <v>14</v>
      </c>
      <c r="E41" s="152"/>
      <c r="F41" s="40" t="s">
        <v>68</v>
      </c>
      <c r="G41" s="41">
        <v>48000000</v>
      </c>
      <c r="H41" s="41"/>
      <c r="I41" s="39"/>
      <c r="J41" s="39"/>
      <c r="K41" s="39"/>
      <c r="L41" s="39"/>
      <c r="M41" s="39">
        <v>48000000</v>
      </c>
      <c r="N41" s="39"/>
      <c r="O41" s="39">
        <v>48000000</v>
      </c>
      <c r="P41" s="39">
        <v>48000000</v>
      </c>
      <c r="Q41" s="39">
        <v>46074400</v>
      </c>
      <c r="R41" s="39">
        <v>46074400</v>
      </c>
      <c r="S41" s="6"/>
      <c r="T41" s="45">
        <f>+M41-O41</f>
        <v>0</v>
      </c>
      <c r="U41" s="45">
        <f>+O41-P41</f>
        <v>0</v>
      </c>
      <c r="V41" s="45">
        <f t="shared" si="7"/>
        <v>1925600</v>
      </c>
      <c r="W41" s="45">
        <f t="shared" si="7"/>
        <v>0</v>
      </c>
    </row>
    <row r="42" spans="1:23" s="148" customFormat="1" ht="12.75">
      <c r="A42" s="152"/>
      <c r="B42" s="152"/>
      <c r="C42" s="152"/>
      <c r="D42" s="152"/>
      <c r="E42" s="152"/>
      <c r="F42" s="40"/>
      <c r="G42" s="41"/>
      <c r="H42" s="41"/>
      <c r="I42" s="39"/>
      <c r="J42" s="39"/>
      <c r="K42" s="39"/>
      <c r="L42" s="39"/>
      <c r="M42" s="39"/>
      <c r="N42" s="39"/>
      <c r="O42" s="39"/>
      <c r="P42" s="39"/>
      <c r="Q42" s="39" t="s">
        <v>94</v>
      </c>
      <c r="R42" s="39"/>
      <c r="S42" s="6"/>
      <c r="T42" s="39"/>
      <c r="U42" s="39"/>
      <c r="V42" s="39"/>
      <c r="W42" s="39"/>
    </row>
    <row r="43" spans="1:23" s="143" customFormat="1" ht="24">
      <c r="A43" s="142">
        <v>1</v>
      </c>
      <c r="B43" s="142">
        <v>0</v>
      </c>
      <c r="C43" s="142">
        <v>5</v>
      </c>
      <c r="D43" s="142"/>
      <c r="E43" s="142"/>
      <c r="F43" s="34" t="s">
        <v>29</v>
      </c>
      <c r="G43" s="35">
        <f>SUM(G45:G48)</f>
        <v>678765224</v>
      </c>
      <c r="H43" s="35"/>
      <c r="I43" s="35">
        <f>SUM(I45:I48)</f>
        <v>4000000</v>
      </c>
      <c r="J43" s="35">
        <f>SUM(J45:J48)</f>
        <v>35000000</v>
      </c>
      <c r="K43" s="35">
        <f>SUM(K45:K48)</f>
        <v>0</v>
      </c>
      <c r="L43" s="35">
        <f>SUM(L45:L48)</f>
        <v>0</v>
      </c>
      <c r="M43" s="35">
        <f>SUM(M45:M48)</f>
        <v>709765224</v>
      </c>
      <c r="N43" s="36"/>
      <c r="O43" s="42">
        <f>SUM(O45:O48)</f>
        <v>692078950</v>
      </c>
      <c r="P43" s="42">
        <f>SUM(P45:P48)</f>
        <v>692078950</v>
      </c>
      <c r="Q43" s="42">
        <f>SUM(Q45:Q48)</f>
        <v>692078950</v>
      </c>
      <c r="R43" s="42">
        <f>SUM(R45:R48)</f>
        <v>692078950</v>
      </c>
      <c r="S43" s="8"/>
      <c r="T43" s="36">
        <f>+M43-O43</f>
        <v>17686274</v>
      </c>
      <c r="U43" s="36">
        <f>+O43-P43</f>
        <v>0</v>
      </c>
      <c r="V43" s="36">
        <f>+P43-Q43</f>
        <v>0</v>
      </c>
      <c r="W43" s="36">
        <f>+Q43-R43</f>
        <v>0</v>
      </c>
    </row>
    <row r="44" spans="1:23" s="148" customFormat="1" ht="12.75">
      <c r="A44" s="142"/>
      <c r="B44" s="142"/>
      <c r="C44" s="142"/>
      <c r="D44" s="142"/>
      <c r="E44" s="142"/>
      <c r="F44" s="34"/>
      <c r="G44" s="35"/>
      <c r="H44" s="35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6"/>
      <c r="T44" s="39"/>
      <c r="U44" s="39"/>
      <c r="V44" s="39"/>
      <c r="W44" s="39"/>
    </row>
    <row r="45" spans="1:23" s="143" customFormat="1" ht="12.75">
      <c r="A45" s="142">
        <v>1</v>
      </c>
      <c r="B45" s="142">
        <v>0</v>
      </c>
      <c r="C45" s="142">
        <v>5</v>
      </c>
      <c r="D45" s="142">
        <v>1</v>
      </c>
      <c r="E45" s="142"/>
      <c r="F45" s="43" t="s">
        <v>30</v>
      </c>
      <c r="G45" s="44">
        <v>324265224</v>
      </c>
      <c r="H45" s="35"/>
      <c r="I45" s="36"/>
      <c r="J45" s="45">
        <v>8100000</v>
      </c>
      <c r="K45" s="36"/>
      <c r="L45" s="36"/>
      <c r="M45" s="45">
        <f>+G45+J45-I45</f>
        <v>332365224</v>
      </c>
      <c r="N45" s="36"/>
      <c r="O45" s="45">
        <v>328306721</v>
      </c>
      <c r="P45" s="45">
        <v>328306721</v>
      </c>
      <c r="Q45" s="45">
        <v>328306721</v>
      </c>
      <c r="R45" s="45">
        <v>328306721</v>
      </c>
      <c r="S45" s="8"/>
      <c r="T45" s="45">
        <f>+M45-O45</f>
        <v>4058503</v>
      </c>
      <c r="U45" s="45">
        <f aca="true" t="shared" si="8" ref="U45:W48">+O45-P45</f>
        <v>0</v>
      </c>
      <c r="V45" s="45">
        <f t="shared" si="8"/>
        <v>0</v>
      </c>
      <c r="W45" s="45">
        <f t="shared" si="8"/>
        <v>0</v>
      </c>
    </row>
    <row r="46" spans="1:23" s="143" customFormat="1" ht="12.75">
      <c r="A46" s="142">
        <v>1</v>
      </c>
      <c r="B46" s="142">
        <v>0</v>
      </c>
      <c r="C46" s="142">
        <v>5</v>
      </c>
      <c r="D46" s="142">
        <v>2</v>
      </c>
      <c r="E46" s="142"/>
      <c r="F46" s="43" t="s">
        <v>31</v>
      </c>
      <c r="G46" s="44">
        <v>252000000</v>
      </c>
      <c r="H46" s="35"/>
      <c r="I46" s="45">
        <v>4000000</v>
      </c>
      <c r="J46" s="45">
        <v>13400000</v>
      </c>
      <c r="K46" s="36"/>
      <c r="L46" s="36"/>
      <c r="M46" s="45">
        <f>+G46+J46-I46</f>
        <v>261400000</v>
      </c>
      <c r="N46" s="36"/>
      <c r="O46" s="45">
        <v>259079629</v>
      </c>
      <c r="P46" s="45">
        <v>259079629</v>
      </c>
      <c r="Q46" s="45">
        <v>259079629</v>
      </c>
      <c r="R46" s="45">
        <v>259079629</v>
      </c>
      <c r="S46" s="8"/>
      <c r="T46" s="45">
        <f>+M46-O46</f>
        <v>2320371</v>
      </c>
      <c r="U46" s="45">
        <f t="shared" si="8"/>
        <v>0</v>
      </c>
      <c r="V46" s="45">
        <f t="shared" si="8"/>
        <v>0</v>
      </c>
      <c r="W46" s="45">
        <f t="shared" si="8"/>
        <v>0</v>
      </c>
    </row>
    <row r="47" spans="1:23" s="148" customFormat="1" ht="12.75">
      <c r="A47" s="142">
        <v>1</v>
      </c>
      <c r="B47" s="142">
        <v>0</v>
      </c>
      <c r="C47" s="142">
        <v>5</v>
      </c>
      <c r="D47" s="142">
        <v>6</v>
      </c>
      <c r="E47" s="149"/>
      <c r="F47" s="43" t="s">
        <v>69</v>
      </c>
      <c r="G47" s="41">
        <v>61500000</v>
      </c>
      <c r="H47" s="41"/>
      <c r="I47" s="36"/>
      <c r="J47" s="45">
        <f>3900000+8000000</f>
        <v>11900000</v>
      </c>
      <c r="K47" s="36"/>
      <c r="L47" s="188"/>
      <c r="M47" s="45">
        <f>+G47+J47-I47</f>
        <v>73400000</v>
      </c>
      <c r="N47" s="36"/>
      <c r="O47" s="45">
        <v>62815560</v>
      </c>
      <c r="P47" s="45">
        <v>62815560</v>
      </c>
      <c r="Q47" s="45">
        <v>62815560</v>
      </c>
      <c r="R47" s="45">
        <v>62815560</v>
      </c>
      <c r="S47" s="6"/>
      <c r="T47" s="45">
        <f>+M47-O47</f>
        <v>10584440</v>
      </c>
      <c r="U47" s="45">
        <f t="shared" si="8"/>
        <v>0</v>
      </c>
      <c r="V47" s="45">
        <f t="shared" si="8"/>
        <v>0</v>
      </c>
      <c r="W47" s="45">
        <f t="shared" si="8"/>
        <v>0</v>
      </c>
    </row>
    <row r="48" spans="1:23" s="148" customFormat="1" ht="12.75">
      <c r="A48" s="142">
        <v>1</v>
      </c>
      <c r="B48" s="142">
        <v>0</v>
      </c>
      <c r="C48" s="142">
        <v>5</v>
      </c>
      <c r="D48" s="142">
        <v>7</v>
      </c>
      <c r="E48" s="149"/>
      <c r="F48" s="43" t="s">
        <v>70</v>
      </c>
      <c r="G48" s="41">
        <v>41000000</v>
      </c>
      <c r="H48" s="41"/>
      <c r="I48" s="36"/>
      <c r="J48" s="45">
        <v>1600000</v>
      </c>
      <c r="K48" s="36"/>
      <c r="L48" s="36"/>
      <c r="M48" s="45">
        <f>+G48+J48-I48</f>
        <v>42600000</v>
      </c>
      <c r="N48" s="36"/>
      <c r="O48" s="45">
        <v>41877040</v>
      </c>
      <c r="P48" s="45">
        <v>41877040</v>
      </c>
      <c r="Q48" s="45">
        <v>41877040</v>
      </c>
      <c r="R48" s="45">
        <v>41877040</v>
      </c>
      <c r="S48" s="6"/>
      <c r="T48" s="45">
        <f>+M48-O48</f>
        <v>722960</v>
      </c>
      <c r="U48" s="45">
        <f t="shared" si="8"/>
        <v>0</v>
      </c>
      <c r="V48" s="45">
        <f t="shared" si="8"/>
        <v>0</v>
      </c>
      <c r="W48" s="45">
        <f t="shared" si="8"/>
        <v>0</v>
      </c>
    </row>
    <row r="49" spans="1:23" s="148" customFormat="1" ht="12.75">
      <c r="A49" s="149"/>
      <c r="B49" s="149"/>
      <c r="C49" s="149"/>
      <c r="D49" s="149"/>
      <c r="E49" s="149"/>
      <c r="F49" s="151"/>
      <c r="G49" s="41"/>
      <c r="H49" s="41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6"/>
      <c r="T49" s="36"/>
      <c r="U49" s="36"/>
      <c r="V49" s="36"/>
      <c r="W49" s="36"/>
    </row>
    <row r="50" spans="1:23" s="143" customFormat="1" ht="12.75">
      <c r="A50" s="142">
        <v>2</v>
      </c>
      <c r="B50" s="142">
        <v>0</v>
      </c>
      <c r="C50" s="142"/>
      <c r="D50" s="142"/>
      <c r="E50" s="142"/>
      <c r="F50" s="34" t="s">
        <v>32</v>
      </c>
      <c r="G50" s="35">
        <f>+G52+G55</f>
        <v>1099604704</v>
      </c>
      <c r="H50" s="35"/>
      <c r="I50" s="35">
        <f>+I52+I55</f>
        <v>201264854</v>
      </c>
      <c r="J50" s="35">
        <f>+J52+J55</f>
        <v>201264854</v>
      </c>
      <c r="K50" s="35">
        <f>+K52+K55</f>
        <v>0</v>
      </c>
      <c r="L50" s="35">
        <f>+L52+L55</f>
        <v>0</v>
      </c>
      <c r="M50" s="36">
        <f>+M52+M55</f>
        <v>1099604704</v>
      </c>
      <c r="N50" s="36"/>
      <c r="O50" s="36">
        <f>+O52+O55</f>
        <v>1078282383.73</v>
      </c>
      <c r="P50" s="36">
        <f>+P52+P55</f>
        <v>1078282383.73</v>
      </c>
      <c r="Q50" s="36">
        <f>+Q52+Q55</f>
        <v>879524077.95</v>
      </c>
      <c r="R50" s="36">
        <f>+R52+R55</f>
        <v>879524077.95</v>
      </c>
      <c r="S50" s="8"/>
      <c r="T50" s="36">
        <f>+M50-O50</f>
        <v>21322320.26999998</v>
      </c>
      <c r="U50" s="36">
        <f>+O50-P50</f>
        <v>0</v>
      </c>
      <c r="V50" s="36">
        <f>+P50-Q50</f>
        <v>198758305.77999997</v>
      </c>
      <c r="W50" s="36">
        <f>+Q50-R50</f>
        <v>0</v>
      </c>
    </row>
    <row r="51" spans="1:23" s="148" customFormat="1" ht="12.75">
      <c r="A51" s="142"/>
      <c r="B51" s="142"/>
      <c r="C51" s="142"/>
      <c r="D51" s="142"/>
      <c r="E51" s="142"/>
      <c r="F51" s="34"/>
      <c r="G51" s="35"/>
      <c r="H51" s="35"/>
      <c r="I51" s="36"/>
      <c r="J51" s="36"/>
      <c r="K51" s="36"/>
      <c r="L51" s="36"/>
      <c r="M51" s="36"/>
      <c r="N51" s="36"/>
      <c r="O51" s="36"/>
      <c r="P51" s="36"/>
      <c r="Q51" s="36" t="s">
        <v>94</v>
      </c>
      <c r="R51" s="36"/>
      <c r="S51" s="6"/>
      <c r="T51" s="36"/>
      <c r="U51" s="36"/>
      <c r="V51" s="36"/>
      <c r="W51" s="36"/>
    </row>
    <row r="52" spans="1:23" s="143" customFormat="1" ht="12.75">
      <c r="A52" s="142">
        <v>2</v>
      </c>
      <c r="B52" s="142">
        <v>0</v>
      </c>
      <c r="C52" s="142">
        <v>3</v>
      </c>
      <c r="D52" s="142"/>
      <c r="E52" s="142"/>
      <c r="F52" s="34" t="s">
        <v>33</v>
      </c>
      <c r="G52" s="35">
        <f>+G53</f>
        <v>17430000</v>
      </c>
      <c r="H52" s="35"/>
      <c r="I52" s="36">
        <f>+I53</f>
        <v>0</v>
      </c>
      <c r="J52" s="36">
        <f>+J53</f>
        <v>1431000</v>
      </c>
      <c r="K52" s="36"/>
      <c r="L52" s="36"/>
      <c r="M52" s="36">
        <f>+M53</f>
        <v>18861000</v>
      </c>
      <c r="N52" s="36"/>
      <c r="O52" s="36">
        <f>+O53</f>
        <v>18861000</v>
      </c>
      <c r="P52" s="36">
        <f>+P53</f>
        <v>18861000</v>
      </c>
      <c r="Q52" s="36">
        <f>+Q53</f>
        <v>18861000</v>
      </c>
      <c r="R52" s="36">
        <f>+R53</f>
        <v>18861000</v>
      </c>
      <c r="S52" s="8"/>
      <c r="T52" s="36">
        <f>+M52-O52</f>
        <v>0</v>
      </c>
      <c r="U52" s="36">
        <f aca="true" t="shared" si="9" ref="U52:W53">+O52-P52</f>
        <v>0</v>
      </c>
      <c r="V52" s="36">
        <f t="shared" si="9"/>
        <v>0</v>
      </c>
      <c r="W52" s="36">
        <f t="shared" si="9"/>
        <v>0</v>
      </c>
    </row>
    <row r="53" spans="1:23" s="148" customFormat="1" ht="12.75">
      <c r="A53" s="152">
        <v>2</v>
      </c>
      <c r="B53" s="152">
        <v>0</v>
      </c>
      <c r="C53" s="152">
        <v>3</v>
      </c>
      <c r="D53" s="152">
        <v>50</v>
      </c>
      <c r="E53" s="152"/>
      <c r="F53" s="40" t="s">
        <v>71</v>
      </c>
      <c r="G53" s="41">
        <v>17430000</v>
      </c>
      <c r="H53" s="41"/>
      <c r="I53" s="39"/>
      <c r="J53" s="39">
        <v>1431000</v>
      </c>
      <c r="K53" s="39"/>
      <c r="L53" s="39"/>
      <c r="M53" s="39">
        <f>+G53+J53-I53</f>
        <v>18861000</v>
      </c>
      <c r="N53" s="39"/>
      <c r="O53" s="39">
        <v>18861000</v>
      </c>
      <c r="P53" s="39">
        <v>18861000</v>
      </c>
      <c r="Q53" s="39">
        <v>18861000</v>
      </c>
      <c r="R53" s="39">
        <v>18861000</v>
      </c>
      <c r="S53" s="6"/>
      <c r="T53" s="45">
        <f>+M53-O53</f>
        <v>0</v>
      </c>
      <c r="U53" s="45">
        <f t="shared" si="9"/>
        <v>0</v>
      </c>
      <c r="V53" s="45">
        <f t="shared" si="9"/>
        <v>0</v>
      </c>
      <c r="W53" s="45">
        <f t="shared" si="9"/>
        <v>0</v>
      </c>
    </row>
    <row r="54" spans="1:23" s="148" customFormat="1" ht="12.75">
      <c r="A54" s="152"/>
      <c r="B54" s="152"/>
      <c r="C54" s="152"/>
      <c r="D54" s="152"/>
      <c r="E54" s="152"/>
      <c r="F54" s="40"/>
      <c r="G54" s="41"/>
      <c r="H54" s="41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6"/>
      <c r="T54" s="47"/>
      <c r="U54" s="47"/>
      <c r="V54" s="47"/>
      <c r="W54" s="47"/>
    </row>
    <row r="55" spans="1:23" s="143" customFormat="1" ht="12.75">
      <c r="A55" s="142">
        <v>2</v>
      </c>
      <c r="B55" s="142">
        <v>0</v>
      </c>
      <c r="C55" s="142">
        <v>4</v>
      </c>
      <c r="D55" s="142"/>
      <c r="E55" s="142"/>
      <c r="F55" s="34" t="s">
        <v>34</v>
      </c>
      <c r="G55" s="35">
        <v>1082174704</v>
      </c>
      <c r="H55" s="35"/>
      <c r="I55" s="52">
        <f>SUM(I57:I71)</f>
        <v>201264854</v>
      </c>
      <c r="J55" s="52">
        <f>SUM(J57:J71)</f>
        <v>199833854</v>
      </c>
      <c r="K55" s="114">
        <f>SUM(K57:K71)</f>
        <v>0</v>
      </c>
      <c r="L55" s="114">
        <f>SUM(L57:L71)</f>
        <v>0</v>
      </c>
      <c r="M55" s="52">
        <f>SUM(M57:M71)</f>
        <v>1080743704</v>
      </c>
      <c r="N55" s="36"/>
      <c r="O55" s="48">
        <f>SUM(O57:O71)</f>
        <v>1059421383.73</v>
      </c>
      <c r="P55" s="48">
        <f>SUM(P57:P71)</f>
        <v>1059421383.73</v>
      </c>
      <c r="Q55" s="48">
        <f>SUM(Q57:Q71)</f>
        <v>860663077.95</v>
      </c>
      <c r="R55" s="48">
        <f>SUM(R57:R71)</f>
        <v>860663077.95</v>
      </c>
      <c r="S55" s="8"/>
      <c r="T55" s="36">
        <f>+M55-O55</f>
        <v>21322320.26999998</v>
      </c>
      <c r="U55" s="36">
        <f>+O55-P55</f>
        <v>0</v>
      </c>
      <c r="V55" s="36">
        <f>+P55-Q55</f>
        <v>198758305.77999997</v>
      </c>
      <c r="W55" s="36">
        <f>+Q55-R55</f>
        <v>0</v>
      </c>
    </row>
    <row r="56" spans="1:23" s="143" customFormat="1" ht="12.75">
      <c r="A56" s="142"/>
      <c r="B56" s="142"/>
      <c r="C56" s="142"/>
      <c r="D56" s="142"/>
      <c r="E56" s="142"/>
      <c r="F56" s="34"/>
      <c r="G56" s="35"/>
      <c r="H56" s="35"/>
      <c r="I56" s="36"/>
      <c r="J56" s="36"/>
      <c r="K56" s="115"/>
      <c r="L56" s="115"/>
      <c r="M56" s="36"/>
      <c r="N56" s="36"/>
      <c r="O56" s="36" t="s">
        <v>94</v>
      </c>
      <c r="P56" s="36"/>
      <c r="Q56" s="36"/>
      <c r="R56" s="36" t="s">
        <v>94</v>
      </c>
      <c r="S56" s="8"/>
      <c r="T56" s="36"/>
      <c r="U56" s="36"/>
      <c r="V56" s="36"/>
      <c r="W56" s="36"/>
    </row>
    <row r="57" spans="1:25" s="148" customFormat="1" ht="15" customHeight="1">
      <c r="A57" s="152">
        <v>2</v>
      </c>
      <c r="B57" s="152">
        <v>0</v>
      </c>
      <c r="C57" s="152">
        <v>4</v>
      </c>
      <c r="D57" s="152">
        <v>1</v>
      </c>
      <c r="E57" s="152"/>
      <c r="F57" s="49" t="s">
        <v>35</v>
      </c>
      <c r="G57" s="44">
        <v>102000000</v>
      </c>
      <c r="H57" s="44"/>
      <c r="I57" s="45">
        <f>85000000</f>
        <v>85000000</v>
      </c>
      <c r="J57" s="45">
        <v>1600000</v>
      </c>
      <c r="K57" s="36"/>
      <c r="L57" s="36"/>
      <c r="M57" s="39">
        <f>+G57+J57-I57</f>
        <v>18600000</v>
      </c>
      <c r="N57" s="36"/>
      <c r="O57" s="45">
        <v>16733245</v>
      </c>
      <c r="P57" s="45">
        <v>16733245</v>
      </c>
      <c r="Q57" s="45">
        <v>12149030</v>
      </c>
      <c r="R57" s="45">
        <v>12149030</v>
      </c>
      <c r="S57" s="6"/>
      <c r="T57" s="45">
        <f aca="true" t="shared" si="10" ref="T57:T92">+M57-O57</f>
        <v>1866755</v>
      </c>
      <c r="U57" s="45">
        <f aca="true" t="shared" si="11" ref="U57:W71">+O57-P57</f>
        <v>0</v>
      </c>
      <c r="V57" s="45">
        <f t="shared" si="11"/>
        <v>4584215</v>
      </c>
      <c r="W57" s="45">
        <f t="shared" si="11"/>
        <v>0</v>
      </c>
      <c r="Y57" s="191"/>
    </row>
    <row r="58" spans="1:23" s="143" customFormat="1" ht="15" customHeight="1">
      <c r="A58" s="153">
        <v>2</v>
      </c>
      <c r="B58" s="153">
        <v>0</v>
      </c>
      <c r="C58" s="153">
        <v>4</v>
      </c>
      <c r="D58" s="153">
        <v>2</v>
      </c>
      <c r="E58" s="142"/>
      <c r="F58" s="49" t="s">
        <v>36</v>
      </c>
      <c r="G58" s="44">
        <v>20000000</v>
      </c>
      <c r="H58" s="44"/>
      <c r="I58" s="45">
        <f>4600000+10076800</f>
        <v>14676800</v>
      </c>
      <c r="J58" s="45"/>
      <c r="K58" s="36"/>
      <c r="L58" s="36"/>
      <c r="M58" s="39">
        <f aca="true" t="shared" si="12" ref="M58:M70">+G58+J58-I58</f>
        <v>5323200</v>
      </c>
      <c r="N58" s="36"/>
      <c r="O58" s="45">
        <v>3745600</v>
      </c>
      <c r="P58" s="45">
        <v>3745600</v>
      </c>
      <c r="Q58" s="45">
        <v>3745600</v>
      </c>
      <c r="R58" s="45">
        <v>3745600</v>
      </c>
      <c r="S58" s="8"/>
      <c r="T58" s="45">
        <f t="shared" si="10"/>
        <v>1577600</v>
      </c>
      <c r="U58" s="45">
        <f t="shared" si="11"/>
        <v>0</v>
      </c>
      <c r="V58" s="45">
        <f t="shared" si="11"/>
        <v>0</v>
      </c>
      <c r="W58" s="45">
        <f t="shared" si="11"/>
        <v>0</v>
      </c>
    </row>
    <row r="59" spans="1:26" s="143" customFormat="1" ht="15" customHeight="1">
      <c r="A59" s="153">
        <v>2</v>
      </c>
      <c r="B59" s="153">
        <v>0</v>
      </c>
      <c r="C59" s="153">
        <v>4</v>
      </c>
      <c r="D59" s="153">
        <v>4</v>
      </c>
      <c r="E59" s="142"/>
      <c r="F59" s="49" t="s">
        <v>37</v>
      </c>
      <c r="G59" s="44">
        <v>118500000</v>
      </c>
      <c r="H59" s="44"/>
      <c r="I59" s="45">
        <f>15000000+7100000+2600000</f>
        <v>24700000</v>
      </c>
      <c r="J59" s="45">
        <f>7569000</f>
        <v>7569000</v>
      </c>
      <c r="K59" s="36"/>
      <c r="L59" s="36"/>
      <c r="M59" s="39">
        <f t="shared" si="12"/>
        <v>101369000</v>
      </c>
      <c r="N59" s="36"/>
      <c r="O59" s="45">
        <v>101292659</v>
      </c>
      <c r="P59" s="45">
        <v>101292659</v>
      </c>
      <c r="Q59" s="45">
        <v>88197067</v>
      </c>
      <c r="R59" s="45">
        <v>88197067</v>
      </c>
      <c r="S59" s="8"/>
      <c r="T59" s="45">
        <f t="shared" si="10"/>
        <v>76341</v>
      </c>
      <c r="U59" s="45">
        <f t="shared" si="11"/>
        <v>0</v>
      </c>
      <c r="V59" s="45">
        <f t="shared" si="11"/>
        <v>13095592</v>
      </c>
      <c r="W59" s="45">
        <f t="shared" si="11"/>
        <v>0</v>
      </c>
      <c r="X59" s="192"/>
      <c r="Y59" s="192"/>
      <c r="Z59" s="192"/>
    </row>
    <row r="60" spans="1:25" s="143" customFormat="1" ht="15" customHeight="1">
      <c r="A60" s="153">
        <v>2</v>
      </c>
      <c r="B60" s="153">
        <v>0</v>
      </c>
      <c r="C60" s="153">
        <v>4</v>
      </c>
      <c r="D60" s="153">
        <v>5</v>
      </c>
      <c r="E60" s="142"/>
      <c r="F60" s="49" t="s">
        <v>38</v>
      </c>
      <c r="G60" s="44">
        <v>276109644</v>
      </c>
      <c r="H60" s="44"/>
      <c r="I60" s="45">
        <f>923200+3000000</f>
        <v>3923200</v>
      </c>
      <c r="J60" s="45">
        <v>18000000</v>
      </c>
      <c r="K60" s="36"/>
      <c r="L60" s="36"/>
      <c r="M60" s="39">
        <f t="shared" si="12"/>
        <v>290186444</v>
      </c>
      <c r="N60" s="36"/>
      <c r="O60" s="45">
        <v>290030856.16</v>
      </c>
      <c r="P60" s="45">
        <v>290030856.16</v>
      </c>
      <c r="Q60" s="45">
        <v>271528860.38</v>
      </c>
      <c r="R60" s="45">
        <v>271528860.38</v>
      </c>
      <c r="S60" s="8"/>
      <c r="T60" s="45">
        <f t="shared" si="10"/>
        <v>155587.83999997377</v>
      </c>
      <c r="U60" s="45">
        <f t="shared" si="11"/>
        <v>0</v>
      </c>
      <c r="V60" s="45">
        <f t="shared" si="11"/>
        <v>18501995.78000003</v>
      </c>
      <c r="W60" s="87">
        <f t="shared" si="11"/>
        <v>0</v>
      </c>
      <c r="X60" s="192"/>
      <c r="Y60" s="192"/>
    </row>
    <row r="61" spans="1:25" s="143" customFormat="1" ht="15" customHeight="1">
      <c r="A61" s="153">
        <v>2</v>
      </c>
      <c r="B61" s="153">
        <v>0</v>
      </c>
      <c r="C61" s="153">
        <v>4</v>
      </c>
      <c r="D61" s="153">
        <v>6</v>
      </c>
      <c r="E61" s="142"/>
      <c r="F61" s="49" t="s">
        <v>39</v>
      </c>
      <c r="G61" s="44">
        <v>52000000</v>
      </c>
      <c r="H61" s="44"/>
      <c r="I61" s="36"/>
      <c r="J61" s="45">
        <f>28000000+14000000+6900000</f>
        <v>48900000</v>
      </c>
      <c r="K61" s="36"/>
      <c r="L61" s="36"/>
      <c r="M61" s="39">
        <f t="shared" si="12"/>
        <v>100900000</v>
      </c>
      <c r="N61" s="36"/>
      <c r="O61" s="45">
        <v>98392000</v>
      </c>
      <c r="P61" s="45">
        <v>98392000</v>
      </c>
      <c r="Q61" s="45">
        <v>77414600</v>
      </c>
      <c r="R61" s="45">
        <v>77414600</v>
      </c>
      <c r="S61" s="8"/>
      <c r="T61" s="45">
        <f t="shared" si="10"/>
        <v>2508000</v>
      </c>
      <c r="U61" s="45">
        <f t="shared" si="11"/>
        <v>0</v>
      </c>
      <c r="V61" s="45">
        <f t="shared" si="11"/>
        <v>20977400</v>
      </c>
      <c r="W61" s="45">
        <f t="shared" si="11"/>
        <v>0</v>
      </c>
      <c r="X61" s="192"/>
      <c r="Y61" s="192"/>
    </row>
    <row r="62" spans="1:23" s="143" customFormat="1" ht="15" customHeight="1">
      <c r="A62" s="153">
        <v>2</v>
      </c>
      <c r="B62" s="153">
        <v>0</v>
      </c>
      <c r="C62" s="153">
        <v>4</v>
      </c>
      <c r="D62" s="153">
        <v>7</v>
      </c>
      <c r="E62" s="142"/>
      <c r="F62" s="49" t="s">
        <v>40</v>
      </c>
      <c r="G62" s="44">
        <v>18000000</v>
      </c>
      <c r="H62" s="44"/>
      <c r="I62" s="45">
        <v>8400000</v>
      </c>
      <c r="J62" s="45">
        <f>1000000+4564854</f>
        <v>5564854</v>
      </c>
      <c r="K62" s="36"/>
      <c r="L62" s="36"/>
      <c r="M62" s="39">
        <f t="shared" si="12"/>
        <v>15164854</v>
      </c>
      <c r="N62" s="36"/>
      <c r="O62" s="45">
        <v>14752060</v>
      </c>
      <c r="P62" s="45">
        <v>14752060</v>
      </c>
      <c r="Q62" s="45">
        <v>9464866</v>
      </c>
      <c r="R62" s="45">
        <v>9464866</v>
      </c>
      <c r="S62" s="8"/>
      <c r="T62" s="45">
        <f t="shared" si="10"/>
        <v>412794</v>
      </c>
      <c r="U62" s="45">
        <f t="shared" si="11"/>
        <v>0</v>
      </c>
      <c r="V62" s="45">
        <f t="shared" si="11"/>
        <v>5287194</v>
      </c>
      <c r="W62" s="45">
        <f t="shared" si="11"/>
        <v>0</v>
      </c>
    </row>
    <row r="63" spans="1:23" s="143" customFormat="1" ht="15" customHeight="1">
      <c r="A63" s="153">
        <v>2</v>
      </c>
      <c r="B63" s="153">
        <v>0</v>
      </c>
      <c r="C63" s="153">
        <v>4</v>
      </c>
      <c r="D63" s="153">
        <v>8</v>
      </c>
      <c r="E63" s="142"/>
      <c r="F63" s="49" t="s">
        <v>41</v>
      </c>
      <c r="G63" s="44">
        <v>152565060</v>
      </c>
      <c r="H63" s="44"/>
      <c r="I63" s="45">
        <v>10000000</v>
      </c>
      <c r="J63" s="45">
        <f>9500000+3600000</f>
        <v>13100000</v>
      </c>
      <c r="K63" s="36"/>
      <c r="L63" s="36"/>
      <c r="M63" s="39">
        <f t="shared" si="12"/>
        <v>155665060</v>
      </c>
      <c r="N63" s="36"/>
      <c r="O63" s="45">
        <v>149209320</v>
      </c>
      <c r="P63" s="45">
        <v>149209320</v>
      </c>
      <c r="Q63" s="45">
        <v>149209320</v>
      </c>
      <c r="R63" s="45">
        <v>149209320</v>
      </c>
      <c r="S63" s="8"/>
      <c r="T63" s="45">
        <f t="shared" si="10"/>
        <v>6455740</v>
      </c>
      <c r="U63" s="45">
        <f t="shared" si="11"/>
        <v>0</v>
      </c>
      <c r="V63" s="45">
        <f t="shared" si="11"/>
        <v>0</v>
      </c>
      <c r="W63" s="45">
        <f t="shared" si="11"/>
        <v>0</v>
      </c>
    </row>
    <row r="64" spans="1:23" s="143" customFormat="1" ht="15" customHeight="1">
      <c r="A64" s="153">
        <v>2</v>
      </c>
      <c r="B64" s="153">
        <v>0</v>
      </c>
      <c r="C64" s="153">
        <v>4</v>
      </c>
      <c r="D64" s="153">
        <v>9</v>
      </c>
      <c r="E64" s="142"/>
      <c r="F64" s="49" t="s">
        <v>42</v>
      </c>
      <c r="G64" s="44">
        <v>25000000</v>
      </c>
      <c r="H64" s="44"/>
      <c r="I64" s="36"/>
      <c r="J64" s="45">
        <v>3400000</v>
      </c>
      <c r="K64" s="36"/>
      <c r="L64" s="36"/>
      <c r="M64" s="39">
        <f t="shared" si="12"/>
        <v>28400000</v>
      </c>
      <c r="N64" s="36"/>
      <c r="O64" s="45">
        <v>28347121</v>
      </c>
      <c r="P64" s="45">
        <v>28347121</v>
      </c>
      <c r="Q64" s="45">
        <v>28347121</v>
      </c>
      <c r="R64" s="45">
        <v>28347121</v>
      </c>
      <c r="S64" s="8"/>
      <c r="T64" s="45">
        <f t="shared" si="10"/>
        <v>52879</v>
      </c>
      <c r="U64" s="45">
        <f t="shared" si="11"/>
        <v>0</v>
      </c>
      <c r="V64" s="45">
        <f t="shared" si="11"/>
        <v>0</v>
      </c>
      <c r="W64" s="45">
        <f t="shared" si="11"/>
        <v>0</v>
      </c>
    </row>
    <row r="65" spans="1:23" s="154" customFormat="1" ht="15" customHeight="1">
      <c r="A65" s="153">
        <v>2</v>
      </c>
      <c r="B65" s="153">
        <v>0</v>
      </c>
      <c r="C65" s="153">
        <v>4</v>
      </c>
      <c r="D65" s="153">
        <v>10</v>
      </c>
      <c r="E65" s="141"/>
      <c r="F65" s="49" t="s">
        <v>43</v>
      </c>
      <c r="G65" s="44">
        <v>0</v>
      </c>
      <c r="H65" s="44"/>
      <c r="I65" s="52"/>
      <c r="J65" s="52"/>
      <c r="K65" s="52"/>
      <c r="L65" s="52"/>
      <c r="M65" s="39">
        <f t="shared" si="12"/>
        <v>0</v>
      </c>
      <c r="N65" s="52"/>
      <c r="O65" s="45">
        <v>0</v>
      </c>
      <c r="P65" s="45">
        <v>0</v>
      </c>
      <c r="Q65" s="45">
        <v>0</v>
      </c>
      <c r="R65" s="45">
        <v>0</v>
      </c>
      <c r="S65" s="53"/>
      <c r="T65" s="45">
        <f t="shared" si="10"/>
        <v>0</v>
      </c>
      <c r="U65" s="45">
        <f t="shared" si="11"/>
        <v>0</v>
      </c>
      <c r="V65" s="45">
        <f t="shared" si="11"/>
        <v>0</v>
      </c>
      <c r="W65" s="45">
        <f t="shared" si="11"/>
        <v>0</v>
      </c>
    </row>
    <row r="66" spans="1:25" s="143" customFormat="1" ht="15" customHeight="1">
      <c r="A66" s="153">
        <v>2</v>
      </c>
      <c r="B66" s="153">
        <v>0</v>
      </c>
      <c r="C66" s="153">
        <v>4</v>
      </c>
      <c r="D66" s="153">
        <v>11</v>
      </c>
      <c r="E66" s="142"/>
      <c r="F66" s="49" t="s">
        <v>44</v>
      </c>
      <c r="G66" s="44">
        <v>160000000</v>
      </c>
      <c r="H66" s="44"/>
      <c r="I66" s="45">
        <v>10000000</v>
      </c>
      <c r="J66" s="45">
        <v>1700000</v>
      </c>
      <c r="K66" s="36"/>
      <c r="L66" s="36"/>
      <c r="M66" s="39">
        <f t="shared" si="12"/>
        <v>151700000</v>
      </c>
      <c r="N66" s="36"/>
      <c r="O66" s="55">
        <v>150884762.57</v>
      </c>
      <c r="P66" s="55">
        <v>150884762.57</v>
      </c>
      <c r="Q66" s="55">
        <v>143626122.57</v>
      </c>
      <c r="R66" s="55">
        <v>143626122.57</v>
      </c>
      <c r="S66" s="8"/>
      <c r="T66" s="45">
        <f t="shared" si="10"/>
        <v>815237.4300000072</v>
      </c>
      <c r="U66" s="45">
        <f t="shared" si="11"/>
        <v>0</v>
      </c>
      <c r="V66" s="45">
        <f t="shared" si="11"/>
        <v>7258640</v>
      </c>
      <c r="W66" s="45">
        <f t="shared" si="11"/>
        <v>0</v>
      </c>
      <c r="X66" s="202"/>
      <c r="Y66" s="154"/>
    </row>
    <row r="67" spans="1:23" s="148" customFormat="1" ht="15" customHeight="1">
      <c r="A67" s="153">
        <v>2</v>
      </c>
      <c r="B67" s="153">
        <v>0</v>
      </c>
      <c r="C67" s="153">
        <v>4</v>
      </c>
      <c r="D67" s="153">
        <v>13</v>
      </c>
      <c r="E67" s="152"/>
      <c r="F67" s="49" t="s">
        <v>45</v>
      </c>
      <c r="G67" s="44">
        <v>40000000</v>
      </c>
      <c r="H67" s="44"/>
      <c r="I67" s="45">
        <v>7000000</v>
      </c>
      <c r="J67" s="45"/>
      <c r="K67" s="36"/>
      <c r="L67" s="36"/>
      <c r="M67" s="39">
        <f t="shared" si="12"/>
        <v>33000000</v>
      </c>
      <c r="N67" s="36"/>
      <c r="O67" s="45">
        <v>33000000</v>
      </c>
      <c r="P67" s="45">
        <v>33000000</v>
      </c>
      <c r="Q67" s="45">
        <v>18789885</v>
      </c>
      <c r="R67" s="45">
        <v>18789885</v>
      </c>
      <c r="S67" s="6"/>
      <c r="T67" s="45">
        <f t="shared" si="10"/>
        <v>0</v>
      </c>
      <c r="U67" s="45">
        <f t="shared" si="11"/>
        <v>0</v>
      </c>
      <c r="V67" s="45">
        <f t="shared" si="11"/>
        <v>14210115</v>
      </c>
      <c r="W67" s="45">
        <f t="shared" si="11"/>
        <v>0</v>
      </c>
    </row>
    <row r="68" spans="1:23" s="148" customFormat="1" ht="15" customHeight="1">
      <c r="A68" s="153">
        <v>2</v>
      </c>
      <c r="B68" s="153">
        <v>0</v>
      </c>
      <c r="C68" s="153">
        <v>4</v>
      </c>
      <c r="D68" s="153">
        <v>17</v>
      </c>
      <c r="E68" s="152"/>
      <c r="F68" s="49" t="s">
        <v>46</v>
      </c>
      <c r="G68" s="44">
        <v>10000000</v>
      </c>
      <c r="H68" s="44"/>
      <c r="I68" s="45">
        <v>10000000</v>
      </c>
      <c r="J68" s="36"/>
      <c r="K68" s="36"/>
      <c r="L68" s="36"/>
      <c r="M68" s="39">
        <f t="shared" si="12"/>
        <v>0</v>
      </c>
      <c r="N68" s="36"/>
      <c r="O68" s="45">
        <v>0</v>
      </c>
      <c r="P68" s="45">
        <v>0</v>
      </c>
      <c r="Q68" s="45">
        <v>0</v>
      </c>
      <c r="R68" s="45">
        <v>0</v>
      </c>
      <c r="S68" s="6"/>
      <c r="T68" s="45">
        <f t="shared" si="10"/>
        <v>0</v>
      </c>
      <c r="U68" s="45">
        <f t="shared" si="11"/>
        <v>0</v>
      </c>
      <c r="V68" s="45">
        <f t="shared" si="11"/>
        <v>0</v>
      </c>
      <c r="W68" s="45">
        <f t="shared" si="11"/>
        <v>0</v>
      </c>
    </row>
    <row r="69" spans="1:25" s="143" customFormat="1" ht="15" customHeight="1">
      <c r="A69" s="153">
        <v>2</v>
      </c>
      <c r="B69" s="153">
        <v>0</v>
      </c>
      <c r="C69" s="153">
        <v>4</v>
      </c>
      <c r="D69" s="153">
        <v>21</v>
      </c>
      <c r="E69" s="142"/>
      <c r="F69" s="56" t="s">
        <v>72</v>
      </c>
      <c r="G69" s="44">
        <v>48000000</v>
      </c>
      <c r="H69" s="44"/>
      <c r="I69" s="45">
        <v>2564854</v>
      </c>
      <c r="J69" s="45"/>
      <c r="K69" s="36"/>
      <c r="L69" s="36"/>
      <c r="M69" s="39">
        <f t="shared" si="12"/>
        <v>45435146</v>
      </c>
      <c r="N69" s="36"/>
      <c r="O69" s="45">
        <v>44118740</v>
      </c>
      <c r="P69" s="45">
        <v>44118740</v>
      </c>
      <c r="Q69" s="45">
        <v>37275586</v>
      </c>
      <c r="R69" s="45">
        <v>37275586</v>
      </c>
      <c r="S69" s="8"/>
      <c r="T69" s="45">
        <f t="shared" si="10"/>
        <v>1316406</v>
      </c>
      <c r="U69" s="45">
        <f t="shared" si="11"/>
        <v>0</v>
      </c>
      <c r="V69" s="45">
        <f t="shared" si="11"/>
        <v>6843154</v>
      </c>
      <c r="W69" s="45">
        <f t="shared" si="11"/>
        <v>0</v>
      </c>
      <c r="X69" s="192"/>
      <c r="Y69" s="192"/>
    </row>
    <row r="70" spans="1:23" s="143" customFormat="1" ht="15" customHeight="1">
      <c r="A70" s="153">
        <v>2</v>
      </c>
      <c r="B70" s="153">
        <v>0</v>
      </c>
      <c r="C70" s="153">
        <v>4</v>
      </c>
      <c r="D70" s="153">
        <v>40</v>
      </c>
      <c r="E70" s="142"/>
      <c r="F70" s="43" t="s">
        <v>47</v>
      </c>
      <c r="G70" s="44">
        <v>30000000</v>
      </c>
      <c r="H70" s="44"/>
      <c r="I70" s="45">
        <v>25000000</v>
      </c>
      <c r="J70" s="36"/>
      <c r="K70" s="36"/>
      <c r="L70" s="36"/>
      <c r="M70" s="39">
        <f t="shared" si="12"/>
        <v>5000000</v>
      </c>
      <c r="N70" s="37"/>
      <c r="O70" s="45">
        <v>2951120</v>
      </c>
      <c r="P70" s="45">
        <v>2951120</v>
      </c>
      <c r="Q70" s="45">
        <v>2951120</v>
      </c>
      <c r="R70" s="45">
        <v>2951120</v>
      </c>
      <c r="S70" s="8"/>
      <c r="T70" s="45">
        <f t="shared" si="10"/>
        <v>2048880</v>
      </c>
      <c r="U70" s="45">
        <f t="shared" si="11"/>
        <v>0</v>
      </c>
      <c r="V70" s="45">
        <f t="shared" si="11"/>
        <v>0</v>
      </c>
      <c r="W70" s="45">
        <f t="shared" si="11"/>
        <v>0</v>
      </c>
    </row>
    <row r="71" spans="1:23" s="148" customFormat="1" ht="15" customHeight="1">
      <c r="A71" s="153">
        <v>2</v>
      </c>
      <c r="B71" s="153">
        <v>0</v>
      </c>
      <c r="C71" s="153">
        <v>4</v>
      </c>
      <c r="D71" s="153">
        <v>41</v>
      </c>
      <c r="E71" s="152"/>
      <c r="F71" s="43" t="s">
        <v>48</v>
      </c>
      <c r="G71" s="44">
        <v>30000000</v>
      </c>
      <c r="H71" s="44"/>
      <c r="I71" s="39"/>
      <c r="J71" s="39">
        <v>100000000</v>
      </c>
      <c r="K71" s="39"/>
      <c r="L71" s="39"/>
      <c r="M71" s="122">
        <f>+G71+J71-I71</f>
        <v>130000000</v>
      </c>
      <c r="N71" s="39"/>
      <c r="O71" s="122">
        <v>125963900</v>
      </c>
      <c r="P71" s="122">
        <v>125963900</v>
      </c>
      <c r="Q71" s="122">
        <v>17963900</v>
      </c>
      <c r="R71" s="122">
        <v>17963900</v>
      </c>
      <c r="S71" s="101"/>
      <c r="T71" s="45">
        <f t="shared" si="10"/>
        <v>4036100</v>
      </c>
      <c r="U71" s="45">
        <f t="shared" si="11"/>
        <v>0</v>
      </c>
      <c r="V71" s="45">
        <f t="shared" si="11"/>
        <v>108000000</v>
      </c>
      <c r="W71" s="45">
        <f t="shared" si="11"/>
        <v>0</v>
      </c>
    </row>
    <row r="72" spans="1:23" s="148" customFormat="1" ht="15" customHeight="1">
      <c r="A72" s="153"/>
      <c r="B72" s="153"/>
      <c r="C72" s="153"/>
      <c r="D72" s="153"/>
      <c r="E72" s="152"/>
      <c r="F72" s="43"/>
      <c r="G72" s="44"/>
      <c r="H72" s="44"/>
      <c r="I72" s="39"/>
      <c r="J72" s="39"/>
      <c r="K72" s="39"/>
      <c r="L72" s="39"/>
      <c r="M72" s="122"/>
      <c r="N72" s="39"/>
      <c r="O72" s="122"/>
      <c r="P72" s="122"/>
      <c r="Q72" s="122"/>
      <c r="R72" s="122"/>
      <c r="S72" s="101"/>
      <c r="T72" s="45"/>
      <c r="U72" s="45"/>
      <c r="V72" s="45"/>
      <c r="W72" s="45"/>
    </row>
    <row r="73" spans="1:23" s="154" customFormat="1" ht="15" customHeight="1">
      <c r="A73" s="141">
        <v>3</v>
      </c>
      <c r="B73" s="141"/>
      <c r="C73" s="141"/>
      <c r="D73" s="141"/>
      <c r="E73" s="141"/>
      <c r="F73" s="123" t="s">
        <v>81</v>
      </c>
      <c r="G73" s="127">
        <f>+G74+G78</f>
        <v>240445000</v>
      </c>
      <c r="H73" s="127"/>
      <c r="I73" s="127">
        <f>+I74+I78</f>
        <v>0</v>
      </c>
      <c r="J73" s="127">
        <f>+J74+J78</f>
        <v>0</v>
      </c>
      <c r="K73" s="127">
        <f>+K74+K78</f>
        <v>0</v>
      </c>
      <c r="L73" s="127">
        <f>+L74+L78</f>
        <v>0</v>
      </c>
      <c r="M73" s="127">
        <f>+M74+M78</f>
        <v>240445000</v>
      </c>
      <c r="N73" s="137"/>
      <c r="O73" s="127">
        <f>+O74+O78</f>
        <v>39669698</v>
      </c>
      <c r="P73" s="127">
        <f>+P74+P78</f>
        <v>39669698</v>
      </c>
      <c r="Q73" s="127">
        <f>+Q74+Q78</f>
        <v>39669698</v>
      </c>
      <c r="R73" s="127">
        <f>+R74+R78</f>
        <v>39669698</v>
      </c>
      <c r="S73" s="138"/>
      <c r="T73" s="52">
        <f t="shared" si="10"/>
        <v>200775302</v>
      </c>
      <c r="U73" s="45">
        <f aca="true" t="shared" si="13" ref="U73:W76">+O73-P73</f>
        <v>0</v>
      </c>
      <c r="V73" s="45">
        <f t="shared" si="13"/>
        <v>0</v>
      </c>
      <c r="W73" s="45">
        <f t="shared" si="13"/>
        <v>0</v>
      </c>
    </row>
    <row r="74" spans="1:23" s="148" customFormat="1" ht="15" customHeight="1">
      <c r="A74" s="153">
        <v>3</v>
      </c>
      <c r="B74" s="153">
        <v>2</v>
      </c>
      <c r="C74" s="153"/>
      <c r="D74" s="153"/>
      <c r="E74" s="152"/>
      <c r="F74" s="43" t="s">
        <v>82</v>
      </c>
      <c r="G74" s="44">
        <f>+G75</f>
        <v>15675000</v>
      </c>
      <c r="H74" s="44"/>
      <c r="I74" s="44">
        <f aca="true" t="shared" si="14" ref="I74:L75">+I75</f>
        <v>0</v>
      </c>
      <c r="J74" s="44">
        <f t="shared" si="14"/>
        <v>0</v>
      </c>
      <c r="K74" s="44">
        <f t="shared" si="14"/>
        <v>0</v>
      </c>
      <c r="L74" s="44">
        <f t="shared" si="14"/>
        <v>0</v>
      </c>
      <c r="M74" s="44">
        <f>+M75</f>
        <v>15675000</v>
      </c>
      <c r="N74" s="39"/>
      <c r="O74" s="45">
        <f>+O75</f>
        <v>11203344</v>
      </c>
      <c r="P74" s="45">
        <f aca="true" t="shared" si="15" ref="P74:R75">+P75</f>
        <v>11203344</v>
      </c>
      <c r="Q74" s="45">
        <f t="shared" si="15"/>
        <v>11203344</v>
      </c>
      <c r="R74" s="45">
        <f t="shared" si="15"/>
        <v>11203344</v>
      </c>
      <c r="S74" s="101"/>
      <c r="T74" s="45">
        <f t="shared" si="10"/>
        <v>4471656</v>
      </c>
      <c r="U74" s="45">
        <f t="shared" si="13"/>
        <v>0</v>
      </c>
      <c r="V74" s="45">
        <f t="shared" si="13"/>
        <v>0</v>
      </c>
      <c r="W74" s="45">
        <f t="shared" si="13"/>
        <v>0</v>
      </c>
    </row>
    <row r="75" spans="1:23" s="148" customFormat="1" ht="15" customHeight="1">
      <c r="A75" s="153">
        <v>3</v>
      </c>
      <c r="B75" s="153">
        <v>2</v>
      </c>
      <c r="C75" s="153">
        <v>1</v>
      </c>
      <c r="D75" s="153"/>
      <c r="E75" s="152"/>
      <c r="F75" s="43" t="s">
        <v>83</v>
      </c>
      <c r="G75" s="44">
        <f>+G76</f>
        <v>15675000</v>
      </c>
      <c r="H75" s="44"/>
      <c r="I75" s="44">
        <f t="shared" si="14"/>
        <v>0</v>
      </c>
      <c r="J75" s="44">
        <f t="shared" si="14"/>
        <v>0</v>
      </c>
      <c r="K75" s="44">
        <f t="shared" si="14"/>
        <v>0</v>
      </c>
      <c r="L75" s="44">
        <f t="shared" si="14"/>
        <v>0</v>
      </c>
      <c r="M75" s="44">
        <f>+M76</f>
        <v>15675000</v>
      </c>
      <c r="N75" s="39"/>
      <c r="O75" s="45">
        <f>+O76</f>
        <v>11203344</v>
      </c>
      <c r="P75" s="45">
        <f t="shared" si="15"/>
        <v>11203344</v>
      </c>
      <c r="Q75" s="45">
        <f t="shared" si="15"/>
        <v>11203344</v>
      </c>
      <c r="R75" s="45">
        <f t="shared" si="15"/>
        <v>11203344</v>
      </c>
      <c r="S75" s="101"/>
      <c r="T75" s="45">
        <f t="shared" si="10"/>
        <v>4471656</v>
      </c>
      <c r="U75" s="45">
        <f t="shared" si="13"/>
        <v>0</v>
      </c>
      <c r="V75" s="45">
        <f t="shared" si="13"/>
        <v>0</v>
      </c>
      <c r="W75" s="45">
        <f t="shared" si="13"/>
        <v>0</v>
      </c>
    </row>
    <row r="76" spans="1:23" s="148" customFormat="1" ht="15" customHeight="1">
      <c r="A76" s="153">
        <v>3</v>
      </c>
      <c r="B76" s="153">
        <v>2</v>
      </c>
      <c r="C76" s="153">
        <v>1</v>
      </c>
      <c r="D76" s="153">
        <v>1</v>
      </c>
      <c r="E76" s="152">
        <v>20</v>
      </c>
      <c r="F76" s="43" t="s">
        <v>84</v>
      </c>
      <c r="G76" s="44">
        <v>15675000</v>
      </c>
      <c r="H76" s="44"/>
      <c r="I76" s="44">
        <v>0</v>
      </c>
      <c r="J76" s="44">
        <v>0</v>
      </c>
      <c r="K76" s="44">
        <v>0</v>
      </c>
      <c r="L76" s="44">
        <v>0</v>
      </c>
      <c r="M76" s="44">
        <v>15675000</v>
      </c>
      <c r="N76" s="39"/>
      <c r="O76" s="122">
        <v>11203344</v>
      </c>
      <c r="P76" s="122">
        <v>11203344</v>
      </c>
      <c r="Q76" s="122">
        <v>11203344</v>
      </c>
      <c r="R76" s="122">
        <v>11203344</v>
      </c>
      <c r="S76" s="101"/>
      <c r="T76" s="45">
        <f t="shared" si="10"/>
        <v>4471656</v>
      </c>
      <c r="U76" s="45">
        <f t="shared" si="13"/>
        <v>0</v>
      </c>
      <c r="V76" s="45">
        <f t="shared" si="13"/>
        <v>0</v>
      </c>
      <c r="W76" s="45">
        <f t="shared" si="13"/>
        <v>0</v>
      </c>
    </row>
    <row r="77" spans="1:23" s="148" customFormat="1" ht="15" customHeight="1">
      <c r="A77" s="153"/>
      <c r="B77" s="153"/>
      <c r="C77" s="153"/>
      <c r="D77" s="153"/>
      <c r="E77" s="152"/>
      <c r="F77" s="43"/>
      <c r="G77" s="44"/>
      <c r="H77" s="44"/>
      <c r="I77" s="39"/>
      <c r="J77" s="39"/>
      <c r="K77" s="39"/>
      <c r="L77" s="39"/>
      <c r="M77" s="44"/>
      <c r="N77" s="39"/>
      <c r="O77" s="122"/>
      <c r="P77" s="122"/>
      <c r="Q77" s="122"/>
      <c r="R77" s="122"/>
      <c r="S77" s="101"/>
      <c r="T77" s="45"/>
      <c r="U77" s="45"/>
      <c r="V77" s="45"/>
      <c r="W77" s="45"/>
    </row>
    <row r="78" spans="1:23" s="148" customFormat="1" ht="15" customHeight="1">
      <c r="A78" s="153">
        <v>3</v>
      </c>
      <c r="B78" s="153">
        <v>6</v>
      </c>
      <c r="C78" s="153"/>
      <c r="D78" s="153"/>
      <c r="E78" s="152"/>
      <c r="F78" s="43" t="s">
        <v>85</v>
      </c>
      <c r="G78" s="44">
        <f>+G79</f>
        <v>224770000</v>
      </c>
      <c r="H78" s="44"/>
      <c r="I78" s="39"/>
      <c r="J78" s="39"/>
      <c r="K78" s="39"/>
      <c r="L78" s="39"/>
      <c r="M78" s="44">
        <f>+M79</f>
        <v>224770000</v>
      </c>
      <c r="N78" s="39"/>
      <c r="O78" s="122">
        <f>+O79</f>
        <v>28466354</v>
      </c>
      <c r="P78" s="122">
        <f aca="true" t="shared" si="16" ref="P78:R79">+P79</f>
        <v>28466354</v>
      </c>
      <c r="Q78" s="122">
        <f t="shared" si="16"/>
        <v>28466354</v>
      </c>
      <c r="R78" s="122">
        <f t="shared" si="16"/>
        <v>28466354</v>
      </c>
      <c r="S78" s="101"/>
      <c r="T78" s="45">
        <f t="shared" si="10"/>
        <v>196303646</v>
      </c>
      <c r="U78" s="45">
        <f aca="true" t="shared" si="17" ref="U78:W81">+O78-P78</f>
        <v>0</v>
      </c>
      <c r="V78" s="45">
        <f t="shared" si="17"/>
        <v>0</v>
      </c>
      <c r="W78" s="45">
        <f t="shared" si="17"/>
        <v>0</v>
      </c>
    </row>
    <row r="79" spans="1:23" s="148" customFormat="1" ht="15" customHeight="1">
      <c r="A79" s="153">
        <v>3</v>
      </c>
      <c r="B79" s="153">
        <v>6</v>
      </c>
      <c r="C79" s="153">
        <v>1</v>
      </c>
      <c r="D79" s="153"/>
      <c r="E79" s="152"/>
      <c r="F79" s="43" t="s">
        <v>86</v>
      </c>
      <c r="G79" s="44">
        <f>+G80+G81</f>
        <v>224770000</v>
      </c>
      <c r="H79" s="44"/>
      <c r="I79" s="39"/>
      <c r="J79" s="39"/>
      <c r="K79" s="39"/>
      <c r="L79" s="39"/>
      <c r="M79" s="44">
        <f>+M80+M81</f>
        <v>224770000</v>
      </c>
      <c r="N79" s="39"/>
      <c r="O79" s="122">
        <f>+O80</f>
        <v>28466354</v>
      </c>
      <c r="P79" s="122">
        <f t="shared" si="16"/>
        <v>28466354</v>
      </c>
      <c r="Q79" s="122">
        <f t="shared" si="16"/>
        <v>28466354</v>
      </c>
      <c r="R79" s="122">
        <f t="shared" si="16"/>
        <v>28466354</v>
      </c>
      <c r="S79" s="101"/>
      <c r="T79" s="45">
        <f t="shared" si="10"/>
        <v>196303646</v>
      </c>
      <c r="U79" s="45">
        <f t="shared" si="17"/>
        <v>0</v>
      </c>
      <c r="V79" s="45">
        <f t="shared" si="17"/>
        <v>0</v>
      </c>
      <c r="W79" s="45">
        <f t="shared" si="17"/>
        <v>0</v>
      </c>
    </row>
    <row r="80" spans="1:23" s="148" customFormat="1" ht="15" customHeight="1">
      <c r="A80" s="153">
        <v>3</v>
      </c>
      <c r="B80" s="153">
        <v>6</v>
      </c>
      <c r="C80" s="153">
        <v>1</v>
      </c>
      <c r="D80" s="153">
        <v>1</v>
      </c>
      <c r="E80" s="152">
        <v>20</v>
      </c>
      <c r="F80" s="43" t="s">
        <v>86</v>
      </c>
      <c r="G80" s="44">
        <v>224770000</v>
      </c>
      <c r="H80" s="44"/>
      <c r="I80" s="39"/>
      <c r="J80" s="39"/>
      <c r="K80" s="39"/>
      <c r="L80" s="39"/>
      <c r="M80" s="44">
        <v>224770000</v>
      </c>
      <c r="N80" s="39"/>
      <c r="O80" s="122">
        <v>28466354</v>
      </c>
      <c r="P80" s="122">
        <v>28466354</v>
      </c>
      <c r="Q80" s="122">
        <v>28466354</v>
      </c>
      <c r="R80" s="122">
        <v>28466354</v>
      </c>
      <c r="S80" s="101"/>
      <c r="T80" s="45">
        <f t="shared" si="10"/>
        <v>196303646</v>
      </c>
      <c r="U80" s="45">
        <f t="shared" si="17"/>
        <v>0</v>
      </c>
      <c r="V80" s="45">
        <f t="shared" si="17"/>
        <v>0</v>
      </c>
      <c r="W80" s="45">
        <f t="shared" si="17"/>
        <v>0</v>
      </c>
    </row>
    <row r="81" spans="1:23" s="148" customFormat="1" ht="15" customHeight="1">
      <c r="A81" s="153">
        <v>3</v>
      </c>
      <c r="B81" s="153">
        <v>6</v>
      </c>
      <c r="C81" s="153">
        <v>1</v>
      </c>
      <c r="D81" s="153">
        <v>1</v>
      </c>
      <c r="E81" s="152">
        <v>21</v>
      </c>
      <c r="F81" s="43" t="s">
        <v>86</v>
      </c>
      <c r="G81" s="44">
        <v>0</v>
      </c>
      <c r="H81" s="44"/>
      <c r="I81" s="39"/>
      <c r="J81" s="39"/>
      <c r="K81" s="39"/>
      <c r="L81" s="39"/>
      <c r="M81" s="44">
        <v>0</v>
      </c>
      <c r="N81" s="39"/>
      <c r="O81" s="122"/>
      <c r="P81" s="122"/>
      <c r="Q81" s="122"/>
      <c r="R81" s="122"/>
      <c r="S81" s="101"/>
      <c r="T81" s="45">
        <f t="shared" si="10"/>
        <v>0</v>
      </c>
      <c r="U81" s="45">
        <f t="shared" si="17"/>
        <v>0</v>
      </c>
      <c r="V81" s="45">
        <f t="shared" si="17"/>
        <v>0</v>
      </c>
      <c r="W81" s="45">
        <f t="shared" si="17"/>
        <v>0</v>
      </c>
    </row>
    <row r="82" spans="1:23" s="148" customFormat="1" ht="15" customHeight="1">
      <c r="A82" s="153"/>
      <c r="B82" s="153"/>
      <c r="C82" s="153"/>
      <c r="D82" s="153"/>
      <c r="E82" s="152"/>
      <c r="F82" s="43"/>
      <c r="G82" s="44"/>
      <c r="H82" s="44"/>
      <c r="I82" s="39"/>
      <c r="J82" s="39"/>
      <c r="K82" s="39"/>
      <c r="L82" s="39"/>
      <c r="M82" s="44"/>
      <c r="N82" s="39"/>
      <c r="O82" s="122"/>
      <c r="P82" s="122"/>
      <c r="Q82" s="122"/>
      <c r="R82" s="122"/>
      <c r="S82" s="101"/>
      <c r="T82" s="45"/>
      <c r="U82" s="45"/>
      <c r="V82" s="45"/>
      <c r="W82" s="45"/>
    </row>
    <row r="83" spans="1:23" s="148" customFormat="1" ht="15" customHeight="1">
      <c r="A83" s="153"/>
      <c r="B83" s="153"/>
      <c r="C83" s="153"/>
      <c r="D83" s="153"/>
      <c r="E83" s="152"/>
      <c r="F83" s="166" t="s">
        <v>93</v>
      </c>
      <c r="G83" s="127">
        <f>+G85+G89</f>
        <v>754530791</v>
      </c>
      <c r="H83" s="44"/>
      <c r="I83" s="39"/>
      <c r="J83" s="39"/>
      <c r="K83" s="39"/>
      <c r="L83" s="39"/>
      <c r="M83" s="44">
        <f>+M85+M89</f>
        <v>754530791</v>
      </c>
      <c r="N83" s="39"/>
      <c r="O83" s="44">
        <f>+O85+O89</f>
        <v>460796953.4</v>
      </c>
      <c r="P83" s="44">
        <f>+P85+P89</f>
        <v>460796953.4</v>
      </c>
      <c r="Q83" s="44">
        <f>+Q85+Q89</f>
        <v>110009488.72</v>
      </c>
      <c r="R83" s="44">
        <f>+R85+R89</f>
        <v>103487214.72</v>
      </c>
      <c r="S83" s="101"/>
      <c r="T83" s="45">
        <f>+M83-O83</f>
        <v>293733837.6</v>
      </c>
      <c r="U83" s="45">
        <f>+O83-P83</f>
        <v>0</v>
      </c>
      <c r="V83" s="45">
        <f>+P83-Q83</f>
        <v>350787464.67999995</v>
      </c>
      <c r="W83" s="45">
        <f>+Q83-R83</f>
        <v>6522274</v>
      </c>
    </row>
    <row r="84" spans="1:23" s="148" customFormat="1" ht="15" customHeight="1">
      <c r="A84" s="153"/>
      <c r="B84" s="153"/>
      <c r="C84" s="153"/>
      <c r="D84" s="153"/>
      <c r="E84" s="152"/>
      <c r="F84" s="43"/>
      <c r="G84" s="44"/>
      <c r="H84" s="44"/>
      <c r="I84" s="39"/>
      <c r="J84" s="39"/>
      <c r="K84" s="39"/>
      <c r="L84" s="39"/>
      <c r="M84" s="44"/>
      <c r="N84" s="39"/>
      <c r="O84" s="122"/>
      <c r="P84" s="122"/>
      <c r="Q84" s="122"/>
      <c r="R84" s="122"/>
      <c r="S84" s="101"/>
      <c r="T84" s="45"/>
      <c r="U84" s="45"/>
      <c r="V84" s="45"/>
      <c r="W84" s="45"/>
    </row>
    <row r="85" spans="1:23" s="148" customFormat="1" ht="33.75">
      <c r="A85" s="153">
        <v>510</v>
      </c>
      <c r="B85" s="153"/>
      <c r="C85" s="153"/>
      <c r="D85" s="153"/>
      <c r="E85" s="152"/>
      <c r="F85" s="43" t="s">
        <v>87</v>
      </c>
      <c r="G85" s="44">
        <f>+G86</f>
        <v>18000000</v>
      </c>
      <c r="H85" s="44"/>
      <c r="I85" s="39"/>
      <c r="J85" s="39"/>
      <c r="K85" s="39"/>
      <c r="L85" s="39"/>
      <c r="M85" s="44">
        <f>+M86</f>
        <v>18000000</v>
      </c>
      <c r="N85" s="39"/>
      <c r="O85" s="44">
        <f aca="true" t="shared" si="18" ref="O85:R86">+O86</f>
        <v>17514200</v>
      </c>
      <c r="P85" s="44">
        <f t="shared" si="18"/>
        <v>17514200</v>
      </c>
      <c r="Q85" s="44">
        <f t="shared" si="18"/>
        <v>17514200</v>
      </c>
      <c r="R85" s="44">
        <f t="shared" si="18"/>
        <v>17514200</v>
      </c>
      <c r="S85" s="101"/>
      <c r="T85" s="45">
        <f t="shared" si="10"/>
        <v>485800</v>
      </c>
      <c r="U85" s="45">
        <f aca="true" t="shared" si="19" ref="U85:U92">+O85-P85</f>
        <v>0</v>
      </c>
      <c r="V85" s="45">
        <f aca="true" t="shared" si="20" ref="V85:V92">+P85-Q85</f>
        <v>0</v>
      </c>
      <c r="W85" s="45">
        <f aca="true" t="shared" si="21" ref="W85:W92">+Q85-R85</f>
        <v>0</v>
      </c>
    </row>
    <row r="86" spans="1:23" s="148" customFormat="1" ht="12.75">
      <c r="A86" s="153">
        <v>510</v>
      </c>
      <c r="B86" s="153">
        <v>1000</v>
      </c>
      <c r="C86" s="153"/>
      <c r="D86" s="153"/>
      <c r="E86" s="152"/>
      <c r="F86" s="43" t="s">
        <v>89</v>
      </c>
      <c r="G86" s="44">
        <f>+G87</f>
        <v>18000000</v>
      </c>
      <c r="H86" s="44"/>
      <c r="I86" s="39"/>
      <c r="J86" s="39"/>
      <c r="K86" s="39"/>
      <c r="L86" s="39"/>
      <c r="M86" s="44">
        <f>+M87</f>
        <v>18000000</v>
      </c>
      <c r="N86" s="39"/>
      <c r="O86" s="44">
        <f t="shared" si="18"/>
        <v>17514200</v>
      </c>
      <c r="P86" s="44">
        <f t="shared" si="18"/>
        <v>17514200</v>
      </c>
      <c r="Q86" s="44">
        <f t="shared" si="18"/>
        <v>17514200</v>
      </c>
      <c r="R86" s="44">
        <f t="shared" si="18"/>
        <v>17514200</v>
      </c>
      <c r="S86" s="101"/>
      <c r="T86" s="45">
        <f t="shared" si="10"/>
        <v>485800</v>
      </c>
      <c r="U86" s="45">
        <f t="shared" si="19"/>
        <v>0</v>
      </c>
      <c r="V86" s="45">
        <f t="shared" si="20"/>
        <v>0</v>
      </c>
      <c r="W86" s="45">
        <f t="shared" si="21"/>
        <v>0</v>
      </c>
    </row>
    <row r="87" spans="1:23" s="148" customFormat="1" ht="33.75">
      <c r="A87" s="153">
        <v>510</v>
      </c>
      <c r="B87" s="153">
        <v>1000</v>
      </c>
      <c r="C87" s="153">
        <v>1</v>
      </c>
      <c r="D87" s="153"/>
      <c r="E87" s="152">
        <v>20</v>
      </c>
      <c r="F87" s="43" t="s">
        <v>88</v>
      </c>
      <c r="G87" s="44">
        <v>18000000</v>
      </c>
      <c r="H87" s="44"/>
      <c r="I87" s="39"/>
      <c r="J87" s="39"/>
      <c r="K87" s="39"/>
      <c r="L87" s="39"/>
      <c r="M87" s="44">
        <v>18000000</v>
      </c>
      <c r="N87" s="39"/>
      <c r="O87" s="122">
        <v>17514200</v>
      </c>
      <c r="P87" s="122">
        <v>17514200</v>
      </c>
      <c r="Q87" s="122">
        <v>17514200</v>
      </c>
      <c r="R87" s="122">
        <v>17514200</v>
      </c>
      <c r="S87" s="101"/>
      <c r="T87" s="45">
        <f t="shared" si="10"/>
        <v>485800</v>
      </c>
      <c r="U87" s="45">
        <f t="shared" si="19"/>
        <v>0</v>
      </c>
      <c r="V87" s="45">
        <f t="shared" si="20"/>
        <v>0</v>
      </c>
      <c r="W87" s="45">
        <f t="shared" si="21"/>
        <v>0</v>
      </c>
    </row>
    <row r="88" spans="1:23" s="148" customFormat="1" ht="15" customHeight="1">
      <c r="A88" s="153"/>
      <c r="B88" s="153"/>
      <c r="C88" s="153"/>
      <c r="D88" s="153"/>
      <c r="E88" s="152"/>
      <c r="F88" s="43"/>
      <c r="G88" s="44"/>
      <c r="H88" s="44"/>
      <c r="I88" s="39"/>
      <c r="J88" s="39"/>
      <c r="K88" s="39"/>
      <c r="L88" s="39"/>
      <c r="M88" s="44"/>
      <c r="N88" s="39"/>
      <c r="O88" s="122"/>
      <c r="P88" s="122"/>
      <c r="Q88" s="122"/>
      <c r="R88" s="122"/>
      <c r="S88" s="101"/>
      <c r="T88" s="45"/>
      <c r="U88" s="45"/>
      <c r="V88" s="45"/>
      <c r="W88" s="45"/>
    </row>
    <row r="89" spans="1:23" s="148" customFormat="1" ht="33.75">
      <c r="A89" s="153">
        <v>520</v>
      </c>
      <c r="B89" s="153"/>
      <c r="C89" s="153"/>
      <c r="D89" s="153"/>
      <c r="E89" s="152"/>
      <c r="F89" s="43" t="s">
        <v>90</v>
      </c>
      <c r="G89" s="44">
        <f>+G90</f>
        <v>736530791</v>
      </c>
      <c r="H89" s="44"/>
      <c r="I89" s="39"/>
      <c r="J89" s="39"/>
      <c r="K89" s="39"/>
      <c r="L89" s="39"/>
      <c r="M89" s="44">
        <f>+M90</f>
        <v>736530791</v>
      </c>
      <c r="N89" s="39"/>
      <c r="O89" s="44">
        <f>+O90</f>
        <v>443282753.4</v>
      </c>
      <c r="P89" s="44">
        <f>+P90</f>
        <v>443282753.4</v>
      </c>
      <c r="Q89" s="44">
        <f>+Q90</f>
        <v>92495288.72</v>
      </c>
      <c r="R89" s="44">
        <f>+R90</f>
        <v>85973014.72</v>
      </c>
      <c r="S89" s="101"/>
      <c r="T89" s="45">
        <f>+M89-O89</f>
        <v>293248037.6</v>
      </c>
      <c r="U89" s="45">
        <f t="shared" si="19"/>
        <v>0</v>
      </c>
      <c r="V89" s="45">
        <f t="shared" si="20"/>
        <v>350787464.67999995</v>
      </c>
      <c r="W89" s="45">
        <f t="shared" si="21"/>
        <v>6522274</v>
      </c>
    </row>
    <row r="90" spans="1:23" s="148" customFormat="1" ht="15" customHeight="1">
      <c r="A90" s="153">
        <v>520</v>
      </c>
      <c r="B90" s="153">
        <v>1000</v>
      </c>
      <c r="C90" s="153"/>
      <c r="D90" s="153"/>
      <c r="E90" s="152"/>
      <c r="F90" s="43" t="s">
        <v>89</v>
      </c>
      <c r="G90" s="44">
        <f>+G91+G92</f>
        <v>736530791</v>
      </c>
      <c r="H90" s="44"/>
      <c r="I90" s="39"/>
      <c r="J90" s="39"/>
      <c r="K90" s="39"/>
      <c r="L90" s="39"/>
      <c r="M90" s="44">
        <f>+M91+M92</f>
        <v>736530791</v>
      </c>
      <c r="N90" s="39"/>
      <c r="O90" s="44">
        <f>+O91+O92</f>
        <v>443282753.4</v>
      </c>
      <c r="P90" s="44">
        <f>+P91+P92</f>
        <v>443282753.4</v>
      </c>
      <c r="Q90" s="44">
        <f>+Q91+Q92</f>
        <v>92495288.72</v>
      </c>
      <c r="R90" s="44">
        <f>+R91+R92</f>
        <v>85973014.72</v>
      </c>
      <c r="S90" s="101"/>
      <c r="T90" s="45">
        <f t="shared" si="10"/>
        <v>293248037.6</v>
      </c>
      <c r="U90" s="45">
        <f t="shared" si="19"/>
        <v>0</v>
      </c>
      <c r="V90" s="45">
        <f>+P90-Q90</f>
        <v>350787464.67999995</v>
      </c>
      <c r="W90" s="45">
        <f t="shared" si="21"/>
        <v>6522274</v>
      </c>
    </row>
    <row r="91" spans="1:23" s="148" customFormat="1" ht="22.5">
      <c r="A91" s="153">
        <v>520</v>
      </c>
      <c r="B91" s="153">
        <v>1000</v>
      </c>
      <c r="C91" s="153">
        <v>2</v>
      </c>
      <c r="D91" s="153"/>
      <c r="E91" s="152">
        <v>20</v>
      </c>
      <c r="F91" s="43" t="s">
        <v>91</v>
      </c>
      <c r="G91" s="44">
        <v>666530791</v>
      </c>
      <c r="H91" s="44"/>
      <c r="I91" s="39"/>
      <c r="J91" s="39"/>
      <c r="K91" s="39"/>
      <c r="L91" s="39"/>
      <c r="M91" s="44">
        <v>666530791</v>
      </c>
      <c r="N91" s="39"/>
      <c r="O91" s="44">
        <v>373682753.4</v>
      </c>
      <c r="P91" s="44">
        <v>373682753.4</v>
      </c>
      <c r="Q91" s="122">
        <v>92495288.72</v>
      </c>
      <c r="R91" s="122">
        <v>85973014.72</v>
      </c>
      <c r="S91" s="101"/>
      <c r="T91" s="45">
        <f t="shared" si="10"/>
        <v>292848037.6</v>
      </c>
      <c r="U91" s="45">
        <f t="shared" si="19"/>
        <v>0</v>
      </c>
      <c r="V91" s="45">
        <f t="shared" si="20"/>
        <v>281187464.67999995</v>
      </c>
      <c r="W91" s="45">
        <f t="shared" si="21"/>
        <v>6522274</v>
      </c>
    </row>
    <row r="92" spans="1:23" s="148" customFormat="1" ht="45.75" thickBot="1">
      <c r="A92" s="155">
        <v>520</v>
      </c>
      <c r="B92" s="155">
        <v>1000</v>
      </c>
      <c r="C92" s="155">
        <v>5</v>
      </c>
      <c r="D92" s="155"/>
      <c r="E92" s="156">
        <v>20</v>
      </c>
      <c r="F92" s="92" t="s">
        <v>92</v>
      </c>
      <c r="G92" s="59">
        <v>70000000</v>
      </c>
      <c r="H92" s="44"/>
      <c r="I92" s="60"/>
      <c r="J92" s="60"/>
      <c r="K92" s="60"/>
      <c r="L92" s="60"/>
      <c r="M92" s="59">
        <v>70000000</v>
      </c>
      <c r="N92" s="39"/>
      <c r="O92" s="61">
        <v>69600000</v>
      </c>
      <c r="P92" s="61">
        <v>69600000</v>
      </c>
      <c r="Q92" s="61">
        <v>0</v>
      </c>
      <c r="R92" s="61">
        <v>0</v>
      </c>
      <c r="S92" s="101"/>
      <c r="T92" s="157">
        <f t="shared" si="10"/>
        <v>400000</v>
      </c>
      <c r="U92" s="157">
        <f t="shared" si="19"/>
        <v>0</v>
      </c>
      <c r="V92" s="157">
        <f t="shared" si="20"/>
        <v>69600000</v>
      </c>
      <c r="W92" s="157">
        <f t="shared" si="21"/>
        <v>0</v>
      </c>
    </row>
    <row r="93" spans="1:23" s="148" customFormat="1" ht="15" customHeight="1">
      <c r="A93" s="158"/>
      <c r="B93" s="158"/>
      <c r="C93" s="158"/>
      <c r="D93" s="158"/>
      <c r="E93" s="159"/>
      <c r="F93" s="119"/>
      <c r="G93" s="120"/>
      <c r="H93" s="120"/>
      <c r="I93" s="83"/>
      <c r="J93" s="83"/>
      <c r="K93" s="83"/>
      <c r="L93" s="83"/>
      <c r="M93" s="20"/>
      <c r="N93" s="83"/>
      <c r="O93" s="20"/>
      <c r="P93" s="20"/>
      <c r="Q93" s="20"/>
      <c r="R93" s="20"/>
      <c r="S93" s="6"/>
      <c r="T93" s="160"/>
      <c r="U93" s="160"/>
      <c r="V93" s="160"/>
      <c r="W93" s="160"/>
    </row>
    <row r="94" spans="1:21" s="148" customFormat="1" ht="6" customHeight="1" thickBot="1">
      <c r="A94" s="172"/>
      <c r="B94" s="173"/>
      <c r="C94" s="173"/>
      <c r="D94" s="173"/>
      <c r="E94" s="173"/>
      <c r="F94" s="174"/>
      <c r="G94" s="175"/>
      <c r="H94" s="175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6"/>
      <c r="U94" s="161"/>
    </row>
    <row r="95" spans="1:23" s="148" customFormat="1" ht="12.75">
      <c r="A95" s="176"/>
      <c r="B95" s="177"/>
      <c r="C95" s="177"/>
      <c r="D95" s="177"/>
      <c r="E95" s="177"/>
      <c r="F95" s="178"/>
      <c r="G95" s="68"/>
      <c r="H95" s="179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99"/>
      <c r="T95" s="99"/>
      <c r="U95" s="99"/>
      <c r="V95" s="99"/>
      <c r="W95" s="162"/>
    </row>
    <row r="96" spans="1:23" s="148" customFormat="1" ht="12.75">
      <c r="A96" s="180"/>
      <c r="B96" s="173"/>
      <c r="C96" s="173"/>
      <c r="D96" s="173"/>
      <c r="E96" s="173"/>
      <c r="F96" s="174"/>
      <c r="G96" s="20"/>
      <c r="H96" s="175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101"/>
      <c r="T96" s="101"/>
      <c r="U96" s="101"/>
      <c r="V96" s="101"/>
      <c r="W96" s="163"/>
    </row>
    <row r="97" spans="1:23" s="148" customFormat="1" ht="12.75">
      <c r="A97" s="180"/>
      <c r="B97" s="173"/>
      <c r="C97" s="173"/>
      <c r="D97" s="173"/>
      <c r="E97" s="173"/>
      <c r="F97" s="174"/>
      <c r="G97" s="20"/>
      <c r="H97" s="175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101"/>
      <c r="T97" s="101"/>
      <c r="U97" s="101"/>
      <c r="V97" s="101"/>
      <c r="W97" s="163"/>
    </row>
    <row r="98" spans="1:23" s="148" customFormat="1" ht="12.75">
      <c r="A98" s="181"/>
      <c r="B98" s="173"/>
      <c r="C98" s="173"/>
      <c r="D98" s="173"/>
      <c r="E98" s="182" t="s">
        <v>49</v>
      </c>
      <c r="F98" s="174"/>
      <c r="G98" s="20"/>
      <c r="H98" s="175"/>
      <c r="I98" s="20"/>
      <c r="J98" s="20"/>
      <c r="K98" s="20"/>
      <c r="L98" s="20"/>
      <c r="M98" s="20"/>
      <c r="N98" s="20"/>
      <c r="O98" s="20"/>
      <c r="P98" s="183" t="s">
        <v>50</v>
      </c>
      <c r="Q98" s="20"/>
      <c r="R98" s="20"/>
      <c r="S98" s="101"/>
      <c r="T98" s="101"/>
      <c r="U98" s="101"/>
      <c r="V98" s="101"/>
      <c r="W98" s="163"/>
    </row>
    <row r="99" spans="1:23" s="148" customFormat="1" ht="12.75">
      <c r="A99" s="180"/>
      <c r="B99" s="173"/>
      <c r="C99" s="173"/>
      <c r="D99" s="173"/>
      <c r="E99" s="173" t="s">
        <v>51</v>
      </c>
      <c r="F99" s="174"/>
      <c r="G99" s="20"/>
      <c r="H99" s="175"/>
      <c r="I99" s="20"/>
      <c r="J99" s="20"/>
      <c r="K99" s="20"/>
      <c r="L99" s="20"/>
      <c r="M99" s="20"/>
      <c r="N99" s="20"/>
      <c r="O99" s="20"/>
      <c r="P99" s="83" t="s">
        <v>52</v>
      </c>
      <c r="Q99" s="20"/>
      <c r="R99" s="20"/>
      <c r="S99" s="101"/>
      <c r="T99" s="101"/>
      <c r="U99" s="101"/>
      <c r="V99" s="101"/>
      <c r="W99" s="163"/>
    </row>
    <row r="100" spans="1:23" s="148" customFormat="1" ht="13.5" thickBot="1">
      <c r="A100" s="184"/>
      <c r="B100" s="185"/>
      <c r="C100" s="185"/>
      <c r="D100" s="185"/>
      <c r="E100" s="185"/>
      <c r="F100" s="186"/>
      <c r="G100" s="78"/>
      <c r="H100" s="187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103"/>
      <c r="T100" s="103"/>
      <c r="U100" s="103"/>
      <c r="V100" s="103"/>
      <c r="W100" s="164"/>
    </row>
    <row r="101" spans="6:21" s="148" customFormat="1" ht="12.75">
      <c r="F101" s="165"/>
      <c r="G101" s="80"/>
      <c r="H101" s="81"/>
      <c r="I101" s="82"/>
      <c r="J101" s="82"/>
      <c r="K101" s="82"/>
      <c r="L101" s="82"/>
      <c r="M101" s="82"/>
      <c r="N101" s="83"/>
      <c r="O101" s="82"/>
      <c r="P101" s="82"/>
      <c r="Q101" s="82"/>
      <c r="R101" s="82"/>
      <c r="S101" s="6"/>
      <c r="U101" s="161"/>
    </row>
    <row r="102" spans="6:21" s="148" customFormat="1" ht="12.75">
      <c r="F102" s="165"/>
      <c r="G102" s="80"/>
      <c r="H102" s="81"/>
      <c r="I102" s="82"/>
      <c r="J102" s="82"/>
      <c r="K102" s="82"/>
      <c r="L102" s="82"/>
      <c r="M102" s="82"/>
      <c r="N102" s="83"/>
      <c r="O102" s="82"/>
      <c r="P102" s="82"/>
      <c r="Q102" s="82"/>
      <c r="R102" s="82"/>
      <c r="S102" s="6"/>
      <c r="U102" s="161"/>
    </row>
    <row r="103" spans="6:21" s="148" customFormat="1" ht="12.75">
      <c r="F103" s="165"/>
      <c r="G103" s="80"/>
      <c r="H103" s="81"/>
      <c r="I103" s="82"/>
      <c r="J103" s="82"/>
      <c r="K103" s="82"/>
      <c r="L103" s="82"/>
      <c r="M103" s="82"/>
      <c r="N103" s="83"/>
      <c r="O103" s="82"/>
      <c r="P103" s="82"/>
      <c r="Q103" s="82"/>
      <c r="R103" s="82"/>
      <c r="S103" s="6"/>
      <c r="U103" s="161"/>
    </row>
    <row r="104" spans="6:21" s="148" customFormat="1" ht="12.75">
      <c r="F104" s="165"/>
      <c r="G104" s="80"/>
      <c r="H104" s="81"/>
      <c r="I104" s="82"/>
      <c r="J104" s="82"/>
      <c r="K104" s="82"/>
      <c r="L104" s="82"/>
      <c r="M104" s="82"/>
      <c r="N104" s="83"/>
      <c r="O104" s="82"/>
      <c r="P104" s="82"/>
      <c r="Q104" s="82"/>
      <c r="R104" s="82"/>
      <c r="S104" s="6"/>
      <c r="U104" s="161"/>
    </row>
    <row r="105" spans="6:21" s="148" customFormat="1" ht="12.75">
      <c r="F105" s="165"/>
      <c r="G105" s="80"/>
      <c r="H105" s="81"/>
      <c r="I105" s="82"/>
      <c r="J105" s="82"/>
      <c r="K105" s="82"/>
      <c r="L105" s="82"/>
      <c r="M105" s="82"/>
      <c r="N105" s="83"/>
      <c r="O105" s="82"/>
      <c r="P105" s="82"/>
      <c r="Q105" s="82"/>
      <c r="R105" s="82"/>
      <c r="S105" s="6"/>
      <c r="U105" s="161"/>
    </row>
    <row r="106" spans="6:21" s="148" customFormat="1" ht="12.75">
      <c r="F106" s="165"/>
      <c r="G106" s="80"/>
      <c r="H106" s="81"/>
      <c r="I106" s="82"/>
      <c r="J106" s="82"/>
      <c r="K106" s="82"/>
      <c r="L106" s="82"/>
      <c r="M106" s="82"/>
      <c r="N106" s="83"/>
      <c r="O106" s="82"/>
      <c r="P106" s="82"/>
      <c r="Q106" s="82"/>
      <c r="R106" s="82"/>
      <c r="S106" s="6"/>
      <c r="U106" s="161"/>
    </row>
    <row r="107" spans="6:21" s="148" customFormat="1" ht="12.75">
      <c r="F107" s="165"/>
      <c r="G107" s="80"/>
      <c r="H107" s="81"/>
      <c r="I107" s="82"/>
      <c r="J107" s="82"/>
      <c r="K107" s="82"/>
      <c r="L107" s="82"/>
      <c r="M107" s="82"/>
      <c r="N107" s="83"/>
      <c r="O107" s="82"/>
      <c r="P107" s="82"/>
      <c r="Q107" s="82"/>
      <c r="R107" s="82"/>
      <c r="S107" s="6"/>
      <c r="U107" s="161"/>
    </row>
    <row r="108" spans="6:21" s="148" customFormat="1" ht="12.75">
      <c r="F108" s="165"/>
      <c r="G108" s="80"/>
      <c r="H108" s="81"/>
      <c r="I108" s="82"/>
      <c r="J108" s="82"/>
      <c r="K108" s="82"/>
      <c r="L108" s="82"/>
      <c r="M108" s="82"/>
      <c r="N108" s="83"/>
      <c r="O108" s="82"/>
      <c r="P108" s="82"/>
      <c r="Q108" s="82"/>
      <c r="R108" s="82"/>
      <c r="S108" s="6"/>
      <c r="U108" s="161"/>
    </row>
    <row r="109" spans="6:21" s="148" customFormat="1" ht="12.75">
      <c r="F109" s="165"/>
      <c r="G109" s="80"/>
      <c r="H109" s="81"/>
      <c r="I109" s="82"/>
      <c r="J109" s="82"/>
      <c r="K109" s="82"/>
      <c r="L109" s="82"/>
      <c r="M109" s="82"/>
      <c r="N109" s="83"/>
      <c r="O109" s="82"/>
      <c r="P109" s="82"/>
      <c r="Q109" s="82"/>
      <c r="R109" s="82"/>
      <c r="S109" s="6"/>
      <c r="U109" s="161"/>
    </row>
    <row r="110" spans="6:21" s="148" customFormat="1" ht="12.75">
      <c r="F110" s="165"/>
      <c r="G110" s="80"/>
      <c r="H110" s="81"/>
      <c r="I110" s="82"/>
      <c r="J110" s="82"/>
      <c r="K110" s="82"/>
      <c r="L110" s="82"/>
      <c r="M110" s="82"/>
      <c r="N110" s="83"/>
      <c r="O110" s="82"/>
      <c r="P110" s="82"/>
      <c r="Q110" s="82"/>
      <c r="R110" s="82"/>
      <c r="S110" s="6"/>
      <c r="U110" s="161"/>
    </row>
    <row r="111" spans="6:21" s="148" customFormat="1" ht="12.75">
      <c r="F111" s="165"/>
      <c r="G111" s="80"/>
      <c r="H111" s="81"/>
      <c r="I111" s="82"/>
      <c r="J111" s="82"/>
      <c r="K111" s="82"/>
      <c r="L111" s="82"/>
      <c r="M111" s="82"/>
      <c r="N111" s="83"/>
      <c r="O111" s="82"/>
      <c r="P111" s="82"/>
      <c r="Q111" s="82"/>
      <c r="R111" s="82"/>
      <c r="S111" s="6"/>
      <c r="U111" s="161"/>
    </row>
    <row r="112" spans="6:21" s="148" customFormat="1" ht="12.75">
      <c r="F112" s="165"/>
      <c r="G112" s="80"/>
      <c r="H112" s="81"/>
      <c r="I112" s="82"/>
      <c r="J112" s="82"/>
      <c r="K112" s="82"/>
      <c r="L112" s="82"/>
      <c r="M112" s="82"/>
      <c r="N112" s="83"/>
      <c r="O112" s="82"/>
      <c r="P112" s="82"/>
      <c r="Q112" s="82"/>
      <c r="R112" s="82"/>
      <c r="S112" s="6"/>
      <c r="U112" s="161"/>
    </row>
    <row r="113" spans="6:21" s="148" customFormat="1" ht="12.75">
      <c r="F113" s="165"/>
      <c r="G113" s="80"/>
      <c r="H113" s="81"/>
      <c r="I113" s="82"/>
      <c r="J113" s="82"/>
      <c r="K113" s="82"/>
      <c r="L113" s="82"/>
      <c r="M113" s="82"/>
      <c r="N113" s="83"/>
      <c r="O113" s="82"/>
      <c r="P113" s="82"/>
      <c r="Q113" s="82"/>
      <c r="R113" s="82"/>
      <c r="S113" s="6"/>
      <c r="U113" s="161"/>
    </row>
    <row r="114" spans="6:21" s="148" customFormat="1" ht="12.75">
      <c r="F114" s="165"/>
      <c r="G114" s="80"/>
      <c r="H114" s="81"/>
      <c r="I114" s="82"/>
      <c r="J114" s="82"/>
      <c r="K114" s="82"/>
      <c r="L114" s="82"/>
      <c r="M114" s="82"/>
      <c r="N114" s="83"/>
      <c r="O114" s="82"/>
      <c r="P114" s="82"/>
      <c r="Q114" s="82"/>
      <c r="R114" s="82"/>
      <c r="S114" s="6"/>
      <c r="U114" s="161"/>
    </row>
    <row r="115" spans="6:21" s="148" customFormat="1" ht="12.75">
      <c r="F115" s="165"/>
      <c r="G115" s="80"/>
      <c r="H115" s="81"/>
      <c r="I115" s="82"/>
      <c r="J115" s="82"/>
      <c r="K115" s="82"/>
      <c r="L115" s="82"/>
      <c r="M115" s="82"/>
      <c r="N115" s="83"/>
      <c r="O115" s="82"/>
      <c r="P115" s="82"/>
      <c r="Q115" s="82"/>
      <c r="R115" s="82"/>
      <c r="S115" s="6"/>
      <c r="U115" s="161"/>
    </row>
    <row r="116" spans="6:21" s="148" customFormat="1" ht="12.75">
      <c r="F116" s="165"/>
      <c r="G116" s="80"/>
      <c r="H116" s="81"/>
      <c r="I116" s="82"/>
      <c r="J116" s="82"/>
      <c r="K116" s="82"/>
      <c r="L116" s="82"/>
      <c r="M116" s="82"/>
      <c r="N116" s="83"/>
      <c r="O116" s="82"/>
      <c r="P116" s="82"/>
      <c r="Q116" s="82"/>
      <c r="R116" s="82"/>
      <c r="S116" s="6"/>
      <c r="U116" s="161"/>
    </row>
    <row r="117" spans="6:21" s="148" customFormat="1" ht="12.75">
      <c r="F117" s="165"/>
      <c r="G117" s="80"/>
      <c r="H117" s="81"/>
      <c r="I117" s="82"/>
      <c r="J117" s="82"/>
      <c r="K117" s="82"/>
      <c r="L117" s="82"/>
      <c r="M117" s="82"/>
      <c r="N117" s="83"/>
      <c r="O117" s="82"/>
      <c r="P117" s="82"/>
      <c r="Q117" s="82"/>
      <c r="R117" s="82"/>
      <c r="S117" s="6"/>
      <c r="U117" s="161"/>
    </row>
    <row r="118" spans="6:21" s="148" customFormat="1" ht="12.75">
      <c r="F118" s="165"/>
      <c r="G118" s="80"/>
      <c r="H118" s="81"/>
      <c r="I118" s="82"/>
      <c r="J118" s="82"/>
      <c r="K118" s="82"/>
      <c r="L118" s="82"/>
      <c r="M118" s="82"/>
      <c r="N118" s="83"/>
      <c r="O118" s="82"/>
      <c r="P118" s="82"/>
      <c r="Q118" s="82"/>
      <c r="R118" s="82"/>
      <c r="S118" s="6"/>
      <c r="U118" s="161"/>
    </row>
    <row r="119" spans="6:21" s="148" customFormat="1" ht="12.75">
      <c r="F119" s="165"/>
      <c r="G119" s="80"/>
      <c r="H119" s="81"/>
      <c r="I119" s="82"/>
      <c r="J119" s="82"/>
      <c r="K119" s="82"/>
      <c r="L119" s="82"/>
      <c r="M119" s="82"/>
      <c r="N119" s="83"/>
      <c r="O119" s="82"/>
      <c r="P119" s="82"/>
      <c r="Q119" s="82"/>
      <c r="R119" s="82"/>
      <c r="S119" s="6"/>
      <c r="U119" s="161"/>
    </row>
    <row r="120" spans="6:21" s="148" customFormat="1" ht="12.75">
      <c r="F120" s="165"/>
      <c r="G120" s="80"/>
      <c r="H120" s="81"/>
      <c r="I120" s="82"/>
      <c r="J120" s="82"/>
      <c r="K120" s="82"/>
      <c r="L120" s="82"/>
      <c r="M120" s="82"/>
      <c r="N120" s="83"/>
      <c r="O120" s="82"/>
      <c r="P120" s="82"/>
      <c r="Q120" s="82"/>
      <c r="R120" s="82"/>
      <c r="S120" s="6"/>
      <c r="U120" s="161"/>
    </row>
    <row r="121" spans="6:21" s="148" customFormat="1" ht="12.75">
      <c r="F121" s="165"/>
      <c r="G121" s="80"/>
      <c r="H121" s="81"/>
      <c r="I121" s="82"/>
      <c r="J121" s="82"/>
      <c r="K121" s="82"/>
      <c r="L121" s="82"/>
      <c r="M121" s="82"/>
      <c r="N121" s="83"/>
      <c r="O121" s="82"/>
      <c r="P121" s="82"/>
      <c r="Q121" s="82"/>
      <c r="R121" s="82"/>
      <c r="S121" s="6"/>
      <c r="U121" s="161"/>
    </row>
    <row r="122" spans="6:21" s="148" customFormat="1" ht="12.75">
      <c r="F122" s="165"/>
      <c r="G122" s="80"/>
      <c r="H122" s="81"/>
      <c r="I122" s="82"/>
      <c r="J122" s="82"/>
      <c r="K122" s="82"/>
      <c r="L122" s="82"/>
      <c r="M122" s="82"/>
      <c r="N122" s="83"/>
      <c r="O122" s="82"/>
      <c r="P122" s="82"/>
      <c r="Q122" s="82"/>
      <c r="R122" s="82"/>
      <c r="S122" s="6"/>
      <c r="U122" s="161"/>
    </row>
    <row r="123" spans="6:21" s="148" customFormat="1" ht="12.75">
      <c r="F123" s="165"/>
      <c r="G123" s="80"/>
      <c r="H123" s="81"/>
      <c r="I123" s="82"/>
      <c r="J123" s="82"/>
      <c r="K123" s="82"/>
      <c r="L123" s="82"/>
      <c r="M123" s="82"/>
      <c r="N123" s="83"/>
      <c r="O123" s="82"/>
      <c r="P123" s="82"/>
      <c r="Q123" s="82"/>
      <c r="R123" s="82"/>
      <c r="S123" s="6"/>
      <c r="U123" s="161"/>
    </row>
    <row r="124" spans="6:21" s="148" customFormat="1" ht="12.75">
      <c r="F124" s="165"/>
      <c r="G124" s="80"/>
      <c r="H124" s="81"/>
      <c r="I124" s="82"/>
      <c r="J124" s="82"/>
      <c r="K124" s="82"/>
      <c r="L124" s="82"/>
      <c r="M124" s="82"/>
      <c r="N124" s="83"/>
      <c r="O124" s="82"/>
      <c r="P124" s="82"/>
      <c r="Q124" s="82"/>
      <c r="R124" s="82"/>
      <c r="S124" s="6"/>
      <c r="U124" s="161"/>
    </row>
    <row r="125" spans="6:21" s="148" customFormat="1" ht="12.75">
      <c r="F125" s="165"/>
      <c r="G125" s="80"/>
      <c r="H125" s="81"/>
      <c r="I125" s="82"/>
      <c r="J125" s="82"/>
      <c r="K125" s="82"/>
      <c r="L125" s="82"/>
      <c r="M125" s="82"/>
      <c r="N125" s="83"/>
      <c r="O125" s="82"/>
      <c r="P125" s="82"/>
      <c r="Q125" s="82"/>
      <c r="R125" s="82"/>
      <c r="S125" s="6"/>
      <c r="U125" s="161"/>
    </row>
    <row r="126" spans="6:21" s="148" customFormat="1" ht="12.75">
      <c r="F126" s="165"/>
      <c r="G126" s="80"/>
      <c r="H126" s="81"/>
      <c r="I126" s="82"/>
      <c r="J126" s="82"/>
      <c r="K126" s="82"/>
      <c r="L126" s="82"/>
      <c r="M126" s="82"/>
      <c r="N126" s="83"/>
      <c r="O126" s="82"/>
      <c r="P126" s="82"/>
      <c r="Q126" s="82"/>
      <c r="R126" s="82"/>
      <c r="S126" s="6"/>
      <c r="U126" s="161"/>
    </row>
    <row r="127" spans="6:21" s="148" customFormat="1" ht="12.75">
      <c r="F127" s="165"/>
      <c r="G127" s="80"/>
      <c r="H127" s="81"/>
      <c r="I127" s="82"/>
      <c r="J127" s="82"/>
      <c r="K127" s="82"/>
      <c r="L127" s="82"/>
      <c r="M127" s="82"/>
      <c r="N127" s="83"/>
      <c r="O127" s="82"/>
      <c r="P127" s="82"/>
      <c r="Q127" s="82"/>
      <c r="R127" s="82"/>
      <c r="S127" s="6"/>
      <c r="U127" s="161"/>
    </row>
    <row r="128" spans="6:21" s="148" customFormat="1" ht="12.75">
      <c r="F128" s="165"/>
      <c r="G128" s="80"/>
      <c r="H128" s="81"/>
      <c r="I128" s="82"/>
      <c r="J128" s="82"/>
      <c r="K128" s="82"/>
      <c r="L128" s="82"/>
      <c r="M128" s="82"/>
      <c r="N128" s="83"/>
      <c r="O128" s="82"/>
      <c r="P128" s="82"/>
      <c r="Q128" s="82"/>
      <c r="R128" s="82"/>
      <c r="S128" s="6"/>
      <c r="U128" s="161"/>
    </row>
    <row r="129" spans="6:21" s="148" customFormat="1" ht="12.75">
      <c r="F129" s="165"/>
      <c r="G129" s="80"/>
      <c r="H129" s="81"/>
      <c r="I129" s="82"/>
      <c r="J129" s="82"/>
      <c r="K129" s="82"/>
      <c r="L129" s="82"/>
      <c r="M129" s="82"/>
      <c r="N129" s="83"/>
      <c r="O129" s="82"/>
      <c r="P129" s="82"/>
      <c r="Q129" s="82"/>
      <c r="R129" s="82"/>
      <c r="S129" s="6"/>
      <c r="U129" s="161"/>
    </row>
    <row r="130" spans="6:21" s="148" customFormat="1" ht="12.75">
      <c r="F130" s="165"/>
      <c r="G130" s="80"/>
      <c r="H130" s="81"/>
      <c r="I130" s="82"/>
      <c r="J130" s="82"/>
      <c r="K130" s="82"/>
      <c r="L130" s="82"/>
      <c r="M130" s="82"/>
      <c r="N130" s="83"/>
      <c r="O130" s="82"/>
      <c r="P130" s="82"/>
      <c r="Q130" s="82"/>
      <c r="R130" s="82"/>
      <c r="S130" s="6"/>
      <c r="U130" s="161"/>
    </row>
    <row r="131" spans="6:21" s="148" customFormat="1" ht="12.75">
      <c r="F131" s="165"/>
      <c r="G131" s="80"/>
      <c r="H131" s="81"/>
      <c r="I131" s="82"/>
      <c r="J131" s="82"/>
      <c r="K131" s="82"/>
      <c r="L131" s="82"/>
      <c r="M131" s="82"/>
      <c r="N131" s="83"/>
      <c r="O131" s="82"/>
      <c r="P131" s="82"/>
      <c r="Q131" s="82"/>
      <c r="R131" s="82"/>
      <c r="S131" s="6"/>
      <c r="U131" s="161"/>
    </row>
    <row r="132" spans="6:21" s="148" customFormat="1" ht="12.75">
      <c r="F132" s="165"/>
      <c r="G132" s="80"/>
      <c r="H132" s="81"/>
      <c r="I132" s="82"/>
      <c r="J132" s="82"/>
      <c r="K132" s="82"/>
      <c r="L132" s="82"/>
      <c r="M132" s="82"/>
      <c r="N132" s="83"/>
      <c r="O132" s="82"/>
      <c r="P132" s="82"/>
      <c r="Q132" s="82"/>
      <c r="R132" s="82"/>
      <c r="S132" s="6"/>
      <c r="U132" s="161"/>
    </row>
    <row r="133" spans="6:21" s="148" customFormat="1" ht="12.75">
      <c r="F133" s="165"/>
      <c r="G133" s="80"/>
      <c r="H133" s="81"/>
      <c r="I133" s="82"/>
      <c r="J133" s="82"/>
      <c r="K133" s="82"/>
      <c r="L133" s="82"/>
      <c r="M133" s="82"/>
      <c r="N133" s="83"/>
      <c r="O133" s="82"/>
      <c r="P133" s="82"/>
      <c r="Q133" s="82"/>
      <c r="R133" s="82"/>
      <c r="S133" s="6"/>
      <c r="U133" s="161"/>
    </row>
    <row r="134" spans="6:21" s="148" customFormat="1" ht="12.75">
      <c r="F134" s="165"/>
      <c r="G134" s="80"/>
      <c r="H134" s="81"/>
      <c r="I134" s="82"/>
      <c r="J134" s="82"/>
      <c r="K134" s="82"/>
      <c r="L134" s="82"/>
      <c r="M134" s="82"/>
      <c r="N134" s="83"/>
      <c r="O134" s="82"/>
      <c r="P134" s="82"/>
      <c r="Q134" s="82"/>
      <c r="R134" s="82"/>
      <c r="S134" s="6"/>
      <c r="U134" s="161"/>
    </row>
    <row r="135" spans="6:21" s="148" customFormat="1" ht="12.75">
      <c r="F135" s="165"/>
      <c r="G135" s="80"/>
      <c r="H135" s="81"/>
      <c r="I135" s="82"/>
      <c r="J135" s="82"/>
      <c r="K135" s="82"/>
      <c r="L135" s="82"/>
      <c r="M135" s="82"/>
      <c r="N135" s="83"/>
      <c r="O135" s="82"/>
      <c r="P135" s="82"/>
      <c r="Q135" s="82"/>
      <c r="R135" s="82"/>
      <c r="S135" s="6"/>
      <c r="U135" s="161"/>
    </row>
    <row r="136" spans="6:21" s="148" customFormat="1" ht="12.75">
      <c r="F136" s="165"/>
      <c r="G136" s="80"/>
      <c r="H136" s="81"/>
      <c r="I136" s="82"/>
      <c r="J136" s="82"/>
      <c r="K136" s="82"/>
      <c r="L136" s="82"/>
      <c r="M136" s="82"/>
      <c r="N136" s="83"/>
      <c r="O136" s="82"/>
      <c r="P136" s="82"/>
      <c r="Q136" s="82"/>
      <c r="R136" s="82"/>
      <c r="S136" s="6"/>
      <c r="U136" s="161"/>
    </row>
    <row r="137" spans="6:21" s="148" customFormat="1" ht="12.75">
      <c r="F137" s="165"/>
      <c r="G137" s="80"/>
      <c r="H137" s="81"/>
      <c r="I137" s="82"/>
      <c r="J137" s="82"/>
      <c r="K137" s="82"/>
      <c r="L137" s="82"/>
      <c r="M137" s="82"/>
      <c r="N137" s="83"/>
      <c r="O137" s="82"/>
      <c r="P137" s="82"/>
      <c r="Q137" s="82"/>
      <c r="R137" s="82"/>
      <c r="S137" s="6"/>
      <c r="U137" s="161"/>
    </row>
    <row r="138" spans="6:21" s="148" customFormat="1" ht="12.75">
      <c r="F138" s="165"/>
      <c r="G138" s="80"/>
      <c r="H138" s="81"/>
      <c r="I138" s="82"/>
      <c r="J138" s="82"/>
      <c r="K138" s="82"/>
      <c r="L138" s="82"/>
      <c r="M138" s="82"/>
      <c r="N138" s="83"/>
      <c r="O138" s="82"/>
      <c r="P138" s="82"/>
      <c r="Q138" s="82"/>
      <c r="R138" s="82"/>
      <c r="S138" s="6"/>
      <c r="U138" s="161"/>
    </row>
    <row r="139" spans="6:21" s="148" customFormat="1" ht="12.75">
      <c r="F139" s="165"/>
      <c r="G139" s="80"/>
      <c r="H139" s="81"/>
      <c r="I139" s="82"/>
      <c r="J139" s="82"/>
      <c r="K139" s="82"/>
      <c r="L139" s="82"/>
      <c r="M139" s="82"/>
      <c r="N139" s="83"/>
      <c r="O139" s="82"/>
      <c r="P139" s="82"/>
      <c r="Q139" s="82"/>
      <c r="R139" s="82"/>
      <c r="S139" s="6"/>
      <c r="U139" s="161"/>
    </row>
    <row r="140" spans="6:21" s="148" customFormat="1" ht="12.75">
      <c r="F140" s="165"/>
      <c r="G140" s="80"/>
      <c r="H140" s="81"/>
      <c r="I140" s="82"/>
      <c r="J140" s="82"/>
      <c r="K140" s="82"/>
      <c r="L140" s="82"/>
      <c r="M140" s="82"/>
      <c r="N140" s="83"/>
      <c r="O140" s="82"/>
      <c r="P140" s="82"/>
      <c r="Q140" s="82"/>
      <c r="R140" s="82"/>
      <c r="S140" s="6"/>
      <c r="U140" s="161"/>
    </row>
    <row r="141" spans="6:21" s="148" customFormat="1" ht="12.75">
      <c r="F141" s="165"/>
      <c r="G141" s="80"/>
      <c r="H141" s="81"/>
      <c r="I141" s="82"/>
      <c r="J141" s="82"/>
      <c r="K141" s="82"/>
      <c r="L141" s="82"/>
      <c r="M141" s="82"/>
      <c r="N141" s="83"/>
      <c r="O141" s="82"/>
      <c r="P141" s="82"/>
      <c r="Q141" s="82"/>
      <c r="R141" s="82"/>
      <c r="S141" s="6"/>
      <c r="U141" s="161"/>
    </row>
    <row r="142" spans="6:21" s="148" customFormat="1" ht="12.75">
      <c r="F142" s="165"/>
      <c r="G142" s="80"/>
      <c r="H142" s="81"/>
      <c r="I142" s="82"/>
      <c r="J142" s="82"/>
      <c r="K142" s="82"/>
      <c r="L142" s="82"/>
      <c r="M142" s="82"/>
      <c r="N142" s="83"/>
      <c r="O142" s="82"/>
      <c r="P142" s="82"/>
      <c r="Q142" s="82"/>
      <c r="R142" s="82"/>
      <c r="S142" s="6"/>
      <c r="U142" s="161"/>
    </row>
    <row r="143" spans="6:21" s="148" customFormat="1" ht="12.75">
      <c r="F143" s="165"/>
      <c r="G143" s="80"/>
      <c r="H143" s="81"/>
      <c r="I143" s="82"/>
      <c r="J143" s="82"/>
      <c r="K143" s="82"/>
      <c r="L143" s="82"/>
      <c r="M143" s="82"/>
      <c r="N143" s="83"/>
      <c r="O143" s="82"/>
      <c r="P143" s="82"/>
      <c r="Q143" s="82"/>
      <c r="R143" s="82"/>
      <c r="S143" s="6"/>
      <c r="U143" s="161"/>
    </row>
    <row r="144" spans="6:21" s="148" customFormat="1" ht="12.75">
      <c r="F144" s="165"/>
      <c r="G144" s="80"/>
      <c r="H144" s="81"/>
      <c r="I144" s="82"/>
      <c r="J144" s="82"/>
      <c r="K144" s="82"/>
      <c r="L144" s="82"/>
      <c r="M144" s="82"/>
      <c r="N144" s="83"/>
      <c r="O144" s="82"/>
      <c r="P144" s="82"/>
      <c r="Q144" s="82"/>
      <c r="R144" s="82"/>
      <c r="S144" s="6"/>
      <c r="U144" s="161"/>
    </row>
    <row r="145" spans="6:21" s="148" customFormat="1" ht="12.75">
      <c r="F145" s="165"/>
      <c r="G145" s="80"/>
      <c r="H145" s="81"/>
      <c r="I145" s="82"/>
      <c r="J145" s="82"/>
      <c r="K145" s="82"/>
      <c r="L145" s="82"/>
      <c r="M145" s="82"/>
      <c r="N145" s="83"/>
      <c r="O145" s="82"/>
      <c r="P145" s="82"/>
      <c r="Q145" s="82"/>
      <c r="R145" s="82"/>
      <c r="S145" s="6"/>
      <c r="U145" s="161"/>
    </row>
    <row r="146" spans="6:21" s="148" customFormat="1" ht="12.75">
      <c r="F146" s="165"/>
      <c r="G146" s="80"/>
      <c r="H146" s="81"/>
      <c r="I146" s="82"/>
      <c r="J146" s="82"/>
      <c r="K146" s="82"/>
      <c r="L146" s="82"/>
      <c r="M146" s="82"/>
      <c r="N146" s="83"/>
      <c r="O146" s="82"/>
      <c r="P146" s="82"/>
      <c r="Q146" s="82"/>
      <c r="R146" s="82"/>
      <c r="S146" s="6"/>
      <c r="U146" s="161"/>
    </row>
    <row r="147" spans="6:21" s="148" customFormat="1" ht="12.75">
      <c r="F147" s="165"/>
      <c r="G147" s="80"/>
      <c r="H147" s="81"/>
      <c r="I147" s="82"/>
      <c r="J147" s="82"/>
      <c r="K147" s="82"/>
      <c r="L147" s="82"/>
      <c r="M147" s="82"/>
      <c r="N147" s="83"/>
      <c r="O147" s="82"/>
      <c r="P147" s="82"/>
      <c r="Q147" s="82"/>
      <c r="R147" s="82"/>
      <c r="S147" s="6"/>
      <c r="U147" s="161"/>
    </row>
    <row r="148" spans="6:21" s="148" customFormat="1" ht="12.75">
      <c r="F148" s="165"/>
      <c r="G148" s="80"/>
      <c r="H148" s="81"/>
      <c r="I148" s="82"/>
      <c r="J148" s="82"/>
      <c r="K148" s="82"/>
      <c r="L148" s="82"/>
      <c r="M148" s="82"/>
      <c r="N148" s="83"/>
      <c r="O148" s="82"/>
      <c r="P148" s="82"/>
      <c r="Q148" s="82"/>
      <c r="R148" s="82"/>
      <c r="S148" s="6"/>
      <c r="U148" s="161"/>
    </row>
    <row r="149" spans="6:21" s="148" customFormat="1" ht="12.75">
      <c r="F149" s="165"/>
      <c r="G149" s="80"/>
      <c r="H149" s="81"/>
      <c r="I149" s="82"/>
      <c r="J149" s="82"/>
      <c r="K149" s="82"/>
      <c r="L149" s="82"/>
      <c r="M149" s="82"/>
      <c r="N149" s="83"/>
      <c r="O149" s="82"/>
      <c r="P149" s="82"/>
      <c r="Q149" s="82"/>
      <c r="R149" s="82"/>
      <c r="S149" s="6"/>
      <c r="U149" s="161"/>
    </row>
    <row r="150" spans="6:21" s="148" customFormat="1" ht="12.75">
      <c r="F150" s="165"/>
      <c r="G150" s="80"/>
      <c r="H150" s="81"/>
      <c r="I150" s="82"/>
      <c r="J150" s="82"/>
      <c r="K150" s="82"/>
      <c r="L150" s="82"/>
      <c r="M150" s="82"/>
      <c r="N150" s="83"/>
      <c r="O150" s="82"/>
      <c r="P150" s="82"/>
      <c r="Q150" s="82"/>
      <c r="R150" s="82"/>
      <c r="S150" s="6"/>
      <c r="U150" s="161"/>
    </row>
    <row r="151" spans="6:21" s="148" customFormat="1" ht="12.75">
      <c r="F151" s="165"/>
      <c r="G151" s="80"/>
      <c r="H151" s="81"/>
      <c r="I151" s="82"/>
      <c r="J151" s="82"/>
      <c r="K151" s="82"/>
      <c r="L151" s="82"/>
      <c r="M151" s="82"/>
      <c r="N151" s="83"/>
      <c r="O151" s="82"/>
      <c r="P151" s="82"/>
      <c r="Q151" s="82"/>
      <c r="R151" s="82"/>
      <c r="S151" s="6"/>
      <c r="U151" s="161"/>
    </row>
    <row r="152" spans="6:21" s="148" customFormat="1" ht="12.75">
      <c r="F152" s="165"/>
      <c r="G152" s="80"/>
      <c r="H152" s="81"/>
      <c r="I152" s="82"/>
      <c r="J152" s="82"/>
      <c r="K152" s="82"/>
      <c r="L152" s="82"/>
      <c r="M152" s="82"/>
      <c r="N152" s="83"/>
      <c r="O152" s="82"/>
      <c r="P152" s="82"/>
      <c r="Q152" s="82"/>
      <c r="R152" s="82"/>
      <c r="S152" s="6"/>
      <c r="U152" s="161"/>
    </row>
    <row r="153" spans="6:21" s="148" customFormat="1" ht="12.75">
      <c r="F153" s="165"/>
      <c r="G153" s="80"/>
      <c r="H153" s="81"/>
      <c r="I153" s="82"/>
      <c r="J153" s="82"/>
      <c r="K153" s="82"/>
      <c r="L153" s="82"/>
      <c r="M153" s="82"/>
      <c r="N153" s="83"/>
      <c r="O153" s="82"/>
      <c r="P153" s="82"/>
      <c r="Q153" s="82"/>
      <c r="R153" s="82"/>
      <c r="S153" s="6"/>
      <c r="U153" s="161"/>
    </row>
    <row r="154" spans="6:21" s="148" customFormat="1" ht="12.75">
      <c r="F154" s="165"/>
      <c r="G154" s="80"/>
      <c r="H154" s="81"/>
      <c r="I154" s="82"/>
      <c r="J154" s="82"/>
      <c r="K154" s="82"/>
      <c r="L154" s="82"/>
      <c r="M154" s="82"/>
      <c r="N154" s="83"/>
      <c r="O154" s="82"/>
      <c r="P154" s="82"/>
      <c r="Q154" s="82"/>
      <c r="R154" s="82"/>
      <c r="S154" s="6"/>
      <c r="U154" s="161"/>
    </row>
    <row r="155" spans="6:21" s="148" customFormat="1" ht="12.75">
      <c r="F155" s="165"/>
      <c r="G155" s="80"/>
      <c r="H155" s="81"/>
      <c r="I155" s="82"/>
      <c r="J155" s="82"/>
      <c r="K155" s="82"/>
      <c r="L155" s="82"/>
      <c r="M155" s="82"/>
      <c r="N155" s="83"/>
      <c r="O155" s="82"/>
      <c r="P155" s="82"/>
      <c r="Q155" s="82"/>
      <c r="R155" s="82"/>
      <c r="S155" s="6"/>
      <c r="U155" s="161"/>
    </row>
    <row r="156" spans="6:21" s="148" customFormat="1" ht="12.75">
      <c r="F156" s="165"/>
      <c r="G156" s="80"/>
      <c r="H156" s="81"/>
      <c r="I156" s="82"/>
      <c r="J156" s="82"/>
      <c r="K156" s="82"/>
      <c r="L156" s="82"/>
      <c r="M156" s="82"/>
      <c r="N156" s="83"/>
      <c r="O156" s="82"/>
      <c r="P156" s="82"/>
      <c r="Q156" s="82"/>
      <c r="R156" s="82"/>
      <c r="S156" s="6"/>
      <c r="U156" s="161"/>
    </row>
    <row r="157" spans="6:21" s="148" customFormat="1" ht="12.75">
      <c r="F157" s="165"/>
      <c r="G157" s="80"/>
      <c r="H157" s="81"/>
      <c r="I157" s="82"/>
      <c r="J157" s="82"/>
      <c r="K157" s="82"/>
      <c r="L157" s="82"/>
      <c r="M157" s="82"/>
      <c r="N157" s="83"/>
      <c r="O157" s="82"/>
      <c r="P157" s="82"/>
      <c r="Q157" s="82"/>
      <c r="R157" s="82"/>
      <c r="S157" s="6"/>
      <c r="U157" s="161"/>
    </row>
    <row r="158" spans="6:21" s="148" customFormat="1" ht="12.75">
      <c r="F158" s="165"/>
      <c r="G158" s="80"/>
      <c r="H158" s="81"/>
      <c r="I158" s="82"/>
      <c r="J158" s="82"/>
      <c r="K158" s="82"/>
      <c r="L158" s="82"/>
      <c r="M158" s="82"/>
      <c r="N158" s="83"/>
      <c r="O158" s="82"/>
      <c r="P158" s="82"/>
      <c r="Q158" s="82"/>
      <c r="R158" s="82"/>
      <c r="S158" s="6"/>
      <c r="U158" s="161"/>
    </row>
    <row r="159" spans="6:21" s="148" customFormat="1" ht="12.75">
      <c r="F159" s="165"/>
      <c r="G159" s="80"/>
      <c r="H159" s="81"/>
      <c r="I159" s="82"/>
      <c r="J159" s="82"/>
      <c r="K159" s="82"/>
      <c r="L159" s="82"/>
      <c r="M159" s="82"/>
      <c r="N159" s="83"/>
      <c r="O159" s="82"/>
      <c r="P159" s="82"/>
      <c r="Q159" s="82"/>
      <c r="R159" s="82"/>
      <c r="S159" s="6"/>
      <c r="U159" s="161"/>
    </row>
    <row r="160" spans="6:21" s="148" customFormat="1" ht="12.75">
      <c r="F160" s="165"/>
      <c r="G160" s="80"/>
      <c r="H160" s="81"/>
      <c r="I160" s="82"/>
      <c r="J160" s="82"/>
      <c r="K160" s="82"/>
      <c r="L160" s="82"/>
      <c r="M160" s="82"/>
      <c r="N160" s="83"/>
      <c r="O160" s="82"/>
      <c r="P160" s="82"/>
      <c r="Q160" s="82"/>
      <c r="R160" s="82"/>
      <c r="S160" s="6"/>
      <c r="U160" s="161"/>
    </row>
    <row r="161" spans="6:21" s="148" customFormat="1" ht="12.75">
      <c r="F161" s="165"/>
      <c r="G161" s="80"/>
      <c r="H161" s="81"/>
      <c r="I161" s="82"/>
      <c r="J161" s="82"/>
      <c r="K161" s="82"/>
      <c r="L161" s="82"/>
      <c r="M161" s="82"/>
      <c r="N161" s="83"/>
      <c r="O161" s="82"/>
      <c r="P161" s="82"/>
      <c r="Q161" s="82"/>
      <c r="R161" s="82"/>
      <c r="S161" s="6"/>
      <c r="U161" s="161"/>
    </row>
    <row r="162" spans="6:21" s="148" customFormat="1" ht="12.75">
      <c r="F162" s="165"/>
      <c r="G162" s="80"/>
      <c r="H162" s="81"/>
      <c r="I162" s="82"/>
      <c r="J162" s="82"/>
      <c r="K162" s="82"/>
      <c r="L162" s="82"/>
      <c r="M162" s="82"/>
      <c r="N162" s="83"/>
      <c r="O162" s="82"/>
      <c r="P162" s="82"/>
      <c r="Q162" s="82"/>
      <c r="R162" s="82"/>
      <c r="S162" s="6"/>
      <c r="U162" s="161"/>
    </row>
    <row r="163" spans="6:21" s="148" customFormat="1" ht="12.75">
      <c r="F163" s="165"/>
      <c r="G163" s="80"/>
      <c r="H163" s="81"/>
      <c r="I163" s="82"/>
      <c r="J163" s="82"/>
      <c r="K163" s="82"/>
      <c r="L163" s="82"/>
      <c r="M163" s="82"/>
      <c r="N163" s="83"/>
      <c r="O163" s="82"/>
      <c r="P163" s="82"/>
      <c r="Q163" s="82"/>
      <c r="R163" s="82"/>
      <c r="S163" s="6"/>
      <c r="U163" s="161"/>
    </row>
    <row r="164" spans="6:21" s="148" customFormat="1" ht="12.75">
      <c r="F164" s="165"/>
      <c r="G164" s="80"/>
      <c r="H164" s="81"/>
      <c r="I164" s="82"/>
      <c r="J164" s="82"/>
      <c r="K164" s="82"/>
      <c r="L164" s="82"/>
      <c r="M164" s="82"/>
      <c r="N164" s="83"/>
      <c r="O164" s="82"/>
      <c r="P164" s="82"/>
      <c r="Q164" s="82"/>
      <c r="R164" s="82"/>
      <c r="S164" s="6"/>
      <c r="U164" s="161"/>
    </row>
    <row r="165" spans="6:21" s="148" customFormat="1" ht="12.75">
      <c r="F165" s="165"/>
      <c r="G165" s="80"/>
      <c r="H165" s="81"/>
      <c r="I165" s="82"/>
      <c r="J165" s="82"/>
      <c r="K165" s="82"/>
      <c r="L165" s="82"/>
      <c r="M165" s="82"/>
      <c r="N165" s="83"/>
      <c r="O165" s="82"/>
      <c r="P165" s="82"/>
      <c r="Q165" s="82"/>
      <c r="R165" s="82"/>
      <c r="S165" s="6"/>
      <c r="U165" s="161"/>
    </row>
    <row r="166" spans="6:21" s="148" customFormat="1" ht="12.75">
      <c r="F166" s="165"/>
      <c r="G166" s="80"/>
      <c r="H166" s="81"/>
      <c r="I166" s="82"/>
      <c r="J166" s="82"/>
      <c r="K166" s="82"/>
      <c r="L166" s="82"/>
      <c r="M166" s="82"/>
      <c r="N166" s="83"/>
      <c r="O166" s="82"/>
      <c r="P166" s="82"/>
      <c r="Q166" s="82"/>
      <c r="R166" s="82"/>
      <c r="S166" s="6"/>
      <c r="U166" s="161"/>
    </row>
    <row r="167" spans="6:21" s="148" customFormat="1" ht="12.75">
      <c r="F167" s="165"/>
      <c r="G167" s="80"/>
      <c r="H167" s="81"/>
      <c r="I167" s="82"/>
      <c r="J167" s="82"/>
      <c r="K167" s="82"/>
      <c r="L167" s="82"/>
      <c r="M167" s="82"/>
      <c r="N167" s="83"/>
      <c r="O167" s="82"/>
      <c r="P167" s="82"/>
      <c r="Q167" s="82"/>
      <c r="R167" s="82"/>
      <c r="S167" s="6"/>
      <c r="U167" s="161"/>
    </row>
    <row r="168" spans="6:21" s="148" customFormat="1" ht="12.75">
      <c r="F168" s="165"/>
      <c r="G168" s="80"/>
      <c r="H168" s="81"/>
      <c r="I168" s="82"/>
      <c r="J168" s="82"/>
      <c r="K168" s="82"/>
      <c r="L168" s="82"/>
      <c r="M168" s="82"/>
      <c r="N168" s="83"/>
      <c r="O168" s="82"/>
      <c r="P168" s="82"/>
      <c r="Q168" s="82"/>
      <c r="R168" s="82"/>
      <c r="S168" s="6"/>
      <c r="U168" s="161"/>
    </row>
    <row r="169" spans="6:21" s="148" customFormat="1" ht="12.75">
      <c r="F169" s="165"/>
      <c r="G169" s="80"/>
      <c r="H169" s="81"/>
      <c r="I169" s="82"/>
      <c r="J169" s="82"/>
      <c r="K169" s="82"/>
      <c r="L169" s="82"/>
      <c r="M169" s="82"/>
      <c r="N169" s="83"/>
      <c r="O169" s="82"/>
      <c r="P169" s="82"/>
      <c r="Q169" s="82"/>
      <c r="R169" s="82"/>
      <c r="S169" s="6"/>
      <c r="U169" s="161"/>
    </row>
    <row r="170" spans="6:21" s="148" customFormat="1" ht="12.75">
      <c r="F170" s="165"/>
      <c r="G170" s="80"/>
      <c r="H170" s="81"/>
      <c r="I170" s="82"/>
      <c r="J170" s="82"/>
      <c r="K170" s="82"/>
      <c r="L170" s="82"/>
      <c r="M170" s="82"/>
      <c r="N170" s="83"/>
      <c r="O170" s="82"/>
      <c r="P170" s="82"/>
      <c r="Q170" s="82"/>
      <c r="R170" s="82"/>
      <c r="S170" s="6"/>
      <c r="U170" s="161"/>
    </row>
    <row r="171" spans="6:21" s="148" customFormat="1" ht="12.75">
      <c r="F171" s="165"/>
      <c r="G171" s="80"/>
      <c r="H171" s="81"/>
      <c r="I171" s="82"/>
      <c r="J171" s="82"/>
      <c r="K171" s="82"/>
      <c r="L171" s="82"/>
      <c r="M171" s="82"/>
      <c r="N171" s="83"/>
      <c r="O171" s="82"/>
      <c r="P171" s="82"/>
      <c r="Q171" s="82"/>
      <c r="R171" s="82"/>
      <c r="S171" s="6"/>
      <c r="U171" s="161"/>
    </row>
    <row r="172" spans="6:21" s="148" customFormat="1" ht="12.75">
      <c r="F172" s="165"/>
      <c r="G172" s="80"/>
      <c r="H172" s="81"/>
      <c r="I172" s="82"/>
      <c r="J172" s="82"/>
      <c r="K172" s="82"/>
      <c r="L172" s="82"/>
      <c r="M172" s="82"/>
      <c r="N172" s="83"/>
      <c r="O172" s="82"/>
      <c r="P172" s="82"/>
      <c r="Q172" s="82"/>
      <c r="R172" s="82"/>
      <c r="S172" s="6"/>
      <c r="U172" s="161"/>
    </row>
    <row r="173" spans="6:21" s="148" customFormat="1" ht="12.75">
      <c r="F173" s="165"/>
      <c r="G173" s="80"/>
      <c r="H173" s="81"/>
      <c r="I173" s="82"/>
      <c r="J173" s="82"/>
      <c r="K173" s="82"/>
      <c r="L173" s="82"/>
      <c r="M173" s="82"/>
      <c r="N173" s="83"/>
      <c r="O173" s="82"/>
      <c r="P173" s="82"/>
      <c r="Q173" s="82"/>
      <c r="R173" s="82"/>
      <c r="S173" s="6"/>
      <c r="U173" s="161"/>
    </row>
    <row r="174" spans="6:21" s="148" customFormat="1" ht="12.75">
      <c r="F174" s="165"/>
      <c r="G174" s="80"/>
      <c r="H174" s="81"/>
      <c r="I174" s="82"/>
      <c r="J174" s="82"/>
      <c r="K174" s="82"/>
      <c r="L174" s="82"/>
      <c r="M174" s="82"/>
      <c r="N174" s="83"/>
      <c r="O174" s="82"/>
      <c r="P174" s="82"/>
      <c r="Q174" s="82"/>
      <c r="R174" s="82"/>
      <c r="S174" s="6"/>
      <c r="U174" s="161"/>
    </row>
    <row r="175" spans="6:21" s="148" customFormat="1" ht="12.75">
      <c r="F175" s="165"/>
      <c r="G175" s="80"/>
      <c r="H175" s="81"/>
      <c r="I175" s="82"/>
      <c r="J175" s="82"/>
      <c r="K175" s="82"/>
      <c r="L175" s="82"/>
      <c r="M175" s="82"/>
      <c r="N175" s="83"/>
      <c r="O175" s="82"/>
      <c r="P175" s="82"/>
      <c r="Q175" s="82"/>
      <c r="R175" s="82"/>
      <c r="S175" s="6"/>
      <c r="U175" s="161"/>
    </row>
    <row r="176" spans="6:21" s="148" customFormat="1" ht="12.75">
      <c r="F176" s="165"/>
      <c r="G176" s="80"/>
      <c r="H176" s="81"/>
      <c r="I176" s="82"/>
      <c r="J176" s="82"/>
      <c r="K176" s="82"/>
      <c r="L176" s="82"/>
      <c r="M176" s="82"/>
      <c r="N176" s="83"/>
      <c r="O176" s="82"/>
      <c r="P176" s="82"/>
      <c r="Q176" s="82"/>
      <c r="R176" s="82"/>
      <c r="S176" s="6"/>
      <c r="U176" s="161"/>
    </row>
    <row r="177" spans="6:21" s="148" customFormat="1" ht="12.75">
      <c r="F177" s="165"/>
      <c r="G177" s="80"/>
      <c r="H177" s="81"/>
      <c r="I177" s="82"/>
      <c r="J177" s="82"/>
      <c r="K177" s="82"/>
      <c r="L177" s="82"/>
      <c r="M177" s="82"/>
      <c r="N177" s="83"/>
      <c r="O177" s="82"/>
      <c r="P177" s="82"/>
      <c r="Q177" s="82"/>
      <c r="R177" s="82"/>
      <c r="S177" s="6"/>
      <c r="U177" s="161"/>
    </row>
    <row r="178" spans="6:21" s="148" customFormat="1" ht="12.75">
      <c r="F178" s="165"/>
      <c r="G178" s="80"/>
      <c r="H178" s="81"/>
      <c r="I178" s="82"/>
      <c r="J178" s="82"/>
      <c r="K178" s="82"/>
      <c r="L178" s="82"/>
      <c r="M178" s="82"/>
      <c r="N178" s="83"/>
      <c r="O178" s="82"/>
      <c r="P178" s="82"/>
      <c r="Q178" s="82"/>
      <c r="R178" s="82"/>
      <c r="S178" s="6"/>
      <c r="U178" s="161"/>
    </row>
    <row r="179" spans="6:21" s="148" customFormat="1" ht="12.75">
      <c r="F179" s="165"/>
      <c r="G179" s="80"/>
      <c r="H179" s="81"/>
      <c r="I179" s="82"/>
      <c r="J179" s="82"/>
      <c r="K179" s="82"/>
      <c r="L179" s="82"/>
      <c r="M179" s="82"/>
      <c r="N179" s="83"/>
      <c r="O179" s="82"/>
      <c r="P179" s="82"/>
      <c r="Q179" s="82"/>
      <c r="R179" s="82"/>
      <c r="S179" s="6"/>
      <c r="U179" s="161"/>
    </row>
    <row r="180" spans="6:21" s="148" customFormat="1" ht="12.75">
      <c r="F180" s="165"/>
      <c r="G180" s="80"/>
      <c r="H180" s="81"/>
      <c r="I180" s="82"/>
      <c r="J180" s="82"/>
      <c r="K180" s="82"/>
      <c r="L180" s="82"/>
      <c r="M180" s="82"/>
      <c r="N180" s="83"/>
      <c r="O180" s="82"/>
      <c r="P180" s="82"/>
      <c r="Q180" s="82"/>
      <c r="R180" s="82"/>
      <c r="S180" s="6"/>
      <c r="U180" s="161"/>
    </row>
    <row r="181" spans="6:21" s="148" customFormat="1" ht="12.75">
      <c r="F181" s="165"/>
      <c r="G181" s="80"/>
      <c r="H181" s="81"/>
      <c r="I181" s="82"/>
      <c r="J181" s="82"/>
      <c r="K181" s="82"/>
      <c r="L181" s="82"/>
      <c r="M181" s="82"/>
      <c r="N181" s="83"/>
      <c r="O181" s="82"/>
      <c r="P181" s="82"/>
      <c r="Q181" s="82"/>
      <c r="R181" s="82"/>
      <c r="S181" s="6"/>
      <c r="U181" s="161"/>
    </row>
    <row r="182" spans="6:21" s="148" customFormat="1" ht="12.75">
      <c r="F182" s="165"/>
      <c r="G182" s="80"/>
      <c r="H182" s="81"/>
      <c r="I182" s="82"/>
      <c r="J182" s="82"/>
      <c r="K182" s="82"/>
      <c r="L182" s="82"/>
      <c r="M182" s="82"/>
      <c r="N182" s="83"/>
      <c r="O182" s="82"/>
      <c r="P182" s="82"/>
      <c r="Q182" s="82"/>
      <c r="R182" s="82"/>
      <c r="S182" s="6"/>
      <c r="U182" s="161"/>
    </row>
    <row r="183" spans="6:21" s="148" customFormat="1" ht="12.75">
      <c r="F183" s="165"/>
      <c r="G183" s="80"/>
      <c r="H183" s="81"/>
      <c r="I183" s="82"/>
      <c r="J183" s="82"/>
      <c r="K183" s="82"/>
      <c r="L183" s="82"/>
      <c r="M183" s="82"/>
      <c r="N183" s="83"/>
      <c r="O183" s="82"/>
      <c r="P183" s="82"/>
      <c r="Q183" s="82"/>
      <c r="R183" s="82"/>
      <c r="S183" s="6"/>
      <c r="U183" s="161"/>
    </row>
  </sheetData>
  <mergeCells count="16">
    <mergeCell ref="G5:G6"/>
    <mergeCell ref="O5:R5"/>
    <mergeCell ref="I5:J5"/>
    <mergeCell ref="K5:K6"/>
    <mergeCell ref="L5:L6"/>
    <mergeCell ref="M5:M6"/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</mergeCells>
  <printOptions horizontalCentered="1"/>
  <pageMargins left="0.89" right="0.7874015748031497" top="0.3937007874015748" bottom="0.48" header="0" footer="0.29"/>
  <pageSetup horizontalDpi="600" verticalDpi="600" orientation="landscape" paperSize="5" scale="48" r:id="rId1"/>
  <headerFooter alignWithMargins="0">
    <oddFooter>&amp;C&amp;P DE &amp;N&amp;R&amp;8PROYECTO : GAF</oddFooter>
  </headerFooter>
  <rowBreaks count="1" manualBreakCount="1">
    <brk id="7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W100"/>
  <sheetViews>
    <sheetView workbookViewId="0" topLeftCell="E76">
      <selection activeCell="E77" sqref="E77"/>
    </sheetView>
  </sheetViews>
  <sheetFormatPr defaultColWidth="11.421875" defaultRowHeight="12.75"/>
  <cols>
    <col min="1" max="1" width="4.7109375" style="7" customWidth="1"/>
    <col min="2" max="2" width="5.00390625" style="7" customWidth="1"/>
    <col min="3" max="3" width="4.8515625" style="7" bestFit="1" customWidth="1"/>
    <col min="4" max="4" width="3.421875" style="7" bestFit="1" customWidth="1"/>
    <col min="5" max="5" width="5.28125" style="7" customWidth="1"/>
    <col min="6" max="6" width="35.140625" style="15" customWidth="1"/>
    <col min="7" max="7" width="18.28125" style="14" bestFit="1" customWidth="1"/>
    <col min="8" max="8" width="1.7109375" style="81" customWidth="1"/>
    <col min="9" max="10" width="9.140625" style="82" bestFit="1" customWidth="1"/>
    <col min="11" max="11" width="7.57421875" style="82" customWidth="1"/>
    <col min="12" max="12" width="9.57421875" style="82" customWidth="1"/>
    <col min="13" max="13" width="18.28125" style="82" bestFit="1" customWidth="1"/>
    <col min="14" max="14" width="1.7109375" style="83" customWidth="1"/>
    <col min="15" max="16" width="15.140625" style="82" customWidth="1"/>
    <col min="17" max="17" width="14.140625" style="82" customWidth="1"/>
    <col min="18" max="18" width="12.7109375" style="82" bestFit="1" customWidth="1"/>
    <col min="19" max="19" width="3.00390625" style="6" customWidth="1"/>
    <col min="20" max="20" width="12.28125" style="6" customWidth="1"/>
    <col min="21" max="21" width="11.140625" style="6" bestFit="1" customWidth="1"/>
    <col min="22" max="22" width="11.00390625" style="6" bestFit="1" customWidth="1"/>
    <col min="23" max="23" width="11.421875" style="7" customWidth="1"/>
    <col min="24" max="16384" width="11.57421875" style="7" customWidth="1"/>
  </cols>
  <sheetData>
    <row r="1" spans="1:23" s="2" customFormat="1" ht="15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3" s="2" customFormat="1" ht="12.75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s="2" customFormat="1" ht="14.25">
      <c r="A3" s="218" t="s">
        <v>73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6:22" s="2" customFormat="1" ht="13.5" thickBot="1">
      <c r="F4" s="15"/>
      <c r="G4" s="3"/>
      <c r="H4" s="17"/>
      <c r="I4" s="18"/>
      <c r="J4" s="18"/>
      <c r="K4" s="19"/>
      <c r="L4" s="19"/>
      <c r="M4" s="18"/>
      <c r="N4" s="20"/>
      <c r="O4" s="18"/>
      <c r="P4" s="18"/>
      <c r="Q4" s="18"/>
      <c r="R4" s="18"/>
      <c r="S4" s="3"/>
      <c r="T4" s="3"/>
      <c r="U4" s="1"/>
      <c r="V4" s="1"/>
    </row>
    <row r="5" spans="1:23" s="5" customFormat="1" ht="13.5" thickBot="1">
      <c r="A5" s="219" t="s">
        <v>3</v>
      </c>
      <c r="B5" s="219" t="s">
        <v>4</v>
      </c>
      <c r="C5" s="219" t="s">
        <v>5</v>
      </c>
      <c r="D5" s="219" t="s">
        <v>6</v>
      </c>
      <c r="E5" s="219" t="s">
        <v>7</v>
      </c>
      <c r="F5" s="221" t="s">
        <v>8</v>
      </c>
      <c r="G5" s="215" t="s">
        <v>9</v>
      </c>
      <c r="H5" s="21"/>
      <c r="I5" s="225" t="s">
        <v>10</v>
      </c>
      <c r="J5" s="225"/>
      <c r="K5" s="226" t="s">
        <v>11</v>
      </c>
      <c r="L5" s="226" t="s">
        <v>12</v>
      </c>
      <c r="M5" s="215" t="s">
        <v>13</v>
      </c>
      <c r="N5" s="22"/>
      <c r="O5" s="215" t="s">
        <v>95</v>
      </c>
      <c r="P5" s="215"/>
      <c r="Q5" s="215"/>
      <c r="R5" s="215"/>
      <c r="S5" s="4"/>
      <c r="T5" s="229" t="s">
        <v>74</v>
      </c>
      <c r="U5" s="229"/>
      <c r="V5" s="229"/>
      <c r="W5" s="229"/>
    </row>
    <row r="6" spans="1:23" s="5" customFormat="1" ht="36.75" thickBot="1">
      <c r="A6" s="220"/>
      <c r="B6" s="220"/>
      <c r="C6" s="220"/>
      <c r="D6" s="220"/>
      <c r="E6" s="220"/>
      <c r="F6" s="222"/>
      <c r="G6" s="228"/>
      <c r="H6" s="21"/>
      <c r="I6" s="96" t="s">
        <v>14</v>
      </c>
      <c r="J6" s="97" t="s">
        <v>15</v>
      </c>
      <c r="K6" s="227"/>
      <c r="L6" s="227"/>
      <c r="M6" s="228"/>
      <c r="N6" s="22"/>
      <c r="O6" s="23" t="s">
        <v>16</v>
      </c>
      <c r="P6" s="23" t="s">
        <v>17</v>
      </c>
      <c r="Q6" s="23" t="s">
        <v>18</v>
      </c>
      <c r="R6" s="23" t="s">
        <v>19</v>
      </c>
      <c r="S6" s="4"/>
      <c r="T6" s="23" t="s">
        <v>76</v>
      </c>
      <c r="U6" s="23" t="s">
        <v>77</v>
      </c>
      <c r="V6" s="23" t="s">
        <v>78</v>
      </c>
      <c r="W6" s="23" t="s">
        <v>79</v>
      </c>
    </row>
    <row r="7" spans="1:23" s="148" customFormat="1" ht="12.75">
      <c r="A7" s="144"/>
      <c r="B7" s="144"/>
      <c r="C7" s="144"/>
      <c r="D7" s="144"/>
      <c r="E7" s="144"/>
      <c r="F7" s="145"/>
      <c r="G7" s="167"/>
      <c r="H7" s="35"/>
      <c r="I7" s="147"/>
      <c r="J7" s="147"/>
      <c r="K7" s="147"/>
      <c r="L7" s="147"/>
      <c r="M7" s="147"/>
      <c r="N7" s="36"/>
      <c r="O7" s="147"/>
      <c r="P7" s="147"/>
      <c r="Q7" s="29"/>
      <c r="R7" s="29"/>
      <c r="S7" s="6"/>
      <c r="T7" s="147"/>
      <c r="U7" s="147"/>
      <c r="V7" s="29"/>
      <c r="W7" s="29"/>
    </row>
    <row r="8" spans="1:23" s="148" customFormat="1" ht="12.75">
      <c r="A8" s="142">
        <v>1</v>
      </c>
      <c r="B8" s="149"/>
      <c r="C8" s="149"/>
      <c r="D8" s="149"/>
      <c r="E8" s="149"/>
      <c r="F8" s="150" t="s">
        <v>20</v>
      </c>
      <c r="G8" s="42">
        <f>+G10+G50+G73</f>
        <v>832532353</v>
      </c>
      <c r="H8" s="35"/>
      <c r="I8" s="42">
        <f>+I10+I50+I73</f>
        <v>1000000</v>
      </c>
      <c r="J8" s="42">
        <f>+J10+J50+J73</f>
        <v>1000000</v>
      </c>
      <c r="K8" s="36"/>
      <c r="L8" s="36"/>
      <c r="M8" s="42">
        <f>+M10+M50+M73</f>
        <v>832532353</v>
      </c>
      <c r="N8" s="36"/>
      <c r="O8" s="42">
        <f>+O10+O50+O73</f>
        <v>828291043</v>
      </c>
      <c r="P8" s="42">
        <f>+P10+P50+P73</f>
        <v>828291043</v>
      </c>
      <c r="Q8" s="42">
        <f>+Q10+Q50+Q73</f>
        <v>816251887</v>
      </c>
      <c r="R8" s="42">
        <f>+R10+R50+R73</f>
        <v>816251887</v>
      </c>
      <c r="S8" s="6"/>
      <c r="T8" s="36">
        <f>+M8-O8</f>
        <v>4241310</v>
      </c>
      <c r="U8" s="36">
        <f>+O8-P8</f>
        <v>0</v>
      </c>
      <c r="V8" s="36">
        <f>+P8-Q8</f>
        <v>12039156</v>
      </c>
      <c r="W8" s="36">
        <f>+Q8-R8</f>
        <v>0</v>
      </c>
    </row>
    <row r="9" spans="1:23" s="148" customFormat="1" ht="12.75">
      <c r="A9" s="149"/>
      <c r="B9" s="149"/>
      <c r="C9" s="149"/>
      <c r="D9" s="149"/>
      <c r="E9" s="149"/>
      <c r="F9" s="151"/>
      <c r="G9" s="42"/>
      <c r="H9" s="35"/>
      <c r="I9" s="42"/>
      <c r="J9" s="42"/>
      <c r="K9" s="36"/>
      <c r="L9" s="36"/>
      <c r="M9" s="42"/>
      <c r="N9" s="36"/>
      <c r="O9" s="36"/>
      <c r="P9" s="36"/>
      <c r="Q9" s="36"/>
      <c r="R9" s="36"/>
      <c r="S9" s="6"/>
      <c r="T9" s="36"/>
      <c r="U9" s="36"/>
      <c r="V9" s="36"/>
      <c r="W9" s="36"/>
    </row>
    <row r="10" spans="1:23" s="143" customFormat="1" ht="12.75">
      <c r="A10" s="142">
        <v>1</v>
      </c>
      <c r="B10" s="142">
        <v>0</v>
      </c>
      <c r="C10" s="142"/>
      <c r="D10" s="142"/>
      <c r="E10" s="142"/>
      <c r="F10" s="34" t="s">
        <v>21</v>
      </c>
      <c r="G10" s="42">
        <f>+G12+G40+G43</f>
        <v>540867413</v>
      </c>
      <c r="H10" s="35"/>
      <c r="I10" s="42">
        <f>+I12+I40+I43</f>
        <v>0</v>
      </c>
      <c r="J10" s="42">
        <f>+J12+J40+J43</f>
        <v>0</v>
      </c>
      <c r="K10" s="36"/>
      <c r="L10" s="36"/>
      <c r="M10" s="42">
        <f>+M12+M40+M43</f>
        <v>540867413</v>
      </c>
      <c r="N10" s="37"/>
      <c r="O10" s="36">
        <f>+O12+O40+O43</f>
        <v>537286928</v>
      </c>
      <c r="P10" s="36">
        <f>+P12+P40+P43</f>
        <v>537286928</v>
      </c>
      <c r="Q10" s="36">
        <f>+Q12+Q40+Q43</f>
        <v>537212528</v>
      </c>
      <c r="R10" s="36">
        <f>+R12+R40+R43</f>
        <v>537212528</v>
      </c>
      <c r="S10" s="8"/>
      <c r="T10" s="36">
        <f>+M10-O10</f>
        <v>3580485</v>
      </c>
      <c r="U10" s="36">
        <f>+O10-P10</f>
        <v>0</v>
      </c>
      <c r="V10" s="36">
        <f>+P10-Q10</f>
        <v>74400</v>
      </c>
      <c r="W10" s="36">
        <f>+Q10-R10</f>
        <v>0</v>
      </c>
    </row>
    <row r="11" spans="1:23" s="148" customFormat="1" ht="12.75">
      <c r="A11" s="152"/>
      <c r="B11" s="152"/>
      <c r="C11" s="152"/>
      <c r="D11" s="152"/>
      <c r="E11" s="152"/>
      <c r="F11" s="34"/>
      <c r="G11" s="42"/>
      <c r="H11" s="35"/>
      <c r="I11" s="42"/>
      <c r="J11" s="42"/>
      <c r="K11" s="39"/>
      <c r="L11" s="39"/>
      <c r="M11" s="42"/>
      <c r="N11" s="39"/>
      <c r="O11" s="39" t="s">
        <v>94</v>
      </c>
      <c r="P11" s="39"/>
      <c r="Q11" s="39"/>
      <c r="R11" s="39"/>
      <c r="S11" s="6"/>
      <c r="T11" s="39"/>
      <c r="U11" s="39"/>
      <c r="V11" s="39"/>
      <c r="W11" s="39"/>
    </row>
    <row r="12" spans="1:23" s="143" customFormat="1" ht="24">
      <c r="A12" s="142">
        <v>1</v>
      </c>
      <c r="B12" s="142">
        <v>0</v>
      </c>
      <c r="C12" s="142">
        <v>1</v>
      </c>
      <c r="D12" s="142"/>
      <c r="E12" s="142"/>
      <c r="F12" s="34" t="s">
        <v>22</v>
      </c>
      <c r="G12" s="42">
        <f>+G14+G19+G23+G33+G36</f>
        <v>399514368</v>
      </c>
      <c r="H12" s="35"/>
      <c r="I12" s="42">
        <f>+I14+I19+I23+I33+I36</f>
        <v>0</v>
      </c>
      <c r="J12" s="42">
        <f>+J14+J19+J23+J33+J36</f>
        <v>0</v>
      </c>
      <c r="K12" s="36"/>
      <c r="L12" s="36"/>
      <c r="M12" s="42">
        <f>+M14+M19+M23+M33+M36</f>
        <v>399514368</v>
      </c>
      <c r="N12" s="36"/>
      <c r="O12" s="36">
        <f>+O14+O19+O23+O33+O36</f>
        <v>395934483</v>
      </c>
      <c r="P12" s="36">
        <f>+P14+P19+P23+P33+P36</f>
        <v>395934483</v>
      </c>
      <c r="Q12" s="36">
        <f>+Q14+Q19+Q23+Q33+Q36</f>
        <v>395934483</v>
      </c>
      <c r="R12" s="36">
        <f>+R14+R19+R23+R33+R36</f>
        <v>395934483</v>
      </c>
      <c r="S12" s="8"/>
      <c r="T12" s="36">
        <f>+M12-O12</f>
        <v>3579885</v>
      </c>
      <c r="U12" s="36">
        <f>+O12-P12</f>
        <v>0</v>
      </c>
      <c r="V12" s="36">
        <f>+P12-Q12</f>
        <v>0</v>
      </c>
      <c r="W12" s="36">
        <f>+Q12-R12</f>
        <v>0</v>
      </c>
    </row>
    <row r="13" spans="1:23" s="143" customFormat="1" ht="12.75">
      <c r="A13" s="142"/>
      <c r="B13" s="142"/>
      <c r="C13" s="142"/>
      <c r="D13" s="142"/>
      <c r="E13" s="142"/>
      <c r="F13" s="34"/>
      <c r="G13" s="42"/>
      <c r="H13" s="35"/>
      <c r="I13" s="36"/>
      <c r="J13" s="36"/>
      <c r="K13" s="36"/>
      <c r="L13" s="36"/>
      <c r="M13" s="42"/>
      <c r="N13" s="36"/>
      <c r="O13" s="36"/>
      <c r="P13" s="36"/>
      <c r="Q13" s="36"/>
      <c r="R13" s="36"/>
      <c r="S13" s="8"/>
      <c r="T13" s="36"/>
      <c r="U13" s="36"/>
      <c r="V13" s="36"/>
      <c r="W13" s="36"/>
    </row>
    <row r="14" spans="1:23" s="143" customFormat="1" ht="12.75">
      <c r="A14" s="142">
        <v>1</v>
      </c>
      <c r="B14" s="142">
        <v>0</v>
      </c>
      <c r="C14" s="142">
        <v>1</v>
      </c>
      <c r="D14" s="142">
        <v>1</v>
      </c>
      <c r="E14" s="142"/>
      <c r="F14" s="34" t="s">
        <v>23</v>
      </c>
      <c r="G14" s="42">
        <f>SUM(G15:G17)</f>
        <v>315075300</v>
      </c>
      <c r="H14" s="35"/>
      <c r="I14" s="42">
        <f>SUM(I15:I17)</f>
        <v>0</v>
      </c>
      <c r="J14" s="42">
        <f>SUM(J15:J17)</f>
        <v>0</v>
      </c>
      <c r="K14" s="36"/>
      <c r="L14" s="36"/>
      <c r="M14" s="42">
        <f>SUM(M15:M17)</f>
        <v>315075300</v>
      </c>
      <c r="N14" s="36"/>
      <c r="O14" s="36">
        <f>SUM(O15:O17)</f>
        <v>311495415</v>
      </c>
      <c r="P14" s="36">
        <f>SUM(P15:P17)</f>
        <v>311495415</v>
      </c>
      <c r="Q14" s="36">
        <f>SUM(Q15:Q17)</f>
        <v>311495415</v>
      </c>
      <c r="R14" s="36">
        <f>SUM(R15:R17)</f>
        <v>311495415</v>
      </c>
      <c r="S14" s="8"/>
      <c r="T14" s="36">
        <f>+M14-O14</f>
        <v>3579885</v>
      </c>
      <c r="U14" s="36">
        <f aca="true" t="shared" si="0" ref="U14:W17">+O14-P14</f>
        <v>0</v>
      </c>
      <c r="V14" s="36">
        <f t="shared" si="0"/>
        <v>0</v>
      </c>
      <c r="W14" s="36">
        <f t="shared" si="0"/>
        <v>0</v>
      </c>
    </row>
    <row r="15" spans="1:23" s="148" customFormat="1" ht="12.75">
      <c r="A15" s="152">
        <v>1</v>
      </c>
      <c r="B15" s="152">
        <v>0</v>
      </c>
      <c r="C15" s="152">
        <v>1</v>
      </c>
      <c r="D15" s="152">
        <v>1</v>
      </c>
      <c r="E15" s="152">
        <v>1</v>
      </c>
      <c r="F15" s="40" t="s">
        <v>53</v>
      </c>
      <c r="G15" s="86">
        <v>302575300</v>
      </c>
      <c r="H15" s="41"/>
      <c r="I15" s="39"/>
      <c r="J15" s="39"/>
      <c r="K15" s="39"/>
      <c r="L15" s="39"/>
      <c r="M15" s="86">
        <v>302575300</v>
      </c>
      <c r="N15" s="39"/>
      <c r="O15" s="39">
        <v>302575300</v>
      </c>
      <c r="P15" s="39">
        <v>302575300</v>
      </c>
      <c r="Q15" s="39">
        <v>302575300</v>
      </c>
      <c r="R15" s="39">
        <v>302575300</v>
      </c>
      <c r="S15" s="6"/>
      <c r="T15" s="45">
        <f>+M15-O15</f>
        <v>0</v>
      </c>
      <c r="U15" s="45">
        <f t="shared" si="0"/>
        <v>0</v>
      </c>
      <c r="V15" s="45">
        <f t="shared" si="0"/>
        <v>0</v>
      </c>
      <c r="W15" s="45">
        <f t="shared" si="0"/>
        <v>0</v>
      </c>
    </row>
    <row r="16" spans="1:23" s="148" customFormat="1" ht="12.75">
      <c r="A16" s="152">
        <v>1</v>
      </c>
      <c r="B16" s="152">
        <v>0</v>
      </c>
      <c r="C16" s="152">
        <v>1</v>
      </c>
      <c r="D16" s="152">
        <v>1</v>
      </c>
      <c r="E16" s="152">
        <v>2</v>
      </c>
      <c r="F16" s="40" t="s">
        <v>54</v>
      </c>
      <c r="G16" s="86">
        <v>5000000</v>
      </c>
      <c r="H16" s="41"/>
      <c r="I16" s="39"/>
      <c r="J16" s="39"/>
      <c r="K16" s="39"/>
      <c r="L16" s="39"/>
      <c r="M16" s="86">
        <v>5000000</v>
      </c>
      <c r="N16" s="39"/>
      <c r="O16" s="39">
        <v>5000000</v>
      </c>
      <c r="P16" s="39">
        <v>5000000</v>
      </c>
      <c r="Q16" s="39">
        <v>5000000</v>
      </c>
      <c r="R16" s="39">
        <v>5000000</v>
      </c>
      <c r="S16" s="6"/>
      <c r="T16" s="45">
        <f>+M16-O16</f>
        <v>0</v>
      </c>
      <c r="U16" s="45">
        <f t="shared" si="0"/>
        <v>0</v>
      </c>
      <c r="V16" s="45">
        <f t="shared" si="0"/>
        <v>0</v>
      </c>
      <c r="W16" s="45">
        <f t="shared" si="0"/>
        <v>0</v>
      </c>
    </row>
    <row r="17" spans="1:23" s="148" customFormat="1" ht="24">
      <c r="A17" s="152">
        <v>1</v>
      </c>
      <c r="B17" s="152">
        <v>0</v>
      </c>
      <c r="C17" s="152">
        <v>1</v>
      </c>
      <c r="D17" s="152">
        <v>1</v>
      </c>
      <c r="E17" s="152">
        <v>4</v>
      </c>
      <c r="F17" s="40" t="s">
        <v>55</v>
      </c>
      <c r="G17" s="86">
        <v>7500000</v>
      </c>
      <c r="H17" s="41"/>
      <c r="I17" s="39"/>
      <c r="J17" s="39"/>
      <c r="K17" s="39"/>
      <c r="L17" s="39"/>
      <c r="M17" s="86">
        <v>7500000</v>
      </c>
      <c r="N17" s="39"/>
      <c r="O17" s="39">
        <v>3920115</v>
      </c>
      <c r="P17" s="39">
        <v>3920115</v>
      </c>
      <c r="Q17" s="39">
        <v>3920115</v>
      </c>
      <c r="R17" s="39">
        <v>3920115</v>
      </c>
      <c r="S17" s="6"/>
      <c r="T17" s="45">
        <f>+M17-O17</f>
        <v>3579885</v>
      </c>
      <c r="U17" s="45">
        <f t="shared" si="0"/>
        <v>0</v>
      </c>
      <c r="V17" s="45">
        <f t="shared" si="0"/>
        <v>0</v>
      </c>
      <c r="W17" s="45">
        <f t="shared" si="0"/>
        <v>0</v>
      </c>
    </row>
    <row r="18" spans="1:23" s="148" customFormat="1" ht="12.75">
      <c r="A18" s="152"/>
      <c r="B18" s="152"/>
      <c r="C18" s="152"/>
      <c r="D18" s="152"/>
      <c r="E18" s="152"/>
      <c r="F18" s="40"/>
      <c r="G18" s="86"/>
      <c r="H18" s="41"/>
      <c r="I18" s="39"/>
      <c r="J18" s="39"/>
      <c r="K18" s="39"/>
      <c r="L18" s="39"/>
      <c r="M18" s="86"/>
      <c r="N18" s="39"/>
      <c r="O18" s="39" t="s">
        <v>94</v>
      </c>
      <c r="P18" s="39"/>
      <c r="Q18" s="39"/>
      <c r="R18" s="39"/>
      <c r="S18" s="6"/>
      <c r="T18" s="39"/>
      <c r="U18" s="39"/>
      <c r="V18" s="39"/>
      <c r="W18" s="39"/>
    </row>
    <row r="19" spans="1:23" s="143" customFormat="1" ht="12.75">
      <c r="A19" s="142">
        <v>1</v>
      </c>
      <c r="B19" s="142">
        <v>0</v>
      </c>
      <c r="C19" s="142">
        <v>1</v>
      </c>
      <c r="D19" s="142">
        <v>4</v>
      </c>
      <c r="E19" s="142"/>
      <c r="F19" s="34" t="s">
        <v>24</v>
      </c>
      <c r="G19" s="42">
        <f>+G20+G21</f>
        <v>42750377</v>
      </c>
      <c r="H19" s="35"/>
      <c r="I19" s="42">
        <f>+I20+I21</f>
        <v>0</v>
      </c>
      <c r="J19" s="42">
        <f>+J20+J21</f>
        <v>0</v>
      </c>
      <c r="K19" s="37"/>
      <c r="L19" s="37"/>
      <c r="M19" s="42">
        <f>+M20+M21</f>
        <v>42750377</v>
      </c>
      <c r="N19" s="36"/>
      <c r="O19" s="36">
        <f>SUM(O20:O21)</f>
        <v>42750377</v>
      </c>
      <c r="P19" s="36">
        <f>SUM(P20:P21)</f>
        <v>42750377</v>
      </c>
      <c r="Q19" s="36">
        <f>SUM(Q20:Q21)</f>
        <v>42750377</v>
      </c>
      <c r="R19" s="36">
        <f>SUM(R20:R21)</f>
        <v>42750377</v>
      </c>
      <c r="S19" s="8"/>
      <c r="T19" s="36">
        <f>+M19-O19</f>
        <v>0</v>
      </c>
      <c r="U19" s="36">
        <f aca="true" t="shared" si="1" ref="U19:W21">+O19-P19</f>
        <v>0</v>
      </c>
      <c r="V19" s="36">
        <f t="shared" si="1"/>
        <v>0</v>
      </c>
      <c r="W19" s="36">
        <f t="shared" si="1"/>
        <v>0</v>
      </c>
    </row>
    <row r="20" spans="1:23" s="148" customFormat="1" ht="12.75">
      <c r="A20" s="152">
        <v>1</v>
      </c>
      <c r="B20" s="152">
        <v>0</v>
      </c>
      <c r="C20" s="152">
        <v>1</v>
      </c>
      <c r="D20" s="152">
        <v>4</v>
      </c>
      <c r="E20" s="152">
        <v>1</v>
      </c>
      <c r="F20" s="40" t="s">
        <v>56</v>
      </c>
      <c r="G20" s="86">
        <v>4500000</v>
      </c>
      <c r="H20" s="41"/>
      <c r="I20" s="39"/>
      <c r="J20" s="39"/>
      <c r="K20" s="39"/>
      <c r="L20" s="39"/>
      <c r="M20" s="86">
        <v>4500000</v>
      </c>
      <c r="N20" s="39"/>
      <c r="O20" s="39">
        <v>4500000</v>
      </c>
      <c r="P20" s="39">
        <v>4500000</v>
      </c>
      <c r="Q20" s="39">
        <v>4500000</v>
      </c>
      <c r="R20" s="39">
        <v>4500000</v>
      </c>
      <c r="S20" s="6"/>
      <c r="T20" s="45">
        <f>+M20-O20</f>
        <v>0</v>
      </c>
      <c r="U20" s="45">
        <f t="shared" si="1"/>
        <v>0</v>
      </c>
      <c r="V20" s="45">
        <f t="shared" si="1"/>
        <v>0</v>
      </c>
      <c r="W20" s="45">
        <f t="shared" si="1"/>
        <v>0</v>
      </c>
    </row>
    <row r="21" spans="1:23" s="148" customFormat="1" ht="12.75">
      <c r="A21" s="152">
        <v>1</v>
      </c>
      <c r="B21" s="152">
        <v>0</v>
      </c>
      <c r="C21" s="152">
        <v>1</v>
      </c>
      <c r="D21" s="152">
        <v>4</v>
      </c>
      <c r="E21" s="152">
        <v>2</v>
      </c>
      <c r="F21" s="40" t="s">
        <v>57</v>
      </c>
      <c r="G21" s="86">
        <v>38250377</v>
      </c>
      <c r="H21" s="41"/>
      <c r="I21" s="39"/>
      <c r="J21" s="39"/>
      <c r="K21" s="39"/>
      <c r="L21" s="39"/>
      <c r="M21" s="86">
        <v>38250377</v>
      </c>
      <c r="N21" s="39"/>
      <c r="O21" s="39">
        <v>38250377</v>
      </c>
      <c r="P21" s="39">
        <v>38250377</v>
      </c>
      <c r="Q21" s="39">
        <v>38250377</v>
      </c>
      <c r="R21" s="39">
        <v>38250377</v>
      </c>
      <c r="S21" s="6"/>
      <c r="T21" s="45">
        <f>+M21-O21</f>
        <v>0</v>
      </c>
      <c r="U21" s="45">
        <f t="shared" si="1"/>
        <v>0</v>
      </c>
      <c r="V21" s="45">
        <f t="shared" si="1"/>
        <v>0</v>
      </c>
      <c r="W21" s="45">
        <f t="shared" si="1"/>
        <v>0</v>
      </c>
    </row>
    <row r="22" spans="1:23" s="148" customFormat="1" ht="12.75">
      <c r="A22" s="152"/>
      <c r="B22" s="152"/>
      <c r="C22" s="152"/>
      <c r="D22" s="152"/>
      <c r="E22" s="152"/>
      <c r="F22" s="40"/>
      <c r="G22" s="86"/>
      <c r="H22" s="41"/>
      <c r="I22" s="39"/>
      <c r="J22" s="39"/>
      <c r="K22" s="39"/>
      <c r="L22" s="39"/>
      <c r="M22" s="86"/>
      <c r="N22" s="39"/>
      <c r="O22" s="39"/>
      <c r="P22" s="39"/>
      <c r="Q22" s="39"/>
      <c r="R22" s="39"/>
      <c r="S22" s="6"/>
      <c r="T22" s="39"/>
      <c r="U22" s="39"/>
      <c r="V22" s="39"/>
      <c r="W22" s="39"/>
    </row>
    <row r="23" spans="1:23" s="148" customFormat="1" ht="12.75">
      <c r="A23" s="152">
        <v>1</v>
      </c>
      <c r="B23" s="152">
        <v>0</v>
      </c>
      <c r="C23" s="152">
        <v>1</v>
      </c>
      <c r="D23" s="152">
        <v>5</v>
      </c>
      <c r="E23" s="152"/>
      <c r="F23" s="34" t="s">
        <v>25</v>
      </c>
      <c r="G23" s="42">
        <f>SUM(G24:G31)</f>
        <v>40530105</v>
      </c>
      <c r="H23" s="35"/>
      <c r="I23" s="42">
        <f>SUM(I24:I31)</f>
        <v>0</v>
      </c>
      <c r="J23" s="42">
        <f>SUM(J24:J31)</f>
        <v>0</v>
      </c>
      <c r="K23" s="39"/>
      <c r="L23" s="39"/>
      <c r="M23" s="42">
        <f>SUM(M24:M31)</f>
        <v>40530105</v>
      </c>
      <c r="N23" s="36"/>
      <c r="O23" s="36">
        <f>SUM(O24:O31)</f>
        <v>40530105</v>
      </c>
      <c r="P23" s="36">
        <f>SUM(P24:P31)</f>
        <v>40530105</v>
      </c>
      <c r="Q23" s="36">
        <f>SUM(Q24:Q31)</f>
        <v>40530105</v>
      </c>
      <c r="R23" s="36">
        <f>SUM(R24:R31)</f>
        <v>40530105</v>
      </c>
      <c r="S23" s="6"/>
      <c r="T23" s="36">
        <f>+M23-O23</f>
        <v>0</v>
      </c>
      <c r="U23" s="36">
        <f>+O23-P23</f>
        <v>0</v>
      </c>
      <c r="V23" s="36">
        <f>+P23-Q23</f>
        <v>0</v>
      </c>
      <c r="W23" s="36">
        <f>+Q23-R23</f>
        <v>0</v>
      </c>
    </row>
    <row r="24" spans="1:23" s="148" customFormat="1" ht="24">
      <c r="A24" s="152">
        <v>1</v>
      </c>
      <c r="B24" s="152">
        <v>0</v>
      </c>
      <c r="C24" s="152">
        <v>1</v>
      </c>
      <c r="D24" s="152">
        <v>5</v>
      </c>
      <c r="E24" s="152">
        <v>2</v>
      </c>
      <c r="F24" s="40" t="s">
        <v>58</v>
      </c>
      <c r="G24" s="86">
        <v>21630105</v>
      </c>
      <c r="H24" s="41"/>
      <c r="I24" s="39"/>
      <c r="J24" s="39"/>
      <c r="K24" s="39"/>
      <c r="L24" s="39"/>
      <c r="M24" s="86">
        <v>21630105</v>
      </c>
      <c r="N24" s="39"/>
      <c r="O24" s="39">
        <v>21630105</v>
      </c>
      <c r="P24" s="39">
        <v>21630105</v>
      </c>
      <c r="Q24" s="39">
        <v>21630105</v>
      </c>
      <c r="R24" s="39">
        <v>21630105</v>
      </c>
      <c r="S24" s="6"/>
      <c r="T24" s="45">
        <f aca="true" t="shared" si="2" ref="T24:T31">+M24-O24</f>
        <v>0</v>
      </c>
      <c r="U24" s="45">
        <f aca="true" t="shared" si="3" ref="U24:U31">+O24-P24</f>
        <v>0</v>
      </c>
      <c r="V24" s="45">
        <f aca="true" t="shared" si="4" ref="V24:V31">+P24-Q24</f>
        <v>0</v>
      </c>
      <c r="W24" s="45">
        <f aca="true" t="shared" si="5" ref="W24:W31">+Q24-R24</f>
        <v>0</v>
      </c>
    </row>
    <row r="25" spans="1:23" s="148" customFormat="1" ht="24">
      <c r="A25" s="152">
        <v>1</v>
      </c>
      <c r="B25" s="152">
        <v>0</v>
      </c>
      <c r="C25" s="152">
        <v>1</v>
      </c>
      <c r="D25" s="152">
        <v>5</v>
      </c>
      <c r="E25" s="152">
        <v>5</v>
      </c>
      <c r="F25" s="40" t="s">
        <v>59</v>
      </c>
      <c r="G25" s="86">
        <v>2000000</v>
      </c>
      <c r="H25" s="41"/>
      <c r="I25" s="39"/>
      <c r="J25" s="39"/>
      <c r="K25" s="39"/>
      <c r="L25" s="39"/>
      <c r="M25" s="86">
        <v>2000000</v>
      </c>
      <c r="N25" s="39"/>
      <c r="O25" s="39">
        <v>2000000</v>
      </c>
      <c r="P25" s="39">
        <v>2000000</v>
      </c>
      <c r="Q25" s="39">
        <v>2000000</v>
      </c>
      <c r="R25" s="39">
        <v>2000000</v>
      </c>
      <c r="S25" s="6"/>
      <c r="T25" s="45">
        <f t="shared" si="2"/>
        <v>0</v>
      </c>
      <c r="U25" s="45">
        <f t="shared" si="3"/>
        <v>0</v>
      </c>
      <c r="V25" s="45">
        <f t="shared" si="4"/>
        <v>0</v>
      </c>
      <c r="W25" s="45">
        <f t="shared" si="5"/>
        <v>0</v>
      </c>
    </row>
    <row r="26" spans="1:23" s="148" customFormat="1" ht="12.75">
      <c r="A26" s="152">
        <v>1</v>
      </c>
      <c r="B26" s="152">
        <v>0</v>
      </c>
      <c r="C26" s="152">
        <v>1</v>
      </c>
      <c r="D26" s="152">
        <v>5</v>
      </c>
      <c r="E26" s="152">
        <v>12</v>
      </c>
      <c r="F26" s="40" t="s">
        <v>60</v>
      </c>
      <c r="G26" s="86">
        <v>1000000</v>
      </c>
      <c r="H26" s="41"/>
      <c r="I26" s="39"/>
      <c r="J26" s="39"/>
      <c r="K26" s="39"/>
      <c r="L26" s="39"/>
      <c r="M26" s="86">
        <v>1000000</v>
      </c>
      <c r="N26" s="39"/>
      <c r="O26" s="39">
        <v>1000000</v>
      </c>
      <c r="P26" s="39">
        <v>1000000</v>
      </c>
      <c r="Q26" s="39">
        <v>1000000</v>
      </c>
      <c r="R26" s="39">
        <v>1000000</v>
      </c>
      <c r="S26" s="6"/>
      <c r="T26" s="45">
        <f t="shared" si="2"/>
        <v>0</v>
      </c>
      <c r="U26" s="45">
        <f t="shared" si="3"/>
        <v>0</v>
      </c>
      <c r="V26" s="45">
        <f t="shared" si="4"/>
        <v>0</v>
      </c>
      <c r="W26" s="45">
        <f t="shared" si="5"/>
        <v>0</v>
      </c>
    </row>
    <row r="27" spans="1:23" s="148" customFormat="1" ht="12.75">
      <c r="A27" s="152">
        <v>1</v>
      </c>
      <c r="B27" s="152">
        <v>0</v>
      </c>
      <c r="C27" s="152">
        <v>1</v>
      </c>
      <c r="D27" s="152">
        <v>5</v>
      </c>
      <c r="E27" s="152">
        <v>13</v>
      </c>
      <c r="F27" s="40" t="s">
        <v>61</v>
      </c>
      <c r="G27" s="86">
        <v>900000</v>
      </c>
      <c r="H27" s="41"/>
      <c r="I27" s="39"/>
      <c r="J27" s="39"/>
      <c r="K27" s="39"/>
      <c r="L27" s="39"/>
      <c r="M27" s="86">
        <v>900000</v>
      </c>
      <c r="N27" s="39"/>
      <c r="O27" s="39">
        <v>900000</v>
      </c>
      <c r="P27" s="39">
        <v>900000</v>
      </c>
      <c r="Q27" s="39">
        <v>900000</v>
      </c>
      <c r="R27" s="39">
        <v>900000</v>
      </c>
      <c r="S27" s="6"/>
      <c r="T27" s="45">
        <f t="shared" si="2"/>
        <v>0</v>
      </c>
      <c r="U27" s="45">
        <f t="shared" si="3"/>
        <v>0</v>
      </c>
      <c r="V27" s="45">
        <f t="shared" si="4"/>
        <v>0</v>
      </c>
      <c r="W27" s="45">
        <f t="shared" si="5"/>
        <v>0</v>
      </c>
    </row>
    <row r="28" spans="1:23" s="148" customFormat="1" ht="12.75">
      <c r="A28" s="152">
        <v>1</v>
      </c>
      <c r="B28" s="152">
        <v>0</v>
      </c>
      <c r="C28" s="152">
        <v>1</v>
      </c>
      <c r="D28" s="152">
        <v>5</v>
      </c>
      <c r="E28" s="152">
        <v>14</v>
      </c>
      <c r="F28" s="40" t="s">
        <v>62</v>
      </c>
      <c r="G28" s="39">
        <v>0</v>
      </c>
      <c r="H28" s="41"/>
      <c r="I28" s="39"/>
      <c r="J28" s="39"/>
      <c r="K28" s="39"/>
      <c r="L28" s="39"/>
      <c r="M28" s="39">
        <v>0</v>
      </c>
      <c r="N28" s="39"/>
      <c r="O28" s="39">
        <v>0</v>
      </c>
      <c r="P28" s="39">
        <v>0</v>
      </c>
      <c r="Q28" s="39">
        <v>0</v>
      </c>
      <c r="R28" s="39">
        <v>0</v>
      </c>
      <c r="S28" s="6"/>
      <c r="T28" s="45">
        <f t="shared" si="2"/>
        <v>0</v>
      </c>
      <c r="U28" s="45">
        <f t="shared" si="3"/>
        <v>0</v>
      </c>
      <c r="V28" s="45">
        <f t="shared" si="4"/>
        <v>0</v>
      </c>
      <c r="W28" s="45">
        <f t="shared" si="5"/>
        <v>0</v>
      </c>
    </row>
    <row r="29" spans="1:23" s="148" customFormat="1" ht="12.75">
      <c r="A29" s="152">
        <v>1</v>
      </c>
      <c r="B29" s="152">
        <v>0</v>
      </c>
      <c r="C29" s="152">
        <v>1</v>
      </c>
      <c r="D29" s="152">
        <v>5</v>
      </c>
      <c r="E29" s="152">
        <v>15</v>
      </c>
      <c r="F29" s="40" t="s">
        <v>63</v>
      </c>
      <c r="G29" s="86">
        <v>5000000</v>
      </c>
      <c r="H29" s="41"/>
      <c r="I29" s="39"/>
      <c r="J29" s="39"/>
      <c r="K29" s="39"/>
      <c r="L29" s="39"/>
      <c r="M29" s="86">
        <v>5000000</v>
      </c>
      <c r="N29" s="39"/>
      <c r="O29" s="39">
        <v>5000000</v>
      </c>
      <c r="P29" s="39">
        <v>5000000</v>
      </c>
      <c r="Q29" s="39">
        <v>5000000</v>
      </c>
      <c r="R29" s="39">
        <v>5000000</v>
      </c>
      <c r="S29" s="6"/>
      <c r="T29" s="45">
        <f t="shared" si="2"/>
        <v>0</v>
      </c>
      <c r="U29" s="45">
        <f t="shared" si="3"/>
        <v>0</v>
      </c>
      <c r="V29" s="45">
        <f t="shared" si="4"/>
        <v>0</v>
      </c>
      <c r="W29" s="45">
        <f t="shared" si="5"/>
        <v>0</v>
      </c>
    </row>
    <row r="30" spans="1:23" s="148" customFormat="1" ht="12.75">
      <c r="A30" s="152">
        <v>1</v>
      </c>
      <c r="B30" s="152">
        <v>0</v>
      </c>
      <c r="C30" s="152">
        <v>1</v>
      </c>
      <c r="D30" s="152">
        <v>5</v>
      </c>
      <c r="E30" s="152">
        <v>16</v>
      </c>
      <c r="F30" s="40" t="s">
        <v>64</v>
      </c>
      <c r="G30" s="14"/>
      <c r="H30" s="41"/>
      <c r="I30" s="39"/>
      <c r="J30" s="39"/>
      <c r="K30" s="39"/>
      <c r="L30" s="39"/>
      <c r="M30" s="14"/>
      <c r="N30" s="39"/>
      <c r="O30" s="39">
        <v>0</v>
      </c>
      <c r="P30" s="39">
        <v>0</v>
      </c>
      <c r="Q30" s="39">
        <v>0</v>
      </c>
      <c r="R30" s="39">
        <v>0</v>
      </c>
      <c r="S30" s="6"/>
      <c r="T30" s="45">
        <f t="shared" si="2"/>
        <v>0</v>
      </c>
      <c r="U30" s="45">
        <f t="shared" si="3"/>
        <v>0</v>
      </c>
      <c r="V30" s="45">
        <f t="shared" si="4"/>
        <v>0</v>
      </c>
      <c r="W30" s="45">
        <f t="shared" si="5"/>
        <v>0</v>
      </c>
    </row>
    <row r="31" spans="1:23" s="148" customFormat="1" ht="12.75">
      <c r="A31" s="152">
        <v>1</v>
      </c>
      <c r="B31" s="152">
        <v>0</v>
      </c>
      <c r="C31" s="152">
        <v>1</v>
      </c>
      <c r="D31" s="152">
        <v>5</v>
      </c>
      <c r="E31" s="152">
        <v>47</v>
      </c>
      <c r="F31" s="40" t="s">
        <v>65</v>
      </c>
      <c r="G31" s="86">
        <v>10000000</v>
      </c>
      <c r="H31" s="41"/>
      <c r="I31" s="39"/>
      <c r="J31" s="39"/>
      <c r="K31" s="39"/>
      <c r="L31" s="39"/>
      <c r="M31" s="86">
        <v>10000000</v>
      </c>
      <c r="N31" s="39"/>
      <c r="O31" s="39">
        <v>10000000</v>
      </c>
      <c r="P31" s="39">
        <v>10000000</v>
      </c>
      <c r="Q31" s="39">
        <v>10000000</v>
      </c>
      <c r="R31" s="39">
        <v>10000000</v>
      </c>
      <c r="S31" s="6"/>
      <c r="T31" s="45">
        <f t="shared" si="2"/>
        <v>0</v>
      </c>
      <c r="U31" s="45">
        <f t="shared" si="3"/>
        <v>0</v>
      </c>
      <c r="V31" s="45">
        <f t="shared" si="4"/>
        <v>0</v>
      </c>
      <c r="W31" s="45">
        <f t="shared" si="5"/>
        <v>0</v>
      </c>
    </row>
    <row r="32" spans="1:23" s="148" customFormat="1" ht="12.75">
      <c r="A32" s="152"/>
      <c r="B32" s="152"/>
      <c r="C32" s="152"/>
      <c r="D32" s="152"/>
      <c r="E32" s="152"/>
      <c r="F32" s="40"/>
      <c r="G32" s="86"/>
      <c r="H32" s="41"/>
      <c r="I32" s="39"/>
      <c r="J32" s="39"/>
      <c r="K32" s="39"/>
      <c r="L32" s="39"/>
      <c r="M32" s="86"/>
      <c r="N32" s="39"/>
      <c r="O32" s="39"/>
      <c r="P32" s="39"/>
      <c r="Q32" s="39"/>
      <c r="R32" s="39"/>
      <c r="S32" s="6"/>
      <c r="T32" s="39"/>
      <c r="U32" s="39"/>
      <c r="V32" s="39"/>
      <c r="W32" s="39"/>
    </row>
    <row r="33" spans="1:23" s="148" customFormat="1" ht="36">
      <c r="A33" s="152">
        <v>1</v>
      </c>
      <c r="B33" s="152">
        <v>0</v>
      </c>
      <c r="C33" s="152">
        <v>1</v>
      </c>
      <c r="D33" s="152">
        <v>8</v>
      </c>
      <c r="E33" s="152"/>
      <c r="F33" s="34" t="s">
        <v>26</v>
      </c>
      <c r="G33" s="42">
        <f>+G34</f>
        <v>0</v>
      </c>
      <c r="H33" s="35"/>
      <c r="I33" s="42">
        <f>+I34</f>
        <v>0</v>
      </c>
      <c r="J33" s="42">
        <f>+J34</f>
        <v>0</v>
      </c>
      <c r="K33" s="36"/>
      <c r="L33" s="36"/>
      <c r="M33" s="42">
        <f>+M34</f>
        <v>0</v>
      </c>
      <c r="N33" s="36"/>
      <c r="O33" s="36">
        <f>+O34</f>
        <v>0</v>
      </c>
      <c r="P33" s="36">
        <f>+P34</f>
        <v>0</v>
      </c>
      <c r="Q33" s="36">
        <f>+Q34</f>
        <v>0</v>
      </c>
      <c r="R33" s="36">
        <f>+R34</f>
        <v>0</v>
      </c>
      <c r="S33" s="6"/>
      <c r="T33" s="36">
        <f>+M33-O33</f>
        <v>0</v>
      </c>
      <c r="U33" s="36">
        <f aca="true" t="shared" si="6" ref="U33:W34">+O33-P33</f>
        <v>0</v>
      </c>
      <c r="V33" s="36">
        <f t="shared" si="6"/>
        <v>0</v>
      </c>
      <c r="W33" s="36">
        <f t="shared" si="6"/>
        <v>0</v>
      </c>
    </row>
    <row r="34" spans="1:23" s="148" customFormat="1" ht="12.75">
      <c r="A34" s="152">
        <v>1</v>
      </c>
      <c r="B34" s="152">
        <v>0</v>
      </c>
      <c r="C34" s="152">
        <v>1</v>
      </c>
      <c r="D34" s="152">
        <v>8</v>
      </c>
      <c r="E34" s="152">
        <v>1</v>
      </c>
      <c r="F34" s="40" t="s">
        <v>21</v>
      </c>
      <c r="G34" s="86">
        <v>0</v>
      </c>
      <c r="H34" s="41"/>
      <c r="I34" s="39"/>
      <c r="J34" s="39"/>
      <c r="K34" s="39"/>
      <c r="L34" s="39"/>
      <c r="M34" s="39">
        <v>0</v>
      </c>
      <c r="N34" s="39"/>
      <c r="O34" s="39">
        <v>0</v>
      </c>
      <c r="P34" s="39">
        <v>0</v>
      </c>
      <c r="Q34" s="39">
        <v>0</v>
      </c>
      <c r="R34" s="39">
        <v>0</v>
      </c>
      <c r="S34" s="6"/>
      <c r="T34" s="45">
        <f>+M34-O34</f>
        <v>0</v>
      </c>
      <c r="U34" s="45">
        <f t="shared" si="6"/>
        <v>0</v>
      </c>
      <c r="V34" s="45">
        <f t="shared" si="6"/>
        <v>0</v>
      </c>
      <c r="W34" s="45">
        <f t="shared" si="6"/>
        <v>0</v>
      </c>
    </row>
    <row r="35" spans="1:23" s="148" customFormat="1" ht="12.75">
      <c r="A35" s="152"/>
      <c r="B35" s="152"/>
      <c r="C35" s="152"/>
      <c r="D35" s="152"/>
      <c r="E35" s="152"/>
      <c r="F35" s="40"/>
      <c r="G35" s="86"/>
      <c r="H35" s="41"/>
      <c r="I35" s="39"/>
      <c r="J35" s="39"/>
      <c r="K35" s="39"/>
      <c r="L35" s="39"/>
      <c r="M35" s="86"/>
      <c r="N35" s="39"/>
      <c r="O35" s="39"/>
      <c r="P35" s="39"/>
      <c r="Q35" s="39"/>
      <c r="R35" s="39"/>
      <c r="S35" s="6"/>
      <c r="T35" s="39"/>
      <c r="U35" s="39"/>
      <c r="V35" s="39"/>
      <c r="W35" s="39"/>
    </row>
    <row r="36" spans="1:23" s="148" customFormat="1" ht="24">
      <c r="A36" s="142">
        <v>1</v>
      </c>
      <c r="B36" s="142">
        <v>0</v>
      </c>
      <c r="C36" s="142">
        <v>1</v>
      </c>
      <c r="D36" s="142">
        <v>9</v>
      </c>
      <c r="E36" s="142"/>
      <c r="F36" s="34" t="s">
        <v>27</v>
      </c>
      <c r="G36" s="42">
        <f>+G37</f>
        <v>1158586</v>
      </c>
      <c r="H36" s="35"/>
      <c r="I36" s="42">
        <f>+I37</f>
        <v>0</v>
      </c>
      <c r="J36" s="42">
        <f>+J37</f>
        <v>0</v>
      </c>
      <c r="K36" s="36"/>
      <c r="L36" s="36"/>
      <c r="M36" s="42">
        <f>+M37</f>
        <v>1158586</v>
      </c>
      <c r="N36" s="37"/>
      <c r="O36" s="36">
        <f>+O37</f>
        <v>1158586</v>
      </c>
      <c r="P36" s="36">
        <f>+P37</f>
        <v>1158586</v>
      </c>
      <c r="Q36" s="36">
        <f>+Q37</f>
        <v>1158586</v>
      </c>
      <c r="R36" s="36">
        <f>+R37</f>
        <v>1158586</v>
      </c>
      <c r="S36" s="6"/>
      <c r="T36" s="36">
        <f>+M36-O36</f>
        <v>0</v>
      </c>
      <c r="U36" s="36">
        <f aca="true" t="shared" si="7" ref="U36:W38">+O36-P36</f>
        <v>0</v>
      </c>
      <c r="V36" s="36">
        <f t="shared" si="7"/>
        <v>0</v>
      </c>
      <c r="W36" s="36">
        <f t="shared" si="7"/>
        <v>0</v>
      </c>
    </row>
    <row r="37" spans="1:23" s="148" customFormat="1" ht="12.75">
      <c r="A37" s="152">
        <v>1</v>
      </c>
      <c r="B37" s="152">
        <v>0</v>
      </c>
      <c r="C37" s="152">
        <v>1</v>
      </c>
      <c r="D37" s="152">
        <v>9</v>
      </c>
      <c r="E37" s="152">
        <v>1</v>
      </c>
      <c r="F37" s="40" t="s">
        <v>66</v>
      </c>
      <c r="G37" s="86">
        <v>1158586</v>
      </c>
      <c r="H37" s="41"/>
      <c r="I37" s="39"/>
      <c r="J37" s="39"/>
      <c r="K37" s="39"/>
      <c r="L37" s="39"/>
      <c r="M37" s="86">
        <v>1158586</v>
      </c>
      <c r="N37" s="39"/>
      <c r="O37" s="39">
        <v>1158586</v>
      </c>
      <c r="P37" s="39">
        <v>1158586</v>
      </c>
      <c r="Q37" s="39">
        <v>1158586</v>
      </c>
      <c r="R37" s="39">
        <v>1158586</v>
      </c>
      <c r="S37" s="6"/>
      <c r="T37" s="45">
        <f>+M37-O37</f>
        <v>0</v>
      </c>
      <c r="U37" s="45">
        <f t="shared" si="7"/>
        <v>0</v>
      </c>
      <c r="V37" s="45">
        <f t="shared" si="7"/>
        <v>0</v>
      </c>
      <c r="W37" s="45">
        <f t="shared" si="7"/>
        <v>0</v>
      </c>
    </row>
    <row r="38" spans="1:23" s="148" customFormat="1" ht="12.75">
      <c r="A38" s="152">
        <v>1</v>
      </c>
      <c r="B38" s="152">
        <v>0</v>
      </c>
      <c r="C38" s="152">
        <v>1</v>
      </c>
      <c r="D38" s="152">
        <v>9</v>
      </c>
      <c r="E38" s="152">
        <v>3</v>
      </c>
      <c r="F38" s="40" t="s">
        <v>67</v>
      </c>
      <c r="G38" s="86">
        <v>0</v>
      </c>
      <c r="H38" s="41"/>
      <c r="I38" s="39"/>
      <c r="J38" s="39"/>
      <c r="K38" s="39"/>
      <c r="L38" s="39"/>
      <c r="M38" s="86">
        <v>0</v>
      </c>
      <c r="N38" s="39"/>
      <c r="O38" s="39">
        <v>0</v>
      </c>
      <c r="P38" s="39">
        <v>0</v>
      </c>
      <c r="Q38" s="39">
        <v>0</v>
      </c>
      <c r="R38" s="39">
        <v>0</v>
      </c>
      <c r="S38" s="6"/>
      <c r="T38" s="45">
        <f>+M38-O38</f>
        <v>0</v>
      </c>
      <c r="U38" s="45">
        <f t="shared" si="7"/>
        <v>0</v>
      </c>
      <c r="V38" s="45">
        <f t="shared" si="7"/>
        <v>0</v>
      </c>
      <c r="W38" s="45">
        <f t="shared" si="7"/>
        <v>0</v>
      </c>
    </row>
    <row r="39" spans="1:23" s="148" customFormat="1" ht="12.75">
      <c r="A39" s="152"/>
      <c r="B39" s="152"/>
      <c r="C39" s="152"/>
      <c r="D39" s="152"/>
      <c r="E39" s="152"/>
      <c r="F39" s="40"/>
      <c r="G39" s="86"/>
      <c r="H39" s="41"/>
      <c r="I39" s="39"/>
      <c r="J39" s="39"/>
      <c r="K39" s="39"/>
      <c r="L39" s="39"/>
      <c r="M39" s="86"/>
      <c r="N39" s="39"/>
      <c r="O39" s="39"/>
      <c r="P39" s="39"/>
      <c r="Q39" s="39"/>
      <c r="R39" s="39"/>
      <c r="S39" s="6"/>
      <c r="T39" s="39"/>
      <c r="U39" s="39"/>
      <c r="V39" s="39"/>
      <c r="W39" s="39"/>
    </row>
    <row r="40" spans="1:23" s="143" customFormat="1" ht="12.75">
      <c r="A40" s="142">
        <v>1</v>
      </c>
      <c r="B40" s="142">
        <v>0</v>
      </c>
      <c r="C40" s="142">
        <v>2</v>
      </c>
      <c r="D40" s="142"/>
      <c r="E40" s="142"/>
      <c r="F40" s="34" t="s">
        <v>28</v>
      </c>
      <c r="G40" s="42">
        <f>+G41</f>
        <v>9600000</v>
      </c>
      <c r="H40" s="35"/>
      <c r="I40" s="42">
        <f>+I41</f>
        <v>0</v>
      </c>
      <c r="J40" s="42">
        <f>+J41</f>
        <v>0</v>
      </c>
      <c r="K40" s="36"/>
      <c r="L40" s="36"/>
      <c r="M40" s="42">
        <f>+M41</f>
        <v>9600000</v>
      </c>
      <c r="N40" s="36"/>
      <c r="O40" s="36">
        <f>+O41</f>
        <v>9599400</v>
      </c>
      <c r="P40" s="36">
        <f>+P41</f>
        <v>9599400</v>
      </c>
      <c r="Q40" s="36">
        <f>+Q41</f>
        <v>9525000</v>
      </c>
      <c r="R40" s="36">
        <f>+R41</f>
        <v>9525000</v>
      </c>
      <c r="S40" s="8"/>
      <c r="T40" s="36">
        <f>+M40-O40</f>
        <v>600</v>
      </c>
      <c r="U40" s="36">
        <f aca="true" t="shared" si="8" ref="U40:W41">+O40-P40</f>
        <v>0</v>
      </c>
      <c r="V40" s="36">
        <f t="shared" si="8"/>
        <v>74400</v>
      </c>
      <c r="W40" s="36">
        <f t="shared" si="8"/>
        <v>0</v>
      </c>
    </row>
    <row r="41" spans="1:23" s="148" customFormat="1" ht="12.75">
      <c r="A41" s="152">
        <v>1</v>
      </c>
      <c r="B41" s="152">
        <v>0</v>
      </c>
      <c r="C41" s="152">
        <v>2</v>
      </c>
      <c r="D41" s="152">
        <v>14</v>
      </c>
      <c r="E41" s="152"/>
      <c r="F41" s="40" t="s">
        <v>68</v>
      </c>
      <c r="G41" s="86">
        <v>9600000</v>
      </c>
      <c r="H41" s="41"/>
      <c r="I41" s="39"/>
      <c r="J41" s="39"/>
      <c r="K41" s="39"/>
      <c r="L41" s="39"/>
      <c r="M41" s="86">
        <v>9600000</v>
      </c>
      <c r="N41" s="39"/>
      <c r="O41" s="39">
        <v>9599400</v>
      </c>
      <c r="P41" s="39">
        <v>9599400</v>
      </c>
      <c r="Q41" s="39">
        <v>9525000</v>
      </c>
      <c r="R41" s="39">
        <v>9525000</v>
      </c>
      <c r="S41" s="6"/>
      <c r="T41" s="45">
        <f>+M41-O41</f>
        <v>600</v>
      </c>
      <c r="U41" s="45">
        <f t="shared" si="8"/>
        <v>0</v>
      </c>
      <c r="V41" s="45">
        <f t="shared" si="8"/>
        <v>74400</v>
      </c>
      <c r="W41" s="45">
        <f t="shared" si="8"/>
        <v>0</v>
      </c>
    </row>
    <row r="42" spans="1:23" s="148" customFormat="1" ht="12.75">
      <c r="A42" s="152"/>
      <c r="B42" s="152"/>
      <c r="C42" s="152"/>
      <c r="D42" s="152"/>
      <c r="E42" s="152"/>
      <c r="F42" s="40"/>
      <c r="G42" s="86"/>
      <c r="H42" s="41"/>
      <c r="I42" s="39"/>
      <c r="J42" s="39"/>
      <c r="K42" s="39"/>
      <c r="L42" s="39"/>
      <c r="M42" s="86"/>
      <c r="N42" s="39"/>
      <c r="O42" s="39"/>
      <c r="P42" s="39"/>
      <c r="Q42" s="39"/>
      <c r="R42" s="39"/>
      <c r="S42" s="6"/>
      <c r="T42" s="39"/>
      <c r="U42" s="39"/>
      <c r="V42" s="39"/>
      <c r="W42" s="39"/>
    </row>
    <row r="43" spans="1:23" s="143" customFormat="1" ht="24">
      <c r="A43" s="142">
        <v>1</v>
      </c>
      <c r="B43" s="142">
        <v>0</v>
      </c>
      <c r="C43" s="142">
        <v>5</v>
      </c>
      <c r="D43" s="142"/>
      <c r="E43" s="142"/>
      <c r="F43" s="34" t="s">
        <v>29</v>
      </c>
      <c r="G43" s="42">
        <f>SUM(G45:G48)</f>
        <v>131753045</v>
      </c>
      <c r="H43" s="35"/>
      <c r="I43" s="42">
        <f>SUM(I45:I48)</f>
        <v>0</v>
      </c>
      <c r="J43" s="42">
        <f>SUM(J45:J48)</f>
        <v>0</v>
      </c>
      <c r="K43" s="36"/>
      <c r="L43" s="36"/>
      <c r="M43" s="42">
        <f>SUM(M45:M48)</f>
        <v>131753045</v>
      </c>
      <c r="N43" s="36"/>
      <c r="O43" s="42">
        <f>SUM(O45:O48)</f>
        <v>131753045</v>
      </c>
      <c r="P43" s="42">
        <f>SUM(P45:P48)</f>
        <v>131753045</v>
      </c>
      <c r="Q43" s="42">
        <f>SUM(Q45:Q48)</f>
        <v>131753045</v>
      </c>
      <c r="R43" s="42">
        <f>SUM(R45:R48)</f>
        <v>131753045</v>
      </c>
      <c r="S43" s="8"/>
      <c r="T43" s="36">
        <f>+M43-O43</f>
        <v>0</v>
      </c>
      <c r="U43" s="36">
        <f>+O43-P43</f>
        <v>0</v>
      </c>
      <c r="V43" s="36">
        <f>+P43-Q43</f>
        <v>0</v>
      </c>
      <c r="W43" s="36">
        <f>+Q43-R43</f>
        <v>0</v>
      </c>
    </row>
    <row r="44" spans="1:23" s="148" customFormat="1" ht="12.75">
      <c r="A44" s="142"/>
      <c r="B44" s="142"/>
      <c r="C44" s="142"/>
      <c r="D44" s="142"/>
      <c r="E44" s="142"/>
      <c r="F44" s="34"/>
      <c r="G44" s="42"/>
      <c r="H44" s="35"/>
      <c r="I44" s="39"/>
      <c r="J44" s="39"/>
      <c r="K44" s="39"/>
      <c r="L44" s="39"/>
      <c r="M44" s="42"/>
      <c r="N44" s="39"/>
      <c r="O44" s="39"/>
      <c r="P44" s="39"/>
      <c r="Q44" s="39"/>
      <c r="R44" s="39"/>
      <c r="S44" s="6"/>
      <c r="T44" s="39"/>
      <c r="U44" s="39"/>
      <c r="V44" s="39"/>
      <c r="W44" s="39"/>
    </row>
    <row r="45" spans="1:23" s="143" customFormat="1" ht="12.75">
      <c r="A45" s="142">
        <v>1</v>
      </c>
      <c r="B45" s="142">
        <v>0</v>
      </c>
      <c r="C45" s="142">
        <v>5</v>
      </c>
      <c r="D45" s="142">
        <v>1</v>
      </c>
      <c r="E45" s="142"/>
      <c r="F45" s="43" t="s">
        <v>30</v>
      </c>
      <c r="G45" s="87">
        <v>77000000</v>
      </c>
      <c r="H45" s="35"/>
      <c r="I45" s="36"/>
      <c r="J45" s="36"/>
      <c r="K45" s="36"/>
      <c r="L45" s="36"/>
      <c r="M45" s="87">
        <v>77000000</v>
      </c>
      <c r="N45" s="36"/>
      <c r="O45" s="45">
        <v>77000000</v>
      </c>
      <c r="P45" s="45">
        <v>77000000</v>
      </c>
      <c r="Q45" s="45">
        <v>77000000</v>
      </c>
      <c r="R45" s="45">
        <v>77000000</v>
      </c>
      <c r="S45" s="8"/>
      <c r="T45" s="45">
        <f>+M45-O45</f>
        <v>0</v>
      </c>
      <c r="U45" s="45">
        <f aca="true" t="shared" si="9" ref="U45:W48">+O45-P45</f>
        <v>0</v>
      </c>
      <c r="V45" s="45">
        <f t="shared" si="9"/>
        <v>0</v>
      </c>
      <c r="W45" s="45">
        <f t="shared" si="9"/>
        <v>0</v>
      </c>
    </row>
    <row r="46" spans="1:23" s="143" customFormat="1" ht="12.75">
      <c r="A46" s="142">
        <v>1</v>
      </c>
      <c r="B46" s="142">
        <v>0</v>
      </c>
      <c r="C46" s="142">
        <v>5</v>
      </c>
      <c r="D46" s="142">
        <v>2</v>
      </c>
      <c r="E46" s="142"/>
      <c r="F46" s="43" t="s">
        <v>31</v>
      </c>
      <c r="G46" s="87">
        <v>44753045</v>
      </c>
      <c r="H46" s="35"/>
      <c r="I46" s="36"/>
      <c r="J46" s="36"/>
      <c r="K46" s="36"/>
      <c r="L46" s="36"/>
      <c r="M46" s="87">
        <v>44753045</v>
      </c>
      <c r="N46" s="36"/>
      <c r="O46" s="45">
        <v>44753045</v>
      </c>
      <c r="P46" s="45">
        <v>44753045</v>
      </c>
      <c r="Q46" s="45">
        <v>44753045</v>
      </c>
      <c r="R46" s="45">
        <v>44753045</v>
      </c>
      <c r="S46" s="8"/>
      <c r="T46" s="45">
        <f>+M46-O46</f>
        <v>0</v>
      </c>
      <c r="U46" s="45">
        <f t="shared" si="9"/>
        <v>0</v>
      </c>
      <c r="V46" s="45">
        <f t="shared" si="9"/>
        <v>0</v>
      </c>
      <c r="W46" s="45">
        <f t="shared" si="9"/>
        <v>0</v>
      </c>
    </row>
    <row r="47" spans="1:23" s="148" customFormat="1" ht="12.75">
      <c r="A47" s="142">
        <v>1</v>
      </c>
      <c r="B47" s="142">
        <v>0</v>
      </c>
      <c r="C47" s="142">
        <v>5</v>
      </c>
      <c r="D47" s="142">
        <v>6</v>
      </c>
      <c r="E47" s="149"/>
      <c r="F47" s="43" t="s">
        <v>69</v>
      </c>
      <c r="G47" s="86">
        <v>6000000</v>
      </c>
      <c r="H47" s="41"/>
      <c r="I47" s="36"/>
      <c r="J47" s="36"/>
      <c r="K47" s="36"/>
      <c r="L47" s="36"/>
      <c r="M47" s="86">
        <v>6000000</v>
      </c>
      <c r="N47" s="36"/>
      <c r="O47" s="45">
        <v>6000000</v>
      </c>
      <c r="P47" s="45">
        <v>6000000</v>
      </c>
      <c r="Q47" s="45">
        <v>6000000</v>
      </c>
      <c r="R47" s="45">
        <v>6000000</v>
      </c>
      <c r="S47" s="6"/>
      <c r="T47" s="45">
        <f>+M47-O47</f>
        <v>0</v>
      </c>
      <c r="U47" s="45">
        <f t="shared" si="9"/>
        <v>0</v>
      </c>
      <c r="V47" s="45">
        <f t="shared" si="9"/>
        <v>0</v>
      </c>
      <c r="W47" s="45">
        <f t="shared" si="9"/>
        <v>0</v>
      </c>
    </row>
    <row r="48" spans="1:23" s="148" customFormat="1" ht="12.75">
      <c r="A48" s="142">
        <v>1</v>
      </c>
      <c r="B48" s="142">
        <v>0</v>
      </c>
      <c r="C48" s="142">
        <v>5</v>
      </c>
      <c r="D48" s="142">
        <v>7</v>
      </c>
      <c r="E48" s="149"/>
      <c r="F48" s="43" t="s">
        <v>70</v>
      </c>
      <c r="G48" s="86">
        <v>4000000</v>
      </c>
      <c r="H48" s="41"/>
      <c r="I48" s="36"/>
      <c r="J48" s="36"/>
      <c r="K48" s="36"/>
      <c r="L48" s="36"/>
      <c r="M48" s="86">
        <v>4000000</v>
      </c>
      <c r="N48" s="36"/>
      <c r="O48" s="45">
        <v>4000000</v>
      </c>
      <c r="P48" s="45">
        <v>4000000</v>
      </c>
      <c r="Q48" s="45">
        <v>4000000</v>
      </c>
      <c r="R48" s="45">
        <v>4000000</v>
      </c>
      <c r="S48" s="6"/>
      <c r="T48" s="45">
        <f>+M48-O48</f>
        <v>0</v>
      </c>
      <c r="U48" s="45">
        <f t="shared" si="9"/>
        <v>0</v>
      </c>
      <c r="V48" s="45">
        <f t="shared" si="9"/>
        <v>0</v>
      </c>
      <c r="W48" s="45">
        <f t="shared" si="9"/>
        <v>0</v>
      </c>
    </row>
    <row r="49" spans="1:23" s="148" customFormat="1" ht="12.75">
      <c r="A49" s="149"/>
      <c r="B49" s="149"/>
      <c r="C49" s="149"/>
      <c r="D49" s="149"/>
      <c r="E49" s="149"/>
      <c r="F49" s="151"/>
      <c r="G49" s="86"/>
      <c r="H49" s="41"/>
      <c r="I49" s="36"/>
      <c r="J49" s="36"/>
      <c r="K49" s="36"/>
      <c r="L49" s="36"/>
      <c r="M49" s="86"/>
      <c r="N49" s="36"/>
      <c r="O49" s="36"/>
      <c r="P49" s="36"/>
      <c r="Q49" s="36"/>
      <c r="R49" s="36"/>
      <c r="S49" s="6"/>
      <c r="T49" s="36"/>
      <c r="U49" s="36"/>
      <c r="V49" s="36"/>
      <c r="W49" s="36"/>
    </row>
    <row r="50" spans="1:23" s="143" customFormat="1" ht="12.75">
      <c r="A50" s="142">
        <v>2</v>
      </c>
      <c r="B50" s="142">
        <v>0</v>
      </c>
      <c r="C50" s="142"/>
      <c r="D50" s="142"/>
      <c r="E50" s="142"/>
      <c r="F50" s="34" t="s">
        <v>32</v>
      </c>
      <c r="G50" s="42">
        <f>+G52+G55</f>
        <v>216434940</v>
      </c>
      <c r="H50" s="35"/>
      <c r="I50" s="42">
        <f>+I52+I55</f>
        <v>1000000</v>
      </c>
      <c r="J50" s="42">
        <f>+J52+J55</f>
        <v>1000000</v>
      </c>
      <c r="K50" s="36"/>
      <c r="L50" s="36"/>
      <c r="M50" s="42">
        <f>+M52+M55</f>
        <v>216434940</v>
      </c>
      <c r="N50" s="36"/>
      <c r="O50" s="36">
        <f>+O52+O55</f>
        <v>215774115</v>
      </c>
      <c r="P50" s="36">
        <f>+P52+P55</f>
        <v>215774115</v>
      </c>
      <c r="Q50" s="36">
        <f>+Q52+Q55</f>
        <v>203809359</v>
      </c>
      <c r="R50" s="36">
        <f>+R52+R55</f>
        <v>203809359</v>
      </c>
      <c r="S50" s="8"/>
      <c r="T50" s="36">
        <f>+M50-O50</f>
        <v>660825</v>
      </c>
      <c r="U50" s="36">
        <f>+O50-P50</f>
        <v>0</v>
      </c>
      <c r="V50" s="36">
        <f>+P50-Q50</f>
        <v>11964756</v>
      </c>
      <c r="W50" s="36">
        <f>+Q50-R50</f>
        <v>0</v>
      </c>
    </row>
    <row r="51" spans="1:23" s="148" customFormat="1" ht="12.75">
      <c r="A51" s="142"/>
      <c r="B51" s="142"/>
      <c r="C51" s="142"/>
      <c r="D51" s="142"/>
      <c r="E51" s="142"/>
      <c r="F51" s="34"/>
      <c r="G51" s="42"/>
      <c r="H51" s="35"/>
      <c r="I51" s="36"/>
      <c r="J51" s="36"/>
      <c r="K51" s="36"/>
      <c r="L51" s="36"/>
      <c r="M51" s="42"/>
      <c r="N51" s="36"/>
      <c r="O51" s="36"/>
      <c r="P51" s="36"/>
      <c r="Q51" s="36"/>
      <c r="R51" s="36"/>
      <c r="S51" s="6"/>
      <c r="T51" s="36"/>
      <c r="U51" s="36"/>
      <c r="V51" s="36"/>
      <c r="W51" s="36"/>
    </row>
    <row r="52" spans="1:23" s="143" customFormat="1" ht="12.75">
      <c r="A52" s="142">
        <v>2</v>
      </c>
      <c r="B52" s="142">
        <v>0</v>
      </c>
      <c r="C52" s="142">
        <v>3</v>
      </c>
      <c r="D52" s="142"/>
      <c r="E52" s="142"/>
      <c r="F52" s="34" t="s">
        <v>33</v>
      </c>
      <c r="G52" s="42">
        <f>+G53</f>
        <v>0</v>
      </c>
      <c r="H52" s="35"/>
      <c r="I52" s="42">
        <f>+I53</f>
        <v>0</v>
      </c>
      <c r="J52" s="42">
        <f>+J53</f>
        <v>0</v>
      </c>
      <c r="K52" s="36"/>
      <c r="L52" s="36"/>
      <c r="M52" s="42">
        <f>+M53</f>
        <v>0</v>
      </c>
      <c r="N52" s="36"/>
      <c r="O52" s="36">
        <f>+O53</f>
        <v>0</v>
      </c>
      <c r="P52" s="36">
        <f>+P53</f>
        <v>0</v>
      </c>
      <c r="Q52" s="36">
        <f>+Q53</f>
        <v>0</v>
      </c>
      <c r="R52" s="36">
        <f>+R53</f>
        <v>0</v>
      </c>
      <c r="S52" s="8"/>
      <c r="T52" s="36">
        <f>+M52-O52</f>
        <v>0</v>
      </c>
      <c r="U52" s="36">
        <f aca="true" t="shared" si="10" ref="U52:W53">+O52-P52</f>
        <v>0</v>
      </c>
      <c r="V52" s="36">
        <f t="shared" si="10"/>
        <v>0</v>
      </c>
      <c r="W52" s="36">
        <f t="shared" si="10"/>
        <v>0</v>
      </c>
    </row>
    <row r="53" spans="1:23" s="148" customFormat="1" ht="12.75">
      <c r="A53" s="152">
        <v>2</v>
      </c>
      <c r="B53" s="152">
        <v>0</v>
      </c>
      <c r="C53" s="152">
        <v>3</v>
      </c>
      <c r="D53" s="152">
        <v>50</v>
      </c>
      <c r="E53" s="152"/>
      <c r="F53" s="40" t="s">
        <v>71</v>
      </c>
      <c r="G53" s="86">
        <v>0</v>
      </c>
      <c r="H53" s="41"/>
      <c r="I53" s="39"/>
      <c r="J53" s="39"/>
      <c r="K53" s="39"/>
      <c r="L53" s="39"/>
      <c r="M53" s="86">
        <v>0</v>
      </c>
      <c r="N53" s="39"/>
      <c r="O53" s="39">
        <v>0</v>
      </c>
      <c r="P53" s="39">
        <v>0</v>
      </c>
      <c r="Q53" s="39">
        <v>0</v>
      </c>
      <c r="R53" s="39">
        <v>0</v>
      </c>
      <c r="S53" s="6"/>
      <c r="T53" s="45">
        <f>+M53-O53</f>
        <v>0</v>
      </c>
      <c r="U53" s="45">
        <f t="shared" si="10"/>
        <v>0</v>
      </c>
      <c r="V53" s="45">
        <f t="shared" si="10"/>
        <v>0</v>
      </c>
      <c r="W53" s="45">
        <f t="shared" si="10"/>
        <v>0</v>
      </c>
    </row>
    <row r="54" spans="1:23" s="148" customFormat="1" ht="12.75">
      <c r="A54" s="152"/>
      <c r="B54" s="152"/>
      <c r="C54" s="152"/>
      <c r="D54" s="152"/>
      <c r="E54" s="152"/>
      <c r="F54" s="40"/>
      <c r="G54" s="86"/>
      <c r="H54" s="41"/>
      <c r="I54" s="47"/>
      <c r="J54" s="47"/>
      <c r="K54" s="47"/>
      <c r="L54" s="47"/>
      <c r="M54" s="86"/>
      <c r="N54" s="47"/>
      <c r="O54" s="47" t="s">
        <v>94</v>
      </c>
      <c r="P54" s="47"/>
      <c r="Q54" s="47"/>
      <c r="R54" s="47"/>
      <c r="S54" s="6"/>
      <c r="T54" s="47"/>
      <c r="U54" s="47"/>
      <c r="V54" s="47"/>
      <c r="W54" s="47"/>
    </row>
    <row r="55" spans="1:23" s="143" customFormat="1" ht="12.75">
      <c r="A55" s="142">
        <v>2</v>
      </c>
      <c r="B55" s="142">
        <v>0</v>
      </c>
      <c r="C55" s="142">
        <v>4</v>
      </c>
      <c r="D55" s="142"/>
      <c r="E55" s="142"/>
      <c r="F55" s="34" t="s">
        <v>34</v>
      </c>
      <c r="G55" s="42">
        <f>SUM(G57:G71)</f>
        <v>216434940</v>
      </c>
      <c r="H55" s="35"/>
      <c r="I55" s="42">
        <f>SUM(I57:I71)</f>
        <v>1000000</v>
      </c>
      <c r="J55" s="42">
        <f>SUM(J57:J71)</f>
        <v>1000000</v>
      </c>
      <c r="K55" s="42"/>
      <c r="L55" s="36"/>
      <c r="M55" s="42">
        <f>SUM(M57:M71)</f>
        <v>216434940</v>
      </c>
      <c r="N55" s="36"/>
      <c r="O55" s="48">
        <f>SUM(O57:O71)</f>
        <v>215774115</v>
      </c>
      <c r="P55" s="48">
        <f>SUM(P57:P71)</f>
        <v>215774115</v>
      </c>
      <c r="Q55" s="48">
        <f>SUM(Q57:Q71)</f>
        <v>203809359</v>
      </c>
      <c r="R55" s="48">
        <f>SUM(R57:R71)</f>
        <v>203809359</v>
      </c>
      <c r="S55" s="8"/>
      <c r="T55" s="36">
        <f>+M55-O55</f>
        <v>660825</v>
      </c>
      <c r="U55" s="36">
        <f>+O55-P55</f>
        <v>0</v>
      </c>
      <c r="V55" s="36">
        <f>+P55-Q55</f>
        <v>11964756</v>
      </c>
      <c r="W55" s="36">
        <f>+Q55-R55</f>
        <v>0</v>
      </c>
    </row>
    <row r="56" spans="1:23" s="143" customFormat="1" ht="12.75">
      <c r="A56" s="142"/>
      <c r="B56" s="142"/>
      <c r="C56" s="142"/>
      <c r="D56" s="142"/>
      <c r="E56" s="142"/>
      <c r="F56" s="34"/>
      <c r="G56" s="42"/>
      <c r="H56" s="35"/>
      <c r="I56" s="36"/>
      <c r="J56" s="36"/>
      <c r="K56" s="36"/>
      <c r="L56" s="36"/>
      <c r="M56" s="42"/>
      <c r="N56" s="36"/>
      <c r="O56" s="36"/>
      <c r="P56" s="36"/>
      <c r="Q56" s="36"/>
      <c r="R56" s="36"/>
      <c r="S56" s="8"/>
      <c r="T56" s="36"/>
      <c r="U56" s="36"/>
      <c r="V56" s="36"/>
      <c r="W56" s="36"/>
    </row>
    <row r="57" spans="1:23" s="148" customFormat="1" ht="15" customHeight="1">
      <c r="A57" s="152">
        <v>2</v>
      </c>
      <c r="B57" s="152">
        <v>0</v>
      </c>
      <c r="C57" s="152">
        <v>4</v>
      </c>
      <c r="D57" s="152">
        <v>1</v>
      </c>
      <c r="E57" s="152"/>
      <c r="F57" s="49" t="s">
        <v>35</v>
      </c>
      <c r="G57" s="87">
        <v>40000000</v>
      </c>
      <c r="H57" s="44"/>
      <c r="I57" s="36"/>
      <c r="J57" s="36"/>
      <c r="K57" s="36"/>
      <c r="L57" s="36"/>
      <c r="M57" s="87">
        <v>40000000</v>
      </c>
      <c r="N57" s="36"/>
      <c r="O57" s="45">
        <v>40000000</v>
      </c>
      <c r="P57" s="45">
        <v>40000000</v>
      </c>
      <c r="Q57" s="45">
        <v>38531224</v>
      </c>
      <c r="R57" s="45">
        <v>38531224</v>
      </c>
      <c r="S57" s="6"/>
      <c r="T57" s="45">
        <f aca="true" t="shared" si="11" ref="T57:T71">+M57-O57</f>
        <v>0</v>
      </c>
      <c r="U57" s="45">
        <f aca="true" t="shared" si="12" ref="U57:U71">+O57-P57</f>
        <v>0</v>
      </c>
      <c r="V57" s="45">
        <f aca="true" t="shared" si="13" ref="V57:V71">+P57-Q57</f>
        <v>1468776</v>
      </c>
      <c r="W57" s="45">
        <f aca="true" t="shared" si="14" ref="W57:W71">+Q57-R57</f>
        <v>0</v>
      </c>
    </row>
    <row r="58" spans="1:23" s="143" customFormat="1" ht="15" customHeight="1">
      <c r="A58" s="153">
        <v>2</v>
      </c>
      <c r="B58" s="153">
        <v>0</v>
      </c>
      <c r="C58" s="153">
        <v>4</v>
      </c>
      <c r="D58" s="153">
        <v>2</v>
      </c>
      <c r="E58" s="142"/>
      <c r="F58" s="49" t="s">
        <v>36</v>
      </c>
      <c r="G58" s="87">
        <v>0</v>
      </c>
      <c r="H58" s="44"/>
      <c r="I58" s="36"/>
      <c r="J58" s="36"/>
      <c r="K58" s="36"/>
      <c r="L58" s="36"/>
      <c r="M58" s="87">
        <v>0</v>
      </c>
      <c r="N58" s="36"/>
      <c r="O58" s="45">
        <v>0</v>
      </c>
      <c r="P58" s="45">
        <v>0</v>
      </c>
      <c r="Q58" s="45">
        <v>0</v>
      </c>
      <c r="R58" s="45">
        <v>0</v>
      </c>
      <c r="S58" s="8"/>
      <c r="T58" s="45">
        <f t="shared" si="11"/>
        <v>0</v>
      </c>
      <c r="U58" s="45">
        <f t="shared" si="12"/>
        <v>0</v>
      </c>
      <c r="V58" s="45">
        <f t="shared" si="13"/>
        <v>0</v>
      </c>
      <c r="W58" s="45">
        <f t="shared" si="14"/>
        <v>0</v>
      </c>
    </row>
    <row r="59" spans="1:23" s="143" customFormat="1" ht="15" customHeight="1">
      <c r="A59" s="153">
        <v>2</v>
      </c>
      <c r="B59" s="153">
        <v>0</v>
      </c>
      <c r="C59" s="153">
        <v>4</v>
      </c>
      <c r="D59" s="153">
        <v>4</v>
      </c>
      <c r="E59" s="142"/>
      <c r="F59" s="49" t="s">
        <v>37</v>
      </c>
      <c r="G59" s="87">
        <v>0</v>
      </c>
      <c r="H59" s="44"/>
      <c r="I59" s="36"/>
      <c r="J59" s="36"/>
      <c r="K59" s="36"/>
      <c r="L59" s="36"/>
      <c r="M59" s="87">
        <v>0</v>
      </c>
      <c r="N59" s="36"/>
      <c r="O59" s="45">
        <v>0</v>
      </c>
      <c r="P59" s="45">
        <v>0</v>
      </c>
      <c r="Q59" s="45">
        <v>0</v>
      </c>
      <c r="R59" s="45">
        <v>0</v>
      </c>
      <c r="S59" s="8"/>
      <c r="T59" s="45">
        <f t="shared" si="11"/>
        <v>0</v>
      </c>
      <c r="U59" s="45">
        <f t="shared" si="12"/>
        <v>0</v>
      </c>
      <c r="V59" s="45">
        <f t="shared" si="13"/>
        <v>0</v>
      </c>
      <c r="W59" s="45">
        <f t="shared" si="14"/>
        <v>0</v>
      </c>
    </row>
    <row r="60" spans="1:23" s="143" customFormat="1" ht="15" customHeight="1">
      <c r="A60" s="153">
        <v>2</v>
      </c>
      <c r="B60" s="153">
        <v>0</v>
      </c>
      <c r="C60" s="153">
        <v>4</v>
      </c>
      <c r="D60" s="153">
        <v>5</v>
      </c>
      <c r="E60" s="142"/>
      <c r="F60" s="49" t="s">
        <v>38</v>
      </c>
      <c r="G60" s="87">
        <v>129500000</v>
      </c>
      <c r="H60" s="44"/>
      <c r="I60" s="36"/>
      <c r="J60" s="36"/>
      <c r="K60" s="36"/>
      <c r="L60" s="36"/>
      <c r="M60" s="87">
        <v>129500000</v>
      </c>
      <c r="N60" s="36"/>
      <c r="O60" s="45">
        <v>129139140</v>
      </c>
      <c r="P60" s="45">
        <v>129139140</v>
      </c>
      <c r="Q60" s="45">
        <v>121503000</v>
      </c>
      <c r="R60" s="45">
        <v>121503000</v>
      </c>
      <c r="S60" s="8"/>
      <c r="T60" s="45">
        <f t="shared" si="11"/>
        <v>360860</v>
      </c>
      <c r="U60" s="45">
        <f t="shared" si="12"/>
        <v>0</v>
      </c>
      <c r="V60" s="45">
        <f t="shared" si="13"/>
        <v>7636140</v>
      </c>
      <c r="W60" s="45">
        <f t="shared" si="14"/>
        <v>0</v>
      </c>
    </row>
    <row r="61" spans="1:23" s="143" customFormat="1" ht="15" customHeight="1">
      <c r="A61" s="153">
        <v>2</v>
      </c>
      <c r="B61" s="153">
        <v>0</v>
      </c>
      <c r="C61" s="153">
        <v>4</v>
      </c>
      <c r="D61" s="153">
        <v>6</v>
      </c>
      <c r="E61" s="142"/>
      <c r="F61" s="49" t="s">
        <v>39</v>
      </c>
      <c r="G61" s="87">
        <v>25000000</v>
      </c>
      <c r="H61" s="44"/>
      <c r="I61" s="36"/>
      <c r="J61" s="45"/>
      <c r="K61" s="36"/>
      <c r="L61" s="36"/>
      <c r="M61" s="87">
        <v>25000000</v>
      </c>
      <c r="N61" s="36"/>
      <c r="O61" s="45">
        <v>24998120</v>
      </c>
      <c r="P61" s="45">
        <v>24998120</v>
      </c>
      <c r="Q61" s="45">
        <v>22138280</v>
      </c>
      <c r="R61" s="45">
        <v>22138280</v>
      </c>
      <c r="S61" s="8"/>
      <c r="T61" s="45">
        <f t="shared" si="11"/>
        <v>1880</v>
      </c>
      <c r="U61" s="45">
        <f t="shared" si="12"/>
        <v>0</v>
      </c>
      <c r="V61" s="45">
        <f t="shared" si="13"/>
        <v>2859840</v>
      </c>
      <c r="W61" s="45">
        <f t="shared" si="14"/>
        <v>0</v>
      </c>
    </row>
    <row r="62" spans="1:23" s="143" customFormat="1" ht="15" customHeight="1">
      <c r="A62" s="153">
        <v>2</v>
      </c>
      <c r="B62" s="153">
        <v>0</v>
      </c>
      <c r="C62" s="153">
        <v>4</v>
      </c>
      <c r="D62" s="153">
        <v>7</v>
      </c>
      <c r="E62" s="142"/>
      <c r="F62" s="49" t="s">
        <v>40</v>
      </c>
      <c r="G62" s="87">
        <v>0</v>
      </c>
      <c r="H62" s="44"/>
      <c r="I62" s="36"/>
      <c r="J62" s="36">
        <v>1000000</v>
      </c>
      <c r="K62" s="36"/>
      <c r="L62" s="36"/>
      <c r="M62" s="87">
        <f>+J62</f>
        <v>1000000</v>
      </c>
      <c r="N62" s="36"/>
      <c r="O62" s="45">
        <v>1000000</v>
      </c>
      <c r="P62" s="45">
        <v>1000000</v>
      </c>
      <c r="Q62" s="45">
        <v>1000000</v>
      </c>
      <c r="R62" s="45">
        <v>1000000</v>
      </c>
      <c r="S62" s="8"/>
      <c r="T62" s="45">
        <f t="shared" si="11"/>
        <v>0</v>
      </c>
      <c r="U62" s="45">
        <f t="shared" si="12"/>
        <v>0</v>
      </c>
      <c r="V62" s="45">
        <f t="shared" si="13"/>
        <v>0</v>
      </c>
      <c r="W62" s="45">
        <f t="shared" si="14"/>
        <v>0</v>
      </c>
    </row>
    <row r="63" spans="1:23" s="143" customFormat="1" ht="15" customHeight="1">
      <c r="A63" s="153">
        <v>2</v>
      </c>
      <c r="B63" s="153">
        <v>0</v>
      </c>
      <c r="C63" s="153">
        <v>4</v>
      </c>
      <c r="D63" s="153">
        <v>8</v>
      </c>
      <c r="E63" s="142"/>
      <c r="F63" s="49" t="s">
        <v>41</v>
      </c>
      <c r="G63" s="87">
        <v>14434940</v>
      </c>
      <c r="H63" s="44"/>
      <c r="I63" s="36"/>
      <c r="J63" s="36"/>
      <c r="K63" s="36"/>
      <c r="L63" s="36"/>
      <c r="M63" s="87">
        <v>14434940</v>
      </c>
      <c r="N63" s="36"/>
      <c r="O63" s="45">
        <v>14434940</v>
      </c>
      <c r="P63" s="45">
        <v>14434940</v>
      </c>
      <c r="Q63" s="45">
        <v>14434940</v>
      </c>
      <c r="R63" s="45">
        <v>14434940</v>
      </c>
      <c r="S63" s="8"/>
      <c r="T63" s="45">
        <f t="shared" si="11"/>
        <v>0</v>
      </c>
      <c r="U63" s="45">
        <f t="shared" si="12"/>
        <v>0</v>
      </c>
      <c r="V63" s="45">
        <f t="shared" si="13"/>
        <v>0</v>
      </c>
      <c r="W63" s="45">
        <f t="shared" si="14"/>
        <v>0</v>
      </c>
    </row>
    <row r="64" spans="1:23" s="143" customFormat="1" ht="15" customHeight="1">
      <c r="A64" s="153">
        <v>2</v>
      </c>
      <c r="B64" s="153">
        <v>0</v>
      </c>
      <c r="C64" s="153">
        <v>4</v>
      </c>
      <c r="D64" s="153">
        <v>9</v>
      </c>
      <c r="E64" s="142"/>
      <c r="F64" s="49" t="s">
        <v>42</v>
      </c>
      <c r="G64" s="87">
        <v>0</v>
      </c>
      <c r="H64" s="44"/>
      <c r="I64" s="36"/>
      <c r="J64" s="36"/>
      <c r="K64" s="36"/>
      <c r="L64" s="36"/>
      <c r="M64" s="87">
        <v>0</v>
      </c>
      <c r="N64" s="36"/>
      <c r="O64" s="45">
        <v>0</v>
      </c>
      <c r="P64" s="45">
        <v>0</v>
      </c>
      <c r="Q64" s="45">
        <v>0</v>
      </c>
      <c r="R64" s="45">
        <v>0</v>
      </c>
      <c r="S64" s="8"/>
      <c r="T64" s="45">
        <f t="shared" si="11"/>
        <v>0</v>
      </c>
      <c r="U64" s="45">
        <f t="shared" si="12"/>
        <v>0</v>
      </c>
      <c r="V64" s="45">
        <f t="shared" si="13"/>
        <v>0</v>
      </c>
      <c r="W64" s="45">
        <f t="shared" si="14"/>
        <v>0</v>
      </c>
    </row>
    <row r="65" spans="1:23" s="154" customFormat="1" ht="15" customHeight="1">
      <c r="A65" s="153">
        <v>2</v>
      </c>
      <c r="B65" s="153">
        <v>0</v>
      </c>
      <c r="C65" s="153">
        <v>4</v>
      </c>
      <c r="D65" s="153">
        <v>10</v>
      </c>
      <c r="E65" s="141"/>
      <c r="F65" s="49" t="s">
        <v>43</v>
      </c>
      <c r="G65" s="87">
        <v>7500000</v>
      </c>
      <c r="H65" s="44"/>
      <c r="I65" s="45">
        <v>1000000</v>
      </c>
      <c r="J65" s="52"/>
      <c r="K65" s="45"/>
      <c r="L65" s="52"/>
      <c r="M65" s="87">
        <v>6500000</v>
      </c>
      <c r="N65" s="52"/>
      <c r="O65" s="45">
        <v>6201915</v>
      </c>
      <c r="P65" s="45">
        <v>6201915</v>
      </c>
      <c r="Q65" s="45">
        <v>6201915</v>
      </c>
      <c r="R65" s="45">
        <v>6201915</v>
      </c>
      <c r="S65" s="53"/>
      <c r="T65" s="45">
        <f t="shared" si="11"/>
        <v>298085</v>
      </c>
      <c r="U65" s="45">
        <f t="shared" si="12"/>
        <v>0</v>
      </c>
      <c r="V65" s="45">
        <f t="shared" si="13"/>
        <v>0</v>
      </c>
      <c r="W65" s="45">
        <f t="shared" si="14"/>
        <v>0</v>
      </c>
    </row>
    <row r="66" spans="1:23" s="143" customFormat="1" ht="15" customHeight="1">
      <c r="A66" s="153">
        <v>2</v>
      </c>
      <c r="B66" s="153">
        <v>0</v>
      </c>
      <c r="C66" s="153">
        <v>4</v>
      </c>
      <c r="D66" s="153">
        <v>11</v>
      </c>
      <c r="E66" s="142"/>
      <c r="F66" s="49" t="s">
        <v>44</v>
      </c>
      <c r="G66" s="87">
        <v>0</v>
      </c>
      <c r="H66" s="44"/>
      <c r="I66" s="36"/>
      <c r="J66" s="36"/>
      <c r="K66" s="36"/>
      <c r="L66" s="36"/>
      <c r="M66" s="87">
        <v>0</v>
      </c>
      <c r="N66" s="36"/>
      <c r="O66" s="45">
        <v>0</v>
      </c>
      <c r="P66" s="45">
        <v>0</v>
      </c>
      <c r="Q66" s="45">
        <v>0</v>
      </c>
      <c r="R66" s="45">
        <v>0</v>
      </c>
      <c r="S66" s="8"/>
      <c r="T66" s="45">
        <f t="shared" si="11"/>
        <v>0</v>
      </c>
      <c r="U66" s="45">
        <f t="shared" si="12"/>
        <v>0</v>
      </c>
      <c r="V66" s="45">
        <f t="shared" si="13"/>
        <v>0</v>
      </c>
      <c r="W66" s="45">
        <f t="shared" si="14"/>
        <v>0</v>
      </c>
    </row>
    <row r="67" spans="1:23" s="148" customFormat="1" ht="15" customHeight="1">
      <c r="A67" s="153">
        <v>2</v>
      </c>
      <c r="B67" s="153">
        <v>0</v>
      </c>
      <c r="C67" s="153">
        <v>4</v>
      </c>
      <c r="D67" s="153">
        <v>13</v>
      </c>
      <c r="E67" s="152"/>
      <c r="F67" s="49" t="s">
        <v>45</v>
      </c>
      <c r="G67" s="87">
        <v>0</v>
      </c>
      <c r="H67" s="44"/>
      <c r="I67" s="36"/>
      <c r="J67" s="36"/>
      <c r="K67" s="36"/>
      <c r="L67" s="36"/>
      <c r="M67" s="87">
        <v>0</v>
      </c>
      <c r="N67" s="36"/>
      <c r="O67" s="45">
        <v>0</v>
      </c>
      <c r="P67" s="45">
        <v>0</v>
      </c>
      <c r="Q67" s="45">
        <v>0</v>
      </c>
      <c r="R67" s="45">
        <v>0</v>
      </c>
      <c r="S67" s="6"/>
      <c r="T67" s="45">
        <f t="shared" si="11"/>
        <v>0</v>
      </c>
      <c r="U67" s="45">
        <f t="shared" si="12"/>
        <v>0</v>
      </c>
      <c r="V67" s="45">
        <f t="shared" si="13"/>
        <v>0</v>
      </c>
      <c r="W67" s="45">
        <f t="shared" si="14"/>
        <v>0</v>
      </c>
    </row>
    <row r="68" spans="1:23" s="148" customFormat="1" ht="15" customHeight="1">
      <c r="A68" s="153">
        <v>2</v>
      </c>
      <c r="B68" s="153">
        <v>0</v>
      </c>
      <c r="C68" s="153">
        <v>4</v>
      </c>
      <c r="D68" s="153">
        <v>17</v>
      </c>
      <c r="E68" s="152"/>
      <c r="F68" s="49" t="s">
        <v>46</v>
      </c>
      <c r="G68" s="87">
        <v>0</v>
      </c>
      <c r="H68" s="44"/>
      <c r="I68" s="36"/>
      <c r="J68" s="36"/>
      <c r="K68" s="36"/>
      <c r="L68" s="36"/>
      <c r="M68" s="87">
        <v>0</v>
      </c>
      <c r="N68" s="36"/>
      <c r="O68" s="45">
        <v>0</v>
      </c>
      <c r="P68" s="45">
        <v>0</v>
      </c>
      <c r="Q68" s="45">
        <v>0</v>
      </c>
      <c r="R68" s="45">
        <v>0</v>
      </c>
      <c r="S68" s="6"/>
      <c r="T68" s="45">
        <f t="shared" si="11"/>
        <v>0</v>
      </c>
      <c r="U68" s="45">
        <f t="shared" si="12"/>
        <v>0</v>
      </c>
      <c r="V68" s="45">
        <f t="shared" si="13"/>
        <v>0</v>
      </c>
      <c r="W68" s="45">
        <f t="shared" si="14"/>
        <v>0</v>
      </c>
    </row>
    <row r="69" spans="1:23" s="143" customFormat="1" ht="15" customHeight="1">
      <c r="A69" s="153">
        <v>2</v>
      </c>
      <c r="B69" s="153">
        <v>0</v>
      </c>
      <c r="C69" s="153">
        <v>4</v>
      </c>
      <c r="D69" s="153">
        <v>21</v>
      </c>
      <c r="E69" s="142"/>
      <c r="F69" s="56" t="s">
        <v>72</v>
      </c>
      <c r="G69" s="87">
        <v>0</v>
      </c>
      <c r="H69" s="44"/>
      <c r="I69" s="36"/>
      <c r="J69" s="36"/>
      <c r="K69" s="36"/>
      <c r="L69" s="36"/>
      <c r="M69" s="87">
        <v>0</v>
      </c>
      <c r="N69" s="36"/>
      <c r="O69" s="45">
        <v>0</v>
      </c>
      <c r="P69" s="45">
        <v>0</v>
      </c>
      <c r="Q69" s="45">
        <v>0</v>
      </c>
      <c r="R69" s="45">
        <v>0</v>
      </c>
      <c r="S69" s="8"/>
      <c r="T69" s="45">
        <f t="shared" si="11"/>
        <v>0</v>
      </c>
      <c r="U69" s="45">
        <f t="shared" si="12"/>
        <v>0</v>
      </c>
      <c r="V69" s="45">
        <f t="shared" si="13"/>
        <v>0</v>
      </c>
      <c r="W69" s="45">
        <f t="shared" si="14"/>
        <v>0</v>
      </c>
    </row>
    <row r="70" spans="1:23" s="143" customFormat="1" ht="15" customHeight="1">
      <c r="A70" s="153">
        <v>2</v>
      </c>
      <c r="B70" s="153">
        <v>0</v>
      </c>
      <c r="C70" s="153">
        <v>4</v>
      </c>
      <c r="D70" s="153">
        <v>40</v>
      </c>
      <c r="E70" s="142"/>
      <c r="F70" s="49" t="s">
        <v>47</v>
      </c>
      <c r="G70" s="87">
        <v>0</v>
      </c>
      <c r="H70" s="44"/>
      <c r="I70" s="36"/>
      <c r="J70" s="36"/>
      <c r="K70" s="36"/>
      <c r="L70" s="36"/>
      <c r="M70" s="87">
        <v>0</v>
      </c>
      <c r="N70" s="37"/>
      <c r="O70" s="45">
        <v>0</v>
      </c>
      <c r="P70" s="45">
        <v>0</v>
      </c>
      <c r="Q70" s="45">
        <v>0</v>
      </c>
      <c r="R70" s="45">
        <v>0</v>
      </c>
      <c r="S70" s="8"/>
      <c r="T70" s="45">
        <f t="shared" si="11"/>
        <v>0</v>
      </c>
      <c r="U70" s="45">
        <f t="shared" si="12"/>
        <v>0</v>
      </c>
      <c r="V70" s="45">
        <f t="shared" si="13"/>
        <v>0</v>
      </c>
      <c r="W70" s="45">
        <f t="shared" si="14"/>
        <v>0</v>
      </c>
    </row>
    <row r="71" spans="1:23" s="143" customFormat="1" ht="15" customHeight="1">
      <c r="A71" s="153">
        <v>2</v>
      </c>
      <c r="B71" s="153">
        <v>0</v>
      </c>
      <c r="C71" s="153">
        <v>4</v>
      </c>
      <c r="D71" s="153">
        <v>41</v>
      </c>
      <c r="E71" s="142"/>
      <c r="F71" s="56" t="s">
        <v>48</v>
      </c>
      <c r="G71" s="87">
        <v>0</v>
      </c>
      <c r="H71" s="44"/>
      <c r="I71" s="36"/>
      <c r="J71" s="36"/>
      <c r="K71" s="36"/>
      <c r="L71" s="36"/>
      <c r="M71" s="87">
        <v>0</v>
      </c>
      <c r="N71" s="36"/>
      <c r="O71" s="45">
        <v>0</v>
      </c>
      <c r="P71" s="45">
        <v>0</v>
      </c>
      <c r="Q71" s="45">
        <v>0</v>
      </c>
      <c r="R71" s="45">
        <v>0</v>
      </c>
      <c r="S71" s="8"/>
      <c r="T71" s="45">
        <f t="shared" si="11"/>
        <v>0</v>
      </c>
      <c r="U71" s="45">
        <f t="shared" si="12"/>
        <v>0</v>
      </c>
      <c r="V71" s="45">
        <f t="shared" si="13"/>
        <v>0</v>
      </c>
      <c r="W71" s="45">
        <f t="shared" si="14"/>
        <v>0</v>
      </c>
    </row>
    <row r="72" spans="1:23" s="143" customFormat="1" ht="15" customHeight="1">
      <c r="A72" s="153"/>
      <c r="B72" s="153"/>
      <c r="C72" s="153"/>
      <c r="D72" s="153"/>
      <c r="E72" s="142"/>
      <c r="F72" s="56"/>
      <c r="G72" s="87"/>
      <c r="H72" s="44"/>
      <c r="I72" s="36"/>
      <c r="J72" s="36"/>
      <c r="K72" s="36"/>
      <c r="L72" s="36"/>
      <c r="M72" s="87"/>
      <c r="N72" s="36"/>
      <c r="O72" s="45"/>
      <c r="P72" s="45"/>
      <c r="Q72" s="45"/>
      <c r="R72" s="45"/>
      <c r="S72" s="8"/>
      <c r="T72" s="45"/>
      <c r="U72" s="45"/>
      <c r="V72" s="45"/>
      <c r="W72" s="45"/>
    </row>
    <row r="73" spans="1:23" s="154" customFormat="1" ht="15" customHeight="1">
      <c r="A73" s="141">
        <v>3</v>
      </c>
      <c r="B73" s="141"/>
      <c r="C73" s="141"/>
      <c r="D73" s="141"/>
      <c r="E73" s="141"/>
      <c r="F73" s="126" t="s">
        <v>81</v>
      </c>
      <c r="G73" s="116">
        <f>+G74+G78</f>
        <v>75230000</v>
      </c>
      <c r="H73" s="127"/>
      <c r="I73" s="52"/>
      <c r="J73" s="52"/>
      <c r="K73" s="52"/>
      <c r="L73" s="52"/>
      <c r="M73" s="116">
        <f>+M74+M78</f>
        <v>75230000</v>
      </c>
      <c r="N73" s="52"/>
      <c r="O73" s="116">
        <f>+O74+O78</f>
        <v>75230000</v>
      </c>
      <c r="P73" s="116">
        <f>+P74+P78</f>
        <v>75230000</v>
      </c>
      <c r="Q73" s="116">
        <f>+Q74+Q78</f>
        <v>75230000</v>
      </c>
      <c r="R73" s="116">
        <f>+R74+R78</f>
        <v>75230000</v>
      </c>
      <c r="S73" s="53"/>
      <c r="T73" s="52">
        <f aca="true" t="shared" si="15" ref="T73:T92">+M73-O73</f>
        <v>0</v>
      </c>
      <c r="U73" s="52">
        <f aca="true" t="shared" si="16" ref="U73:U91">+O73-P73</f>
        <v>0</v>
      </c>
      <c r="V73" s="52">
        <f aca="true" t="shared" si="17" ref="V73:V91">+P73-Q73</f>
        <v>0</v>
      </c>
      <c r="W73" s="52">
        <f aca="true" t="shared" si="18" ref="W73:W91">+Q73-R73</f>
        <v>0</v>
      </c>
    </row>
    <row r="74" spans="1:23" s="143" customFormat="1" ht="15" customHeight="1">
      <c r="A74" s="153">
        <v>3</v>
      </c>
      <c r="B74" s="153">
        <v>2</v>
      </c>
      <c r="C74" s="153"/>
      <c r="D74" s="153"/>
      <c r="E74" s="142"/>
      <c r="F74" s="56" t="s">
        <v>82</v>
      </c>
      <c r="G74" s="87">
        <f>+G75</f>
        <v>0</v>
      </c>
      <c r="H74" s="44"/>
      <c r="I74" s="36"/>
      <c r="J74" s="36"/>
      <c r="K74" s="36"/>
      <c r="L74" s="36"/>
      <c r="M74" s="87">
        <f>+M75</f>
        <v>0</v>
      </c>
      <c r="N74" s="36"/>
      <c r="O74" s="45">
        <v>0</v>
      </c>
      <c r="P74" s="45">
        <v>0</v>
      </c>
      <c r="Q74" s="45">
        <v>0</v>
      </c>
      <c r="R74" s="45">
        <v>0</v>
      </c>
      <c r="S74" s="8"/>
      <c r="T74" s="45">
        <f t="shared" si="15"/>
        <v>0</v>
      </c>
      <c r="U74" s="45">
        <f t="shared" si="16"/>
        <v>0</v>
      </c>
      <c r="V74" s="45">
        <f t="shared" si="17"/>
        <v>0</v>
      </c>
      <c r="W74" s="45">
        <f t="shared" si="18"/>
        <v>0</v>
      </c>
    </row>
    <row r="75" spans="1:23" s="143" customFormat="1" ht="15" customHeight="1">
      <c r="A75" s="153">
        <v>3</v>
      </c>
      <c r="B75" s="153">
        <v>2</v>
      </c>
      <c r="C75" s="153">
        <v>1</v>
      </c>
      <c r="D75" s="153"/>
      <c r="E75" s="142"/>
      <c r="F75" s="56" t="s">
        <v>83</v>
      </c>
      <c r="G75" s="87">
        <f>+G76</f>
        <v>0</v>
      </c>
      <c r="H75" s="44"/>
      <c r="I75" s="36"/>
      <c r="J75" s="36"/>
      <c r="K75" s="36"/>
      <c r="L75" s="36"/>
      <c r="M75" s="87">
        <f>+M76</f>
        <v>0</v>
      </c>
      <c r="N75" s="36"/>
      <c r="O75" s="45">
        <v>0</v>
      </c>
      <c r="P75" s="45">
        <v>0</v>
      </c>
      <c r="Q75" s="45">
        <v>0</v>
      </c>
      <c r="R75" s="45">
        <v>0</v>
      </c>
      <c r="S75" s="8"/>
      <c r="T75" s="45">
        <f t="shared" si="15"/>
        <v>0</v>
      </c>
      <c r="U75" s="45">
        <f t="shared" si="16"/>
        <v>0</v>
      </c>
      <c r="V75" s="45">
        <f t="shared" si="17"/>
        <v>0</v>
      </c>
      <c r="W75" s="45">
        <f t="shared" si="18"/>
        <v>0</v>
      </c>
    </row>
    <row r="76" spans="1:23" s="143" customFormat="1" ht="15" customHeight="1">
      <c r="A76" s="153">
        <v>3</v>
      </c>
      <c r="B76" s="153">
        <v>2</v>
      </c>
      <c r="C76" s="153">
        <v>1</v>
      </c>
      <c r="D76" s="153">
        <v>1</v>
      </c>
      <c r="E76" s="142">
        <v>20</v>
      </c>
      <c r="F76" s="56" t="s">
        <v>84</v>
      </c>
      <c r="G76" s="87">
        <v>0</v>
      </c>
      <c r="H76" s="44"/>
      <c r="I76" s="36"/>
      <c r="J76" s="36"/>
      <c r="K76" s="36"/>
      <c r="L76" s="36"/>
      <c r="M76" s="87">
        <v>0</v>
      </c>
      <c r="N76" s="36"/>
      <c r="O76" s="45">
        <v>0</v>
      </c>
      <c r="P76" s="45">
        <v>0</v>
      </c>
      <c r="Q76" s="45">
        <v>0</v>
      </c>
      <c r="R76" s="45">
        <v>0</v>
      </c>
      <c r="S76" s="8"/>
      <c r="T76" s="45">
        <f t="shared" si="15"/>
        <v>0</v>
      </c>
      <c r="U76" s="45">
        <f t="shared" si="16"/>
        <v>0</v>
      </c>
      <c r="V76" s="45">
        <f t="shared" si="17"/>
        <v>0</v>
      </c>
      <c r="W76" s="45">
        <f t="shared" si="18"/>
        <v>0</v>
      </c>
    </row>
    <row r="77" spans="1:23" s="143" customFormat="1" ht="15" customHeight="1">
      <c r="A77" s="153"/>
      <c r="B77" s="153"/>
      <c r="C77" s="153"/>
      <c r="D77" s="153"/>
      <c r="E77" s="142"/>
      <c r="F77" s="56"/>
      <c r="G77" s="87"/>
      <c r="H77" s="44"/>
      <c r="I77" s="36"/>
      <c r="J77" s="36"/>
      <c r="K77" s="36"/>
      <c r="L77" s="36"/>
      <c r="M77" s="87"/>
      <c r="N77" s="36"/>
      <c r="O77" s="45"/>
      <c r="P77" s="45"/>
      <c r="Q77" s="45"/>
      <c r="R77" s="45"/>
      <c r="S77" s="8"/>
      <c r="T77" s="45"/>
      <c r="U77" s="45">
        <f t="shared" si="16"/>
        <v>0</v>
      </c>
      <c r="V77" s="45">
        <f t="shared" si="17"/>
        <v>0</v>
      </c>
      <c r="W77" s="45">
        <f t="shared" si="18"/>
        <v>0</v>
      </c>
    </row>
    <row r="78" spans="1:23" s="143" customFormat="1" ht="15" customHeight="1">
      <c r="A78" s="153">
        <v>3</v>
      </c>
      <c r="B78" s="153">
        <v>6</v>
      </c>
      <c r="C78" s="153"/>
      <c r="D78" s="153"/>
      <c r="E78" s="142"/>
      <c r="F78" s="56" t="s">
        <v>85</v>
      </c>
      <c r="G78" s="87">
        <f>+G79</f>
        <v>75230000</v>
      </c>
      <c r="H78" s="44"/>
      <c r="I78" s="36"/>
      <c r="J78" s="36"/>
      <c r="K78" s="36"/>
      <c r="L78" s="36"/>
      <c r="M78" s="87">
        <f>+M79</f>
        <v>75230000</v>
      </c>
      <c r="N78" s="36"/>
      <c r="O78" s="87">
        <f>+O79</f>
        <v>75230000</v>
      </c>
      <c r="P78" s="87">
        <f>+P79</f>
        <v>75230000</v>
      </c>
      <c r="Q78" s="87">
        <f>+Q79</f>
        <v>75230000</v>
      </c>
      <c r="R78" s="87">
        <f>+R79</f>
        <v>75230000</v>
      </c>
      <c r="S78" s="8"/>
      <c r="T78" s="45">
        <f t="shared" si="15"/>
        <v>0</v>
      </c>
      <c r="U78" s="45">
        <f t="shared" si="16"/>
        <v>0</v>
      </c>
      <c r="V78" s="45">
        <f t="shared" si="17"/>
        <v>0</v>
      </c>
      <c r="W78" s="45">
        <f t="shared" si="18"/>
        <v>0</v>
      </c>
    </row>
    <row r="79" spans="1:23" s="143" customFormat="1" ht="15" customHeight="1">
      <c r="A79" s="153">
        <v>3</v>
      </c>
      <c r="B79" s="153">
        <v>6</v>
      </c>
      <c r="C79" s="153">
        <v>1</v>
      </c>
      <c r="D79" s="153"/>
      <c r="E79" s="142"/>
      <c r="F79" s="56" t="s">
        <v>86</v>
      </c>
      <c r="G79" s="87">
        <f>+G80+G81</f>
        <v>75230000</v>
      </c>
      <c r="H79" s="44"/>
      <c r="I79" s="36"/>
      <c r="J79" s="36"/>
      <c r="K79" s="36"/>
      <c r="L79" s="36"/>
      <c r="M79" s="87">
        <f>+M80+M81</f>
        <v>75230000</v>
      </c>
      <c r="N79" s="36"/>
      <c r="O79" s="87">
        <f>+O80+O81</f>
        <v>75230000</v>
      </c>
      <c r="P79" s="87">
        <f>+P80+P81</f>
        <v>75230000</v>
      </c>
      <c r="Q79" s="87">
        <f>+Q80+Q81</f>
        <v>75230000</v>
      </c>
      <c r="R79" s="87">
        <f>+R80+R81</f>
        <v>75230000</v>
      </c>
      <c r="S79" s="8"/>
      <c r="T79" s="45">
        <f t="shared" si="15"/>
        <v>0</v>
      </c>
      <c r="U79" s="45">
        <f t="shared" si="16"/>
        <v>0</v>
      </c>
      <c r="V79" s="45">
        <f t="shared" si="17"/>
        <v>0</v>
      </c>
      <c r="W79" s="45">
        <f t="shared" si="18"/>
        <v>0</v>
      </c>
    </row>
    <row r="80" spans="1:23" s="143" customFormat="1" ht="15" customHeight="1">
      <c r="A80" s="153">
        <v>3</v>
      </c>
      <c r="B80" s="153">
        <v>6</v>
      </c>
      <c r="C80" s="153">
        <v>1</v>
      </c>
      <c r="D80" s="153">
        <v>1</v>
      </c>
      <c r="E80" s="153">
        <v>20</v>
      </c>
      <c r="F80" s="56" t="s">
        <v>86</v>
      </c>
      <c r="G80" s="87">
        <v>0</v>
      </c>
      <c r="H80" s="44"/>
      <c r="I80" s="36"/>
      <c r="J80" s="36"/>
      <c r="K80" s="36"/>
      <c r="L80" s="36"/>
      <c r="M80" s="87"/>
      <c r="N80" s="36"/>
      <c r="O80" s="45">
        <v>0</v>
      </c>
      <c r="P80" s="45">
        <v>0</v>
      </c>
      <c r="Q80" s="45">
        <v>0</v>
      </c>
      <c r="R80" s="45">
        <v>0</v>
      </c>
      <c r="S80" s="8"/>
      <c r="T80" s="45">
        <f t="shared" si="15"/>
        <v>0</v>
      </c>
      <c r="U80" s="45">
        <f t="shared" si="16"/>
        <v>0</v>
      </c>
      <c r="V80" s="45">
        <f t="shared" si="17"/>
        <v>0</v>
      </c>
      <c r="W80" s="45">
        <f t="shared" si="18"/>
        <v>0</v>
      </c>
    </row>
    <row r="81" spans="1:23" s="143" customFormat="1" ht="15" customHeight="1">
      <c r="A81" s="153">
        <v>3</v>
      </c>
      <c r="B81" s="153">
        <v>6</v>
      </c>
      <c r="C81" s="153">
        <v>1</v>
      </c>
      <c r="D81" s="153">
        <v>1</v>
      </c>
      <c r="E81" s="153">
        <v>21</v>
      </c>
      <c r="F81" s="56" t="s">
        <v>86</v>
      </c>
      <c r="G81" s="87">
        <v>75230000</v>
      </c>
      <c r="H81" s="44"/>
      <c r="I81" s="36"/>
      <c r="J81" s="36"/>
      <c r="K81" s="36"/>
      <c r="L81" s="36"/>
      <c r="M81" s="87">
        <v>75230000</v>
      </c>
      <c r="N81" s="36"/>
      <c r="O81" s="45">
        <v>75230000</v>
      </c>
      <c r="P81" s="45">
        <v>75230000</v>
      </c>
      <c r="Q81" s="45">
        <v>75230000</v>
      </c>
      <c r="R81" s="45">
        <v>75230000</v>
      </c>
      <c r="S81" s="8"/>
      <c r="T81" s="45">
        <f t="shared" si="15"/>
        <v>0</v>
      </c>
      <c r="U81" s="45">
        <f t="shared" si="16"/>
        <v>0</v>
      </c>
      <c r="V81" s="45">
        <f t="shared" si="17"/>
        <v>0</v>
      </c>
      <c r="W81" s="45">
        <f t="shared" si="18"/>
        <v>0</v>
      </c>
    </row>
    <row r="82" spans="1:23" s="143" customFormat="1" ht="15" customHeight="1">
      <c r="A82" s="153"/>
      <c r="B82" s="153"/>
      <c r="C82" s="153"/>
      <c r="D82" s="153"/>
      <c r="E82" s="153"/>
      <c r="F82" s="56"/>
      <c r="G82" s="87"/>
      <c r="H82" s="44"/>
      <c r="I82" s="36"/>
      <c r="J82" s="36"/>
      <c r="K82" s="36"/>
      <c r="L82" s="36"/>
      <c r="M82" s="87"/>
      <c r="N82" s="36"/>
      <c r="O82" s="45"/>
      <c r="P82" s="45"/>
      <c r="Q82" s="45"/>
      <c r="R82" s="45"/>
      <c r="S82" s="8"/>
      <c r="T82" s="45"/>
      <c r="U82" s="45"/>
      <c r="V82" s="45"/>
      <c r="W82" s="45"/>
    </row>
    <row r="83" spans="1:23" s="168" customFormat="1" ht="15" customHeight="1">
      <c r="A83" s="130"/>
      <c r="B83" s="130"/>
      <c r="C83" s="130"/>
      <c r="D83" s="130"/>
      <c r="E83" s="130"/>
      <c r="F83" s="141" t="s">
        <v>93</v>
      </c>
      <c r="G83" s="116">
        <f>+G85+G89</f>
        <v>0</v>
      </c>
      <c r="H83" s="132"/>
      <c r="I83" s="133"/>
      <c r="J83" s="133"/>
      <c r="K83" s="133"/>
      <c r="L83" s="133"/>
      <c r="M83" s="131">
        <f>+M85+M89</f>
        <v>0</v>
      </c>
      <c r="N83" s="133"/>
      <c r="O83" s="133">
        <v>0</v>
      </c>
      <c r="P83" s="133">
        <v>0</v>
      </c>
      <c r="Q83" s="133">
        <v>0</v>
      </c>
      <c r="R83" s="133">
        <v>0</v>
      </c>
      <c r="S83" s="134"/>
      <c r="T83" s="133">
        <f t="shared" si="15"/>
        <v>0</v>
      </c>
      <c r="U83" s="133">
        <f t="shared" si="16"/>
        <v>0</v>
      </c>
      <c r="V83" s="133">
        <f t="shared" si="17"/>
        <v>0</v>
      </c>
      <c r="W83" s="133">
        <f t="shared" si="18"/>
        <v>0</v>
      </c>
    </row>
    <row r="84" spans="1:23" s="143" customFormat="1" ht="15" customHeight="1">
      <c r="A84" s="153"/>
      <c r="B84" s="153"/>
      <c r="C84" s="153"/>
      <c r="D84" s="153"/>
      <c r="E84" s="153"/>
      <c r="F84" s="56"/>
      <c r="G84" s="87"/>
      <c r="H84" s="44"/>
      <c r="I84" s="36"/>
      <c r="J84" s="36"/>
      <c r="K84" s="36"/>
      <c r="L84" s="36"/>
      <c r="M84" s="87"/>
      <c r="N84" s="36"/>
      <c r="O84" s="45"/>
      <c r="P84" s="45"/>
      <c r="Q84" s="45"/>
      <c r="R84" s="45"/>
      <c r="S84" s="8"/>
      <c r="T84" s="45"/>
      <c r="U84" s="45">
        <f t="shared" si="16"/>
        <v>0</v>
      </c>
      <c r="V84" s="45">
        <f t="shared" si="17"/>
        <v>0</v>
      </c>
      <c r="W84" s="45">
        <f t="shared" si="18"/>
        <v>0</v>
      </c>
    </row>
    <row r="85" spans="1:23" s="143" customFormat="1" ht="15" customHeight="1">
      <c r="A85" s="153">
        <v>510</v>
      </c>
      <c r="B85" s="153"/>
      <c r="C85" s="153"/>
      <c r="D85" s="153"/>
      <c r="E85" s="153"/>
      <c r="F85" s="56" t="s">
        <v>87</v>
      </c>
      <c r="G85" s="87">
        <f>+G86</f>
        <v>0</v>
      </c>
      <c r="H85" s="44"/>
      <c r="I85" s="36"/>
      <c r="J85" s="36"/>
      <c r="K85" s="36"/>
      <c r="L85" s="36"/>
      <c r="M85" s="87">
        <f>+M86</f>
        <v>0</v>
      </c>
      <c r="N85" s="36"/>
      <c r="O85" s="45">
        <v>0</v>
      </c>
      <c r="P85" s="45">
        <v>0</v>
      </c>
      <c r="Q85" s="45">
        <v>0</v>
      </c>
      <c r="R85" s="45">
        <v>0</v>
      </c>
      <c r="S85" s="8"/>
      <c r="T85" s="45">
        <f t="shared" si="15"/>
        <v>0</v>
      </c>
      <c r="U85" s="45">
        <f t="shared" si="16"/>
        <v>0</v>
      </c>
      <c r="V85" s="45">
        <f t="shared" si="17"/>
        <v>0</v>
      </c>
      <c r="W85" s="45">
        <f t="shared" si="18"/>
        <v>0</v>
      </c>
    </row>
    <row r="86" spans="1:23" s="143" customFormat="1" ht="15" customHeight="1">
      <c r="A86" s="153">
        <v>510</v>
      </c>
      <c r="B86" s="153">
        <v>1000</v>
      </c>
      <c r="C86" s="153"/>
      <c r="D86" s="153"/>
      <c r="E86" s="153"/>
      <c r="F86" s="56" t="s">
        <v>89</v>
      </c>
      <c r="G86" s="87">
        <f>+G87</f>
        <v>0</v>
      </c>
      <c r="H86" s="44"/>
      <c r="I86" s="36"/>
      <c r="J86" s="36"/>
      <c r="K86" s="36"/>
      <c r="L86" s="36"/>
      <c r="M86" s="87">
        <f>+M87</f>
        <v>0</v>
      </c>
      <c r="N86" s="36"/>
      <c r="O86" s="45">
        <v>0</v>
      </c>
      <c r="P86" s="45">
        <v>0</v>
      </c>
      <c r="Q86" s="45">
        <v>0</v>
      </c>
      <c r="R86" s="45">
        <v>0</v>
      </c>
      <c r="S86" s="8"/>
      <c r="T86" s="45">
        <f t="shared" si="15"/>
        <v>0</v>
      </c>
      <c r="U86" s="45">
        <f t="shared" si="16"/>
        <v>0</v>
      </c>
      <c r="V86" s="45">
        <f t="shared" si="17"/>
        <v>0</v>
      </c>
      <c r="W86" s="45">
        <f t="shared" si="18"/>
        <v>0</v>
      </c>
    </row>
    <row r="87" spans="1:23" s="143" customFormat="1" ht="15" customHeight="1">
      <c r="A87" s="153">
        <v>510</v>
      </c>
      <c r="B87" s="153">
        <v>1000</v>
      </c>
      <c r="C87" s="153">
        <v>1</v>
      </c>
      <c r="D87" s="153"/>
      <c r="E87" s="153">
        <v>20</v>
      </c>
      <c r="F87" s="56" t="s">
        <v>88</v>
      </c>
      <c r="G87" s="87">
        <v>0</v>
      </c>
      <c r="H87" s="44"/>
      <c r="I87" s="36"/>
      <c r="J87" s="36"/>
      <c r="K87" s="36"/>
      <c r="L87" s="36"/>
      <c r="M87" s="87">
        <v>0</v>
      </c>
      <c r="N87" s="36"/>
      <c r="O87" s="45">
        <v>0</v>
      </c>
      <c r="P87" s="45">
        <v>0</v>
      </c>
      <c r="Q87" s="45">
        <v>0</v>
      </c>
      <c r="R87" s="45">
        <v>0</v>
      </c>
      <c r="S87" s="8"/>
      <c r="T87" s="45">
        <f t="shared" si="15"/>
        <v>0</v>
      </c>
      <c r="U87" s="45">
        <f t="shared" si="16"/>
        <v>0</v>
      </c>
      <c r="V87" s="45">
        <f t="shared" si="17"/>
        <v>0</v>
      </c>
      <c r="W87" s="45">
        <f t="shared" si="18"/>
        <v>0</v>
      </c>
    </row>
    <row r="88" spans="1:23" s="143" customFormat="1" ht="15" customHeight="1">
      <c r="A88" s="153"/>
      <c r="B88" s="153"/>
      <c r="C88" s="153"/>
      <c r="D88" s="153"/>
      <c r="E88" s="153"/>
      <c r="F88" s="56"/>
      <c r="G88" s="87"/>
      <c r="H88" s="44"/>
      <c r="I88" s="36"/>
      <c r="J88" s="36"/>
      <c r="K88" s="36"/>
      <c r="L88" s="36"/>
      <c r="M88" s="87"/>
      <c r="N88" s="36"/>
      <c r="O88" s="45"/>
      <c r="P88" s="45"/>
      <c r="Q88" s="45"/>
      <c r="R88" s="45"/>
      <c r="S88" s="8"/>
      <c r="T88" s="45"/>
      <c r="U88" s="45">
        <f t="shared" si="16"/>
        <v>0</v>
      </c>
      <c r="V88" s="45">
        <f t="shared" si="17"/>
        <v>0</v>
      </c>
      <c r="W88" s="45">
        <f t="shared" si="18"/>
        <v>0</v>
      </c>
    </row>
    <row r="89" spans="1:23" s="143" customFormat="1" ht="15" customHeight="1">
      <c r="A89" s="153">
        <v>520</v>
      </c>
      <c r="B89" s="153"/>
      <c r="C89" s="153"/>
      <c r="D89" s="153"/>
      <c r="E89" s="153"/>
      <c r="F89" s="56" t="s">
        <v>90</v>
      </c>
      <c r="G89" s="87">
        <f>+G90</f>
        <v>0</v>
      </c>
      <c r="H89" s="44"/>
      <c r="I89" s="36"/>
      <c r="J89" s="36"/>
      <c r="K89" s="36"/>
      <c r="L89" s="36"/>
      <c r="M89" s="87">
        <f>+M90</f>
        <v>0</v>
      </c>
      <c r="N89" s="36"/>
      <c r="O89" s="45">
        <v>0</v>
      </c>
      <c r="P89" s="45">
        <v>0</v>
      </c>
      <c r="Q89" s="45">
        <v>0</v>
      </c>
      <c r="R89" s="45">
        <v>0</v>
      </c>
      <c r="S89" s="8"/>
      <c r="T89" s="45">
        <f t="shared" si="15"/>
        <v>0</v>
      </c>
      <c r="U89" s="45">
        <f t="shared" si="16"/>
        <v>0</v>
      </c>
      <c r="V89" s="45">
        <f t="shared" si="17"/>
        <v>0</v>
      </c>
      <c r="W89" s="45">
        <f t="shared" si="18"/>
        <v>0</v>
      </c>
    </row>
    <row r="90" spans="1:23" s="143" customFormat="1" ht="15" customHeight="1">
      <c r="A90" s="153">
        <v>520</v>
      </c>
      <c r="B90" s="153">
        <v>1000</v>
      </c>
      <c r="C90" s="153"/>
      <c r="D90" s="153"/>
      <c r="E90" s="153"/>
      <c r="F90" s="56" t="s">
        <v>89</v>
      </c>
      <c r="G90" s="87">
        <f>+G91+G92</f>
        <v>0</v>
      </c>
      <c r="H90" s="44"/>
      <c r="I90" s="36"/>
      <c r="J90" s="36"/>
      <c r="K90" s="36"/>
      <c r="L90" s="36"/>
      <c r="M90" s="87">
        <f>+M91+M92</f>
        <v>0</v>
      </c>
      <c r="N90" s="36"/>
      <c r="O90" s="45">
        <v>0</v>
      </c>
      <c r="P90" s="45">
        <v>0</v>
      </c>
      <c r="Q90" s="45">
        <v>0</v>
      </c>
      <c r="R90" s="45">
        <v>0</v>
      </c>
      <c r="S90" s="8"/>
      <c r="T90" s="45">
        <f t="shared" si="15"/>
        <v>0</v>
      </c>
      <c r="U90" s="45">
        <f t="shared" si="16"/>
        <v>0</v>
      </c>
      <c r="V90" s="45">
        <f t="shared" si="17"/>
        <v>0</v>
      </c>
      <c r="W90" s="45">
        <f t="shared" si="18"/>
        <v>0</v>
      </c>
    </row>
    <row r="91" spans="1:23" s="143" customFormat="1" ht="15" customHeight="1">
      <c r="A91" s="153">
        <v>520</v>
      </c>
      <c r="B91" s="153">
        <v>1000</v>
      </c>
      <c r="C91" s="153">
        <v>2</v>
      </c>
      <c r="D91" s="153"/>
      <c r="E91" s="153">
        <v>20</v>
      </c>
      <c r="F91" s="56" t="s">
        <v>91</v>
      </c>
      <c r="G91" s="87">
        <v>0</v>
      </c>
      <c r="H91" s="44"/>
      <c r="I91" s="36"/>
      <c r="J91" s="36"/>
      <c r="K91" s="36"/>
      <c r="L91" s="36"/>
      <c r="M91" s="87">
        <v>0</v>
      </c>
      <c r="N91" s="36"/>
      <c r="O91" s="45">
        <v>0</v>
      </c>
      <c r="P91" s="45">
        <v>0</v>
      </c>
      <c r="Q91" s="45">
        <v>0</v>
      </c>
      <c r="R91" s="45">
        <v>0</v>
      </c>
      <c r="S91" s="8"/>
      <c r="T91" s="45">
        <f t="shared" si="15"/>
        <v>0</v>
      </c>
      <c r="U91" s="45">
        <f t="shared" si="16"/>
        <v>0</v>
      </c>
      <c r="V91" s="45">
        <f t="shared" si="17"/>
        <v>0</v>
      </c>
      <c r="W91" s="45">
        <f t="shared" si="18"/>
        <v>0</v>
      </c>
    </row>
    <row r="92" spans="1:23" s="148" customFormat="1" ht="15" customHeight="1" thickBot="1">
      <c r="A92" s="155">
        <v>520</v>
      </c>
      <c r="B92" s="155">
        <v>1000</v>
      </c>
      <c r="C92" s="155">
        <v>5</v>
      </c>
      <c r="D92" s="155"/>
      <c r="E92" s="156">
        <v>20</v>
      </c>
      <c r="F92" s="92" t="s">
        <v>92</v>
      </c>
      <c r="G92" s="88">
        <v>0</v>
      </c>
      <c r="H92" s="44"/>
      <c r="I92" s="60"/>
      <c r="J92" s="60"/>
      <c r="K92" s="60"/>
      <c r="L92" s="60"/>
      <c r="M92" s="88">
        <v>0</v>
      </c>
      <c r="N92" s="39"/>
      <c r="O92" s="61">
        <v>0</v>
      </c>
      <c r="P92" s="61">
        <v>0</v>
      </c>
      <c r="Q92" s="61">
        <v>0</v>
      </c>
      <c r="R92" s="61">
        <v>0</v>
      </c>
      <c r="S92" s="101"/>
      <c r="T92" s="157">
        <f t="shared" si="15"/>
        <v>0</v>
      </c>
      <c r="U92" s="157">
        <f>+O92-P92</f>
        <v>0</v>
      </c>
      <c r="V92" s="157">
        <f>+P92-Q92</f>
        <v>0</v>
      </c>
      <c r="W92" s="157">
        <f>+Q92-R92</f>
        <v>0</v>
      </c>
    </row>
    <row r="93" spans="1:23" s="148" customFormat="1" ht="15" customHeight="1">
      <c r="A93" s="158"/>
      <c r="B93" s="158"/>
      <c r="C93" s="158"/>
      <c r="D93" s="158"/>
      <c r="E93" s="159"/>
      <c r="F93" s="124"/>
      <c r="G93" s="125"/>
      <c r="H93" s="120"/>
      <c r="I93" s="83"/>
      <c r="J93" s="83"/>
      <c r="K93" s="83"/>
      <c r="L93" s="83"/>
      <c r="M93" s="125"/>
      <c r="N93" s="83"/>
      <c r="O93" s="20"/>
      <c r="P93" s="20"/>
      <c r="Q93" s="20"/>
      <c r="R93" s="20"/>
      <c r="S93" s="6"/>
      <c r="T93" s="160"/>
      <c r="U93" s="160"/>
      <c r="V93" s="160"/>
      <c r="W93" s="160"/>
    </row>
    <row r="94" spans="1:22" s="148" customFormat="1" ht="6" customHeight="1" thickBot="1">
      <c r="A94" s="172"/>
      <c r="B94" s="173"/>
      <c r="C94" s="173"/>
      <c r="D94" s="173"/>
      <c r="E94" s="173"/>
      <c r="F94" s="174"/>
      <c r="G94" s="20"/>
      <c r="H94" s="175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6"/>
      <c r="T94" s="6"/>
      <c r="U94" s="6"/>
      <c r="V94" s="6"/>
    </row>
    <row r="95" spans="1:23" s="148" customFormat="1" ht="12.75">
      <c r="A95" s="176"/>
      <c r="B95" s="177"/>
      <c r="C95" s="177"/>
      <c r="D95" s="177"/>
      <c r="E95" s="177"/>
      <c r="F95" s="178"/>
      <c r="G95" s="68"/>
      <c r="H95" s="179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99"/>
      <c r="T95" s="99"/>
      <c r="U95" s="99"/>
      <c r="V95" s="99"/>
      <c r="W95" s="162"/>
    </row>
    <row r="96" spans="1:23" s="148" customFormat="1" ht="12.75">
      <c r="A96" s="180"/>
      <c r="B96" s="173"/>
      <c r="C96" s="173"/>
      <c r="D96" s="173"/>
      <c r="E96" s="173"/>
      <c r="F96" s="174"/>
      <c r="G96" s="20"/>
      <c r="H96" s="175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101"/>
      <c r="T96" s="101"/>
      <c r="U96" s="101"/>
      <c r="V96" s="101"/>
      <c r="W96" s="163"/>
    </row>
    <row r="97" spans="1:23" s="148" customFormat="1" ht="12.75">
      <c r="A97" s="180"/>
      <c r="B97" s="173"/>
      <c r="C97" s="173"/>
      <c r="D97" s="173"/>
      <c r="E97" s="173"/>
      <c r="F97" s="174"/>
      <c r="G97" s="20"/>
      <c r="H97" s="175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101"/>
      <c r="T97" s="101"/>
      <c r="U97" s="101"/>
      <c r="V97" s="101"/>
      <c r="W97" s="163"/>
    </row>
    <row r="98" spans="1:23" s="148" customFormat="1" ht="12.75">
      <c r="A98" s="181"/>
      <c r="B98" s="173"/>
      <c r="C98" s="173"/>
      <c r="D98" s="173"/>
      <c r="E98" s="182" t="s">
        <v>49</v>
      </c>
      <c r="F98" s="174"/>
      <c r="G98" s="20"/>
      <c r="H98" s="175"/>
      <c r="I98" s="20"/>
      <c r="J98" s="20"/>
      <c r="K98" s="20"/>
      <c r="L98" s="20"/>
      <c r="M98" s="20"/>
      <c r="N98" s="20"/>
      <c r="O98" s="20"/>
      <c r="P98" s="183" t="s">
        <v>50</v>
      </c>
      <c r="Q98" s="20"/>
      <c r="R98" s="20"/>
      <c r="S98" s="101"/>
      <c r="T98" s="101"/>
      <c r="U98" s="101"/>
      <c r="V98" s="101"/>
      <c r="W98" s="163"/>
    </row>
    <row r="99" spans="1:23" s="148" customFormat="1" ht="12.75">
      <c r="A99" s="180"/>
      <c r="B99" s="173"/>
      <c r="C99" s="173"/>
      <c r="D99" s="173"/>
      <c r="E99" s="173" t="s">
        <v>51</v>
      </c>
      <c r="F99" s="174"/>
      <c r="G99" s="20"/>
      <c r="H99" s="175"/>
      <c r="I99" s="20"/>
      <c r="J99" s="20"/>
      <c r="K99" s="20"/>
      <c r="L99" s="20"/>
      <c r="M99" s="20"/>
      <c r="N99" s="20"/>
      <c r="O99" s="20"/>
      <c r="P99" s="83" t="s">
        <v>52</v>
      </c>
      <c r="Q99" s="20"/>
      <c r="R99" s="20"/>
      <c r="S99" s="101"/>
      <c r="T99" s="101"/>
      <c r="U99" s="101"/>
      <c r="V99" s="101"/>
      <c r="W99" s="163"/>
    </row>
    <row r="100" spans="1:23" s="148" customFormat="1" ht="13.5" thickBot="1">
      <c r="A100" s="184"/>
      <c r="B100" s="185"/>
      <c r="C100" s="185"/>
      <c r="D100" s="185"/>
      <c r="E100" s="185"/>
      <c r="F100" s="186"/>
      <c r="G100" s="78"/>
      <c r="H100" s="187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103"/>
      <c r="T100" s="103"/>
      <c r="U100" s="103"/>
      <c r="V100" s="103"/>
      <c r="W100" s="164"/>
    </row>
  </sheetData>
  <mergeCells count="16">
    <mergeCell ref="G5:G6"/>
    <mergeCell ref="O5:R5"/>
    <mergeCell ref="I5:J5"/>
    <mergeCell ref="K5:K6"/>
    <mergeCell ref="L5:L6"/>
    <mergeCell ref="M5:M6"/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</mergeCells>
  <printOptions horizontalCentered="1"/>
  <pageMargins left="1.34" right="0.7874015748031497" top="0.4724409448818898" bottom="0.1968503937007874" header="0" footer="0"/>
  <pageSetup horizontalDpi="600" verticalDpi="600" orientation="landscape" paperSize="5" scale="48" r:id="rId1"/>
  <headerFooter alignWithMargins="0">
    <oddFooter>&amp;C&amp;P  DE &amp;N&amp;RPROYECTO: GAF</oddFooter>
  </headerFooter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X100"/>
  <sheetViews>
    <sheetView workbookViewId="0" topLeftCell="M88">
      <selection activeCell="T112" sqref="T112"/>
    </sheetView>
  </sheetViews>
  <sheetFormatPr defaultColWidth="11.421875" defaultRowHeight="12.75"/>
  <cols>
    <col min="1" max="1" width="4.7109375" style="7" customWidth="1"/>
    <col min="2" max="2" width="5.00390625" style="7" customWidth="1"/>
    <col min="3" max="3" width="4.8515625" style="7" bestFit="1" customWidth="1"/>
    <col min="4" max="4" width="3.421875" style="7" bestFit="1" customWidth="1"/>
    <col min="5" max="5" width="5.28125" style="7" customWidth="1"/>
    <col min="6" max="6" width="37.140625" style="15" bestFit="1" customWidth="1"/>
    <col min="7" max="7" width="18.28125" style="14" bestFit="1" customWidth="1"/>
    <col min="8" max="8" width="1.7109375" style="81" customWidth="1"/>
    <col min="9" max="10" width="11.140625" style="82" bestFit="1" customWidth="1"/>
    <col min="11" max="11" width="11.7109375" style="82" customWidth="1"/>
    <col min="12" max="12" width="9.57421875" style="82" customWidth="1"/>
    <col min="13" max="13" width="18.28125" style="82" bestFit="1" customWidth="1"/>
    <col min="14" max="14" width="1.7109375" style="83" customWidth="1"/>
    <col min="15" max="16" width="15.140625" style="82" customWidth="1"/>
    <col min="17" max="17" width="14.140625" style="82" customWidth="1"/>
    <col min="18" max="18" width="15.421875" style="82" customWidth="1"/>
    <col min="19" max="19" width="1.7109375" style="6" customWidth="1"/>
    <col min="20" max="20" width="12.7109375" style="6" bestFit="1" customWidth="1"/>
    <col min="21" max="22" width="11.140625" style="6" bestFit="1" customWidth="1"/>
    <col min="23" max="23" width="11.421875" style="7" bestFit="1" customWidth="1"/>
    <col min="24" max="16384" width="11.57421875" style="7" customWidth="1"/>
  </cols>
  <sheetData>
    <row r="1" spans="1:23" s="2" customFormat="1" ht="15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3" s="2" customFormat="1" ht="12.75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s="2" customFormat="1" ht="14.25">
      <c r="A3" s="218" t="s">
        <v>75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6:22" s="2" customFormat="1" ht="13.5" thickBot="1">
      <c r="F4" s="169"/>
      <c r="G4" s="3"/>
      <c r="H4" s="17"/>
      <c r="I4" s="18"/>
      <c r="J4" s="18"/>
      <c r="K4" s="19"/>
      <c r="L4" s="19"/>
      <c r="M4" s="18"/>
      <c r="N4" s="20"/>
      <c r="O4" s="18"/>
      <c r="P4" s="18"/>
      <c r="Q4" s="170"/>
      <c r="R4" s="18"/>
      <c r="S4" s="3"/>
      <c r="T4" s="3"/>
      <c r="U4" s="1"/>
      <c r="V4" s="1"/>
    </row>
    <row r="5" spans="1:23" s="5" customFormat="1" ht="13.5" customHeight="1" thickBot="1">
      <c r="A5" s="219" t="s">
        <v>3</v>
      </c>
      <c r="B5" s="219" t="s">
        <v>4</v>
      </c>
      <c r="C5" s="219" t="s">
        <v>5</v>
      </c>
      <c r="D5" s="219" t="s">
        <v>6</v>
      </c>
      <c r="E5" s="219" t="s">
        <v>7</v>
      </c>
      <c r="F5" s="221" t="s">
        <v>8</v>
      </c>
      <c r="G5" s="215" t="s">
        <v>9</v>
      </c>
      <c r="H5" s="21"/>
      <c r="I5" s="225" t="s">
        <v>10</v>
      </c>
      <c r="J5" s="225"/>
      <c r="K5" s="226" t="s">
        <v>11</v>
      </c>
      <c r="L5" s="226" t="s">
        <v>12</v>
      </c>
      <c r="M5" s="215" t="s">
        <v>13</v>
      </c>
      <c r="N5" s="22"/>
      <c r="O5" s="215" t="s">
        <v>95</v>
      </c>
      <c r="P5" s="215"/>
      <c r="Q5" s="215"/>
      <c r="R5" s="215"/>
      <c r="S5" s="4"/>
      <c r="T5" s="215" t="s">
        <v>74</v>
      </c>
      <c r="U5" s="215"/>
      <c r="V5" s="215"/>
      <c r="W5" s="215"/>
    </row>
    <row r="6" spans="1:23" s="5" customFormat="1" ht="24.75" thickBot="1">
      <c r="A6" s="220"/>
      <c r="B6" s="220"/>
      <c r="C6" s="220"/>
      <c r="D6" s="220"/>
      <c r="E6" s="220"/>
      <c r="F6" s="222"/>
      <c r="G6" s="228"/>
      <c r="H6" s="21"/>
      <c r="I6" s="96" t="s">
        <v>14</v>
      </c>
      <c r="J6" s="97" t="s">
        <v>15</v>
      </c>
      <c r="K6" s="227"/>
      <c r="L6" s="227"/>
      <c r="M6" s="228"/>
      <c r="N6" s="22"/>
      <c r="O6" s="23" t="s">
        <v>16</v>
      </c>
      <c r="P6" s="23" t="s">
        <v>17</v>
      </c>
      <c r="Q6" s="23" t="s">
        <v>18</v>
      </c>
      <c r="R6" s="23" t="s">
        <v>19</v>
      </c>
      <c r="S6" s="4"/>
      <c r="T6" s="23" t="s">
        <v>76</v>
      </c>
      <c r="U6" s="23" t="s">
        <v>77</v>
      </c>
      <c r="V6" s="23" t="s">
        <v>78</v>
      </c>
      <c r="W6" s="23" t="s">
        <v>79</v>
      </c>
    </row>
    <row r="7" spans="1:23" ht="12.75">
      <c r="A7" s="24"/>
      <c r="B7" s="24"/>
      <c r="C7" s="24"/>
      <c r="D7" s="24"/>
      <c r="E7" s="24"/>
      <c r="F7" s="25"/>
      <c r="G7" s="84"/>
      <c r="H7" s="26"/>
      <c r="I7" s="84"/>
      <c r="J7" s="84"/>
      <c r="K7" s="84"/>
      <c r="L7" s="84"/>
      <c r="M7" s="27"/>
      <c r="N7" s="28"/>
      <c r="O7" s="27"/>
      <c r="P7" s="27"/>
      <c r="Q7" s="29"/>
      <c r="R7" s="29"/>
      <c r="T7" s="27"/>
      <c r="U7" s="27"/>
      <c r="V7" s="29"/>
      <c r="W7" s="29"/>
    </row>
    <row r="8" spans="1:23" ht="12.75">
      <c r="A8" s="30">
        <v>1</v>
      </c>
      <c r="B8" s="31"/>
      <c r="C8" s="31"/>
      <c r="D8" s="31"/>
      <c r="E8" s="31"/>
      <c r="F8" s="32" t="s">
        <v>20</v>
      </c>
      <c r="G8" s="85">
        <f>+G10+G50+G73</f>
        <v>5319541562</v>
      </c>
      <c r="H8" s="26"/>
      <c r="I8" s="85">
        <f aca="true" t="shared" si="0" ref="I8:R8">+I10+I50+I73</f>
        <v>436296644</v>
      </c>
      <c r="J8" s="85">
        <f t="shared" si="0"/>
        <v>436296644</v>
      </c>
      <c r="K8" s="85">
        <f t="shared" si="0"/>
        <v>0</v>
      </c>
      <c r="L8" s="85">
        <f t="shared" si="0"/>
        <v>0</v>
      </c>
      <c r="M8" s="85">
        <f t="shared" si="0"/>
        <v>5319541562</v>
      </c>
      <c r="N8" s="28"/>
      <c r="O8" s="85">
        <f t="shared" si="0"/>
        <v>5038750259.73</v>
      </c>
      <c r="P8" s="85">
        <f>+P10+P50+P73</f>
        <v>5038750259.73</v>
      </c>
      <c r="Q8" s="85">
        <f t="shared" si="0"/>
        <v>4826027197.95</v>
      </c>
      <c r="R8" s="85">
        <f t="shared" si="0"/>
        <v>4826027197.95</v>
      </c>
      <c r="T8" s="28">
        <f>+M8-O8</f>
        <v>280791302.27000046</v>
      </c>
      <c r="U8" s="28">
        <f>+O8-P8</f>
        <v>0</v>
      </c>
      <c r="V8" s="28">
        <f>+P8-Q8</f>
        <v>212723061.77999973</v>
      </c>
      <c r="W8" s="28">
        <f>+Q8-R8</f>
        <v>0</v>
      </c>
    </row>
    <row r="9" spans="1:23" ht="12.75">
      <c r="A9" s="31"/>
      <c r="B9" s="31"/>
      <c r="C9" s="31"/>
      <c r="D9" s="31"/>
      <c r="E9" s="31"/>
      <c r="F9" s="33"/>
      <c r="G9" s="85"/>
      <c r="H9" s="26"/>
      <c r="I9" s="28"/>
      <c r="J9" s="28"/>
      <c r="K9" s="28"/>
      <c r="L9" s="28"/>
      <c r="M9" s="85"/>
      <c r="N9" s="28"/>
      <c r="O9" s="28"/>
      <c r="P9" s="28"/>
      <c r="Q9" s="28"/>
      <c r="R9" s="28"/>
      <c r="T9" s="28"/>
      <c r="U9" s="28"/>
      <c r="V9" s="28"/>
      <c r="W9" s="28"/>
    </row>
    <row r="10" spans="1:23" s="9" customFormat="1" ht="12.75">
      <c r="A10" s="30">
        <v>1</v>
      </c>
      <c r="B10" s="30">
        <v>0</v>
      </c>
      <c r="C10" s="30"/>
      <c r="D10" s="30"/>
      <c r="E10" s="30"/>
      <c r="F10" s="34" t="s">
        <v>21</v>
      </c>
      <c r="G10" s="42">
        <f>+G12+G40+G43</f>
        <v>3687826918</v>
      </c>
      <c r="H10" s="35"/>
      <c r="I10" s="28">
        <f>+'REC 20'!I10+'REC 21'!I10</f>
        <v>234031790</v>
      </c>
      <c r="J10" s="28">
        <f>+'REC 20'!J10+'REC 21'!J10</f>
        <v>234031790</v>
      </c>
      <c r="K10" s="28">
        <f>+'REC 20'!K10+'REC 21'!K10</f>
        <v>0</v>
      </c>
      <c r="L10" s="28">
        <f>+'REC 20'!L10+'REC 21'!L10</f>
        <v>0</v>
      </c>
      <c r="M10" s="42">
        <f>+M12+M40+M43</f>
        <v>3687826918</v>
      </c>
      <c r="N10" s="37"/>
      <c r="O10" s="36">
        <f>+O12+O40+O43</f>
        <v>3629794063</v>
      </c>
      <c r="P10" s="36">
        <f>+P12+P40+P43</f>
        <v>3629794063</v>
      </c>
      <c r="Q10" s="36">
        <f>+Q12+Q40+Q43</f>
        <v>3627794063</v>
      </c>
      <c r="R10" s="36">
        <f>+R12+R40+R43</f>
        <v>3627794063</v>
      </c>
      <c r="S10" s="8"/>
      <c r="T10" s="28">
        <f>+M10-O10</f>
        <v>58032855</v>
      </c>
      <c r="U10" s="28">
        <f>+O10-P10</f>
        <v>0</v>
      </c>
      <c r="V10" s="28">
        <f>+P10-Q10</f>
        <v>2000000</v>
      </c>
      <c r="W10" s="28">
        <f>+Q10-R10</f>
        <v>0</v>
      </c>
    </row>
    <row r="11" spans="1:23" ht="12.75">
      <c r="A11" s="38"/>
      <c r="B11" s="38"/>
      <c r="C11" s="38"/>
      <c r="D11" s="38"/>
      <c r="E11" s="38"/>
      <c r="F11" s="34"/>
      <c r="G11" s="42"/>
      <c r="H11" s="35"/>
      <c r="I11" s="39"/>
      <c r="J11" s="39"/>
      <c r="K11" s="39"/>
      <c r="L11" s="39"/>
      <c r="M11" s="42"/>
      <c r="N11" s="39"/>
      <c r="O11" s="39"/>
      <c r="P11" s="39"/>
      <c r="Q11" s="39"/>
      <c r="R11" s="39"/>
      <c r="T11" s="39"/>
      <c r="U11" s="39"/>
      <c r="V11" s="39"/>
      <c r="W11" s="39"/>
    </row>
    <row r="12" spans="1:23" s="9" customFormat="1" ht="24">
      <c r="A12" s="30">
        <v>1</v>
      </c>
      <c r="B12" s="30">
        <v>0</v>
      </c>
      <c r="C12" s="30">
        <v>1</v>
      </c>
      <c r="D12" s="30"/>
      <c r="E12" s="30"/>
      <c r="F12" s="34" t="s">
        <v>22</v>
      </c>
      <c r="G12" s="42">
        <f>+G14+G19+G23+G33+G36</f>
        <v>2819708649</v>
      </c>
      <c r="H12" s="35"/>
      <c r="I12" s="42">
        <f>+'REC 20'!I12+'REC 21'!I12</f>
        <v>230031790</v>
      </c>
      <c r="J12" s="42">
        <f>+'REC 20'!J12+'REC 21'!J12</f>
        <v>199031790</v>
      </c>
      <c r="K12" s="42">
        <f>+'REC 20'!K12+'REC 21'!K12</f>
        <v>0</v>
      </c>
      <c r="L12" s="42">
        <f>+'REC 20'!L12+'REC 21'!L12</f>
        <v>0</v>
      </c>
      <c r="M12" s="42">
        <f>+M14+M19+M23+M33+M36</f>
        <v>2788708649</v>
      </c>
      <c r="N12" s="36"/>
      <c r="O12" s="36">
        <f>+O14+O19+O23+O33+O36</f>
        <v>2748362668</v>
      </c>
      <c r="P12" s="36">
        <f>+P14+P19+P23+P33+P36</f>
        <v>2748362668</v>
      </c>
      <c r="Q12" s="36">
        <f>+Q14+Q19+Q23+Q33+Q36</f>
        <v>2748362668</v>
      </c>
      <c r="R12" s="36">
        <f>+R14+R19+R23+R33+R36</f>
        <v>2748362668</v>
      </c>
      <c r="S12" s="8"/>
      <c r="T12" s="28">
        <f>+M12-O12</f>
        <v>40345981</v>
      </c>
      <c r="U12" s="28">
        <f>+O12-P12</f>
        <v>0</v>
      </c>
      <c r="V12" s="28">
        <f>+P12-Q12</f>
        <v>0</v>
      </c>
      <c r="W12" s="28">
        <f>+Q12-R12</f>
        <v>0</v>
      </c>
    </row>
    <row r="13" spans="1:23" s="9" customFormat="1" ht="12.75">
      <c r="A13" s="30"/>
      <c r="B13" s="30"/>
      <c r="C13" s="30"/>
      <c r="D13" s="30"/>
      <c r="E13" s="30"/>
      <c r="F13" s="34"/>
      <c r="G13" s="42"/>
      <c r="H13" s="35"/>
      <c r="I13" s="36"/>
      <c r="J13" s="36"/>
      <c r="K13" s="36"/>
      <c r="L13" s="36"/>
      <c r="M13" s="42"/>
      <c r="N13" s="36"/>
      <c r="O13" s="36"/>
      <c r="P13" s="36"/>
      <c r="Q13" s="36"/>
      <c r="R13" s="36"/>
      <c r="S13" s="8"/>
      <c r="T13" s="36"/>
      <c r="U13" s="36"/>
      <c r="V13" s="36"/>
      <c r="W13" s="36"/>
    </row>
    <row r="14" spans="1:23" s="9" customFormat="1" ht="12.75">
      <c r="A14" s="30">
        <v>1</v>
      </c>
      <c r="B14" s="30">
        <v>0</v>
      </c>
      <c r="C14" s="30">
        <v>1</v>
      </c>
      <c r="D14" s="30">
        <v>1</v>
      </c>
      <c r="E14" s="30"/>
      <c r="F14" s="34" t="s">
        <v>23</v>
      </c>
      <c r="G14" s="42">
        <f>SUM(G15:G17)</f>
        <v>1890451800</v>
      </c>
      <c r="H14" s="35"/>
      <c r="I14" s="42">
        <f>+'REC 20'!I14+'REC 21'!I14</f>
        <v>11783072</v>
      </c>
      <c r="J14" s="42">
        <f>+'REC 20'!J14+'REC 21'!J14</f>
        <v>110100000</v>
      </c>
      <c r="K14" s="42">
        <f>+'REC 20'!K14+'REC 21'!K14</f>
        <v>0</v>
      </c>
      <c r="L14" s="42">
        <f>+'REC 20'!L14+'REC 21'!L14</f>
        <v>0</v>
      </c>
      <c r="M14" s="42">
        <f>SUM(M15:M17)</f>
        <v>1988768728</v>
      </c>
      <c r="N14" s="36"/>
      <c r="O14" s="36">
        <f>SUM(O15:O17)</f>
        <v>1973661274</v>
      </c>
      <c r="P14" s="36">
        <f>SUM(P15:P17)</f>
        <v>1973661274</v>
      </c>
      <c r="Q14" s="36">
        <f>SUM(Q15:Q17)</f>
        <v>1973661274</v>
      </c>
      <c r="R14" s="36">
        <f>SUM(R15:R17)</f>
        <v>1973661274</v>
      </c>
      <c r="S14" s="8"/>
      <c r="T14" s="28">
        <f>+M14-O14</f>
        <v>15107454</v>
      </c>
      <c r="U14" s="28">
        <f>+O14-P14</f>
        <v>0</v>
      </c>
      <c r="V14" s="28">
        <f>+P14-Q14</f>
        <v>0</v>
      </c>
      <c r="W14" s="28">
        <f>+Q14-R14</f>
        <v>0</v>
      </c>
    </row>
    <row r="15" spans="1:23" ht="12.75">
      <c r="A15" s="38">
        <v>1</v>
      </c>
      <c r="B15" s="38">
        <v>0</v>
      </c>
      <c r="C15" s="38">
        <v>1</v>
      </c>
      <c r="D15" s="38">
        <v>1</v>
      </c>
      <c r="E15" s="38">
        <v>1</v>
      </c>
      <c r="F15" s="40" t="s">
        <v>53</v>
      </c>
      <c r="G15" s="86">
        <f>+'REC 20'!G15+'REC 21'!G15</f>
        <v>1750089800</v>
      </c>
      <c r="H15" s="41"/>
      <c r="I15" s="87">
        <f>+'REC 20'!I15+'REC 21'!I15</f>
        <v>10000000</v>
      </c>
      <c r="J15" s="87">
        <f>+'REC 20'!J15+'REC 21'!J15</f>
        <v>96500000</v>
      </c>
      <c r="K15" s="87">
        <f>+'REC 20'!K15+'REC 21'!K15</f>
        <v>0</v>
      </c>
      <c r="L15" s="87">
        <f>+'REC 20'!L15+'REC 21'!L15</f>
        <v>0</v>
      </c>
      <c r="M15" s="86">
        <f>+'REC 20'!M15+'REC 21'!M15</f>
        <v>1836589800</v>
      </c>
      <c r="N15" s="39"/>
      <c r="O15" s="86">
        <f>+'REC 20'!O15+'REC 21'!O15</f>
        <v>1828128105</v>
      </c>
      <c r="P15" s="86">
        <f>+'REC 20'!P15+'REC 21'!P15</f>
        <v>1828128105</v>
      </c>
      <c r="Q15" s="86">
        <f>+'REC 20'!Q15+'REC 21'!Q15</f>
        <v>1828128105</v>
      </c>
      <c r="R15" s="86">
        <f>+'REC 20'!R15+'REC 21'!R15</f>
        <v>1828128105</v>
      </c>
      <c r="T15" s="46">
        <f>+M15-O15</f>
        <v>8461695</v>
      </c>
      <c r="U15" s="46">
        <f aca="true" t="shared" si="1" ref="U15:W17">+O15-P15</f>
        <v>0</v>
      </c>
      <c r="V15" s="46">
        <f t="shared" si="1"/>
        <v>0</v>
      </c>
      <c r="W15" s="46">
        <f t="shared" si="1"/>
        <v>0</v>
      </c>
    </row>
    <row r="16" spans="1:23" ht="12.75">
      <c r="A16" s="38">
        <v>1</v>
      </c>
      <c r="B16" s="38">
        <v>0</v>
      </c>
      <c r="C16" s="38">
        <v>1</v>
      </c>
      <c r="D16" s="38">
        <v>1</v>
      </c>
      <c r="E16" s="38">
        <v>2</v>
      </c>
      <c r="F16" s="40" t="s">
        <v>54</v>
      </c>
      <c r="G16" s="86">
        <f>+'REC 20'!G16+'REC 21'!G16</f>
        <v>132862000</v>
      </c>
      <c r="H16" s="41"/>
      <c r="I16" s="87">
        <f>+'REC 20'!I16+'REC 21'!I16</f>
        <v>1783072</v>
      </c>
      <c r="J16" s="87">
        <f>+'REC 20'!J16+'REC 21'!J16</f>
        <v>13600000</v>
      </c>
      <c r="K16" s="87">
        <f>+'REC 20'!K16+'REC 21'!K16</f>
        <v>0</v>
      </c>
      <c r="L16" s="87">
        <f>+'REC 20'!L16+'REC 21'!L16</f>
        <v>0</v>
      </c>
      <c r="M16" s="86">
        <f>+'REC 20'!M16+'REC 21'!M16</f>
        <v>144678928</v>
      </c>
      <c r="N16" s="39"/>
      <c r="O16" s="86">
        <f>+'REC 20'!O16+'REC 21'!O16</f>
        <v>141613054</v>
      </c>
      <c r="P16" s="86">
        <f>+'REC 20'!P16+'REC 21'!P16</f>
        <v>141613054</v>
      </c>
      <c r="Q16" s="86">
        <f>+'REC 20'!Q16+'REC 21'!Q16</f>
        <v>141613054</v>
      </c>
      <c r="R16" s="86">
        <f>+'REC 20'!R16+'REC 21'!R16</f>
        <v>141613054</v>
      </c>
      <c r="T16" s="46">
        <f>+M16-O16</f>
        <v>3065874</v>
      </c>
      <c r="U16" s="46">
        <f t="shared" si="1"/>
        <v>0</v>
      </c>
      <c r="V16" s="46">
        <f t="shared" si="1"/>
        <v>0</v>
      </c>
      <c r="W16" s="46">
        <f t="shared" si="1"/>
        <v>0</v>
      </c>
    </row>
    <row r="17" spans="1:23" ht="24">
      <c r="A17" s="38">
        <v>1</v>
      </c>
      <c r="B17" s="38">
        <v>0</v>
      </c>
      <c r="C17" s="38">
        <v>1</v>
      </c>
      <c r="D17" s="38">
        <v>1</v>
      </c>
      <c r="E17" s="38">
        <v>4</v>
      </c>
      <c r="F17" s="40" t="s">
        <v>55</v>
      </c>
      <c r="G17" s="86">
        <f>+'REC 20'!G17+'REC 21'!G17</f>
        <v>7500000</v>
      </c>
      <c r="H17" s="41"/>
      <c r="I17" s="87">
        <f>+'REC 20'!I17+'REC 21'!I17</f>
        <v>0</v>
      </c>
      <c r="J17" s="87">
        <f>+'REC 20'!J17+'REC 21'!J17</f>
        <v>0</v>
      </c>
      <c r="K17" s="87">
        <f>+'REC 20'!K17+'REC 21'!K17</f>
        <v>0</v>
      </c>
      <c r="L17" s="87">
        <f>+'REC 20'!L17+'REC 21'!L17</f>
        <v>0</v>
      </c>
      <c r="M17" s="86">
        <f>+'REC 20'!M17+'REC 21'!M17</f>
        <v>7500000</v>
      </c>
      <c r="N17" s="39"/>
      <c r="O17" s="86">
        <f>+'REC 20'!O17+'REC 21'!O17</f>
        <v>3920115</v>
      </c>
      <c r="P17" s="86">
        <f>+'REC 20'!P17+'REC 21'!P17</f>
        <v>3920115</v>
      </c>
      <c r="Q17" s="86">
        <f>+'REC 20'!Q17+'REC 21'!Q17</f>
        <v>3920115</v>
      </c>
      <c r="R17" s="86">
        <f>+'REC 20'!R17+'REC 21'!R17</f>
        <v>3920115</v>
      </c>
      <c r="T17" s="46">
        <f>+M17-O17</f>
        <v>3579885</v>
      </c>
      <c r="U17" s="46">
        <f t="shared" si="1"/>
        <v>0</v>
      </c>
      <c r="V17" s="46">
        <f t="shared" si="1"/>
        <v>0</v>
      </c>
      <c r="W17" s="46">
        <f t="shared" si="1"/>
        <v>0</v>
      </c>
    </row>
    <row r="18" spans="1:23" ht="12.75">
      <c r="A18" s="38"/>
      <c r="B18" s="38"/>
      <c r="C18" s="38"/>
      <c r="D18" s="38"/>
      <c r="E18" s="38"/>
      <c r="F18" s="40"/>
      <c r="G18" s="86"/>
      <c r="H18" s="41"/>
      <c r="I18" s="39"/>
      <c r="J18" s="39"/>
      <c r="K18" s="39"/>
      <c r="L18" s="39"/>
      <c r="M18" s="86"/>
      <c r="N18" s="39"/>
      <c r="O18" s="39"/>
      <c r="P18" s="39"/>
      <c r="Q18" s="39"/>
      <c r="R18" s="39"/>
      <c r="T18" s="39"/>
      <c r="U18" s="39"/>
      <c r="V18" s="39"/>
      <c r="W18" s="39"/>
    </row>
    <row r="19" spans="1:23" s="9" customFormat="1" ht="12.75">
      <c r="A19" s="30">
        <v>1</v>
      </c>
      <c r="B19" s="30">
        <v>0</v>
      </c>
      <c r="C19" s="30">
        <v>1</v>
      </c>
      <c r="D19" s="30">
        <v>4</v>
      </c>
      <c r="E19" s="30"/>
      <c r="F19" s="34" t="s">
        <v>24</v>
      </c>
      <c r="G19" s="42">
        <f>+G20+G21</f>
        <v>256502262</v>
      </c>
      <c r="H19" s="35"/>
      <c r="I19" s="116">
        <f>+'REC 20'!I19+'REC 21'!I19</f>
        <v>30258192</v>
      </c>
      <c r="J19" s="116">
        <f>+'REC 20'!J19+'REC 21'!J19</f>
        <v>41100000</v>
      </c>
      <c r="K19" s="116">
        <f>+'REC 20'!K19+'REC 21'!K19</f>
        <v>0</v>
      </c>
      <c r="L19" s="116">
        <f>+'REC 20'!L19+'REC 21'!L19</f>
        <v>0</v>
      </c>
      <c r="M19" s="42">
        <f>+M20+M21</f>
        <v>267344070</v>
      </c>
      <c r="N19" s="36"/>
      <c r="O19" s="36">
        <f>SUM(O20:O21)</f>
        <v>260595215</v>
      </c>
      <c r="P19" s="36">
        <f>SUM(P20:P21)</f>
        <v>260595215</v>
      </c>
      <c r="Q19" s="36">
        <f>SUM(Q20:Q21)</f>
        <v>260595215</v>
      </c>
      <c r="R19" s="36">
        <f>SUM(R20:R21)</f>
        <v>260595215</v>
      </c>
      <c r="S19" s="8"/>
      <c r="T19" s="28">
        <f>+M19-O19</f>
        <v>6748855</v>
      </c>
      <c r="U19" s="28">
        <f>+O19-P19</f>
        <v>0</v>
      </c>
      <c r="V19" s="28">
        <f>+P19-Q19</f>
        <v>0</v>
      </c>
      <c r="W19" s="28">
        <f>+Q19-R19</f>
        <v>0</v>
      </c>
    </row>
    <row r="20" spans="1:23" ht="12.75">
      <c r="A20" s="38">
        <v>1</v>
      </c>
      <c r="B20" s="38">
        <v>0</v>
      </c>
      <c r="C20" s="38">
        <v>1</v>
      </c>
      <c r="D20" s="38">
        <v>4</v>
      </c>
      <c r="E20" s="38">
        <v>1</v>
      </c>
      <c r="F20" s="40" t="s">
        <v>56</v>
      </c>
      <c r="G20" s="86">
        <f>+'REC 20'!G20+'REC 21'!G20</f>
        <v>52500000</v>
      </c>
      <c r="H20" s="41"/>
      <c r="I20" s="87">
        <f>+'REC 20'!I20+'REC 21'!I20</f>
        <v>27858192</v>
      </c>
      <c r="J20" s="87">
        <f>+'REC 20'!J20+'REC 21'!J20</f>
        <v>0</v>
      </c>
      <c r="K20" s="87">
        <f>+'REC 20'!K20+'REC 21'!K20</f>
        <v>0</v>
      </c>
      <c r="L20" s="87">
        <f>+'REC 20'!L20+'REC 21'!L20</f>
        <v>0</v>
      </c>
      <c r="M20" s="86">
        <f>+'REC 20'!M20+'REC 21'!M20</f>
        <v>24641808</v>
      </c>
      <c r="N20" s="39"/>
      <c r="O20" s="86">
        <f>+'REC 20'!O20+'REC 21'!O20</f>
        <v>22777154</v>
      </c>
      <c r="P20" s="86">
        <f>+'REC 20'!P20+'REC 21'!P20</f>
        <v>22777154</v>
      </c>
      <c r="Q20" s="86">
        <f>+'REC 20'!Q20+'REC 21'!Q20</f>
        <v>22777154</v>
      </c>
      <c r="R20" s="86">
        <f>+'REC 20'!R20+'REC 21'!R20</f>
        <v>22777154</v>
      </c>
      <c r="T20" s="46">
        <f>+M20-O20</f>
        <v>1864654</v>
      </c>
      <c r="U20" s="46">
        <f aca="true" t="shared" si="2" ref="U20:W21">+O20-P20</f>
        <v>0</v>
      </c>
      <c r="V20" s="46">
        <f t="shared" si="2"/>
        <v>0</v>
      </c>
      <c r="W20" s="46">
        <f t="shared" si="2"/>
        <v>0</v>
      </c>
    </row>
    <row r="21" spans="1:23" ht="12.75">
      <c r="A21" s="38">
        <v>1</v>
      </c>
      <c r="B21" s="38">
        <v>0</v>
      </c>
      <c r="C21" s="38">
        <v>1</v>
      </c>
      <c r="D21" s="38">
        <v>4</v>
      </c>
      <c r="E21" s="38">
        <v>2</v>
      </c>
      <c r="F21" s="40" t="s">
        <v>57</v>
      </c>
      <c r="G21" s="86">
        <f>+'REC 20'!G21+'REC 21'!G21</f>
        <v>204002262</v>
      </c>
      <c r="H21" s="41"/>
      <c r="I21" s="87">
        <f>+'REC 20'!I21+'REC 21'!I21</f>
        <v>2400000</v>
      </c>
      <c r="J21" s="87">
        <f>+'REC 20'!J21+'REC 21'!J21</f>
        <v>41100000</v>
      </c>
      <c r="K21" s="87">
        <f>+'REC 20'!K21+'REC 21'!K21</f>
        <v>0</v>
      </c>
      <c r="L21" s="87">
        <f>+'REC 20'!L21+'REC 21'!L21</f>
        <v>0</v>
      </c>
      <c r="M21" s="86">
        <f>+'REC 20'!M21+'REC 21'!M21</f>
        <v>242702262</v>
      </c>
      <c r="N21" s="39"/>
      <c r="O21" s="86">
        <f>+'REC 20'!O21+'REC 21'!O21</f>
        <v>237818061</v>
      </c>
      <c r="P21" s="86">
        <f>+'REC 20'!P21+'REC 21'!P21</f>
        <v>237818061</v>
      </c>
      <c r="Q21" s="86">
        <f>+'REC 20'!Q21+'REC 21'!Q21</f>
        <v>237818061</v>
      </c>
      <c r="R21" s="86">
        <f>+'REC 20'!R21+'REC 21'!R21</f>
        <v>237818061</v>
      </c>
      <c r="T21" s="46">
        <f>+M21-O21</f>
        <v>4884201</v>
      </c>
      <c r="U21" s="46">
        <f t="shared" si="2"/>
        <v>0</v>
      </c>
      <c r="V21" s="46">
        <f t="shared" si="2"/>
        <v>0</v>
      </c>
      <c r="W21" s="46">
        <f t="shared" si="2"/>
        <v>0</v>
      </c>
    </row>
    <row r="22" spans="1:23" ht="12.75">
      <c r="A22" s="38"/>
      <c r="B22" s="38"/>
      <c r="C22" s="38"/>
      <c r="D22" s="38"/>
      <c r="E22" s="38"/>
      <c r="F22" s="40"/>
      <c r="G22" s="86"/>
      <c r="H22" s="41"/>
      <c r="I22" s="39"/>
      <c r="J22" s="39"/>
      <c r="K22" s="39"/>
      <c r="L22" s="39"/>
      <c r="M22" s="86"/>
      <c r="N22" s="39"/>
      <c r="O22" s="39"/>
      <c r="P22" s="39"/>
      <c r="Q22" s="39"/>
      <c r="R22" s="39"/>
      <c r="T22" s="39"/>
      <c r="U22" s="39"/>
      <c r="V22" s="39"/>
      <c r="W22" s="39"/>
    </row>
    <row r="23" spans="1:23" ht="12.75">
      <c r="A23" s="38">
        <v>1</v>
      </c>
      <c r="B23" s="38">
        <v>0</v>
      </c>
      <c r="C23" s="38">
        <v>1</v>
      </c>
      <c r="D23" s="38">
        <v>5</v>
      </c>
      <c r="E23" s="38"/>
      <c r="F23" s="34" t="s">
        <v>25</v>
      </c>
      <c r="G23" s="42">
        <f>SUM(G24:G31)</f>
        <v>486361261</v>
      </c>
      <c r="H23" s="35"/>
      <c r="I23" s="116">
        <f>+'REC 20'!I23+'REC 21'!I23</f>
        <v>4800000</v>
      </c>
      <c r="J23" s="116">
        <f>+'REC 20'!J23+'REC 21'!J23</f>
        <v>31700000</v>
      </c>
      <c r="K23" s="116">
        <f>+'REC 20'!K23+'REC 21'!K23</f>
        <v>0</v>
      </c>
      <c r="L23" s="116">
        <f>+'REC 20'!L23+'REC 21'!L23</f>
        <v>0</v>
      </c>
      <c r="M23" s="42">
        <f>SUM(M24:M31)</f>
        <v>513261261</v>
      </c>
      <c r="N23" s="36"/>
      <c r="O23" s="36">
        <f>SUM(O24:O31)</f>
        <v>494772741</v>
      </c>
      <c r="P23" s="36">
        <f>SUM(P24:P31)</f>
        <v>494772741</v>
      </c>
      <c r="Q23" s="36">
        <f>SUM(Q24:Q31)</f>
        <v>494772741</v>
      </c>
      <c r="R23" s="36">
        <f>SUM(R24:R31)</f>
        <v>494772741</v>
      </c>
      <c r="T23" s="28">
        <f>+M23-O23</f>
        <v>18488520</v>
      </c>
      <c r="U23" s="28">
        <f>+O23-P23</f>
        <v>0</v>
      </c>
      <c r="V23" s="28">
        <f>+P23-Q23</f>
        <v>0</v>
      </c>
      <c r="W23" s="28">
        <f>+Q23-R23</f>
        <v>0</v>
      </c>
    </row>
    <row r="24" spans="1:23" ht="24">
      <c r="A24" s="38">
        <v>1</v>
      </c>
      <c r="B24" s="38">
        <v>0</v>
      </c>
      <c r="C24" s="38">
        <v>1</v>
      </c>
      <c r="D24" s="38">
        <v>5</v>
      </c>
      <c r="E24" s="38">
        <v>2</v>
      </c>
      <c r="F24" s="40" t="s">
        <v>58</v>
      </c>
      <c r="G24" s="86">
        <f>+'REC 20'!G24+'REC 21'!G24</f>
        <v>52861261</v>
      </c>
      <c r="H24" s="41"/>
      <c r="I24" s="87">
        <f>+'REC 20'!I24+'REC 21'!I24</f>
        <v>0</v>
      </c>
      <c r="J24" s="87">
        <f>+'REC 20'!J24+'REC 21'!J24</f>
        <v>7900000</v>
      </c>
      <c r="K24" s="87">
        <f>+'REC 20'!K24+'REC 21'!K24</f>
        <v>0</v>
      </c>
      <c r="L24" s="87">
        <f>+'REC 20'!L24+'REC 21'!L24</f>
        <v>0</v>
      </c>
      <c r="M24" s="86">
        <f>+'REC 20'!M24+'REC 21'!M24</f>
        <v>60761261</v>
      </c>
      <c r="N24" s="39"/>
      <c r="O24" s="86">
        <f>+'REC 20'!O24+'REC 21'!O24</f>
        <v>55624838</v>
      </c>
      <c r="P24" s="86">
        <f>+'REC 20'!P24+'REC 21'!P24</f>
        <v>55624838</v>
      </c>
      <c r="Q24" s="86">
        <f>+'REC 20'!Q24+'REC 21'!Q24</f>
        <v>55624838</v>
      </c>
      <c r="R24" s="86">
        <f>+'REC 20'!R24+'REC 21'!R24</f>
        <v>55624838</v>
      </c>
      <c r="T24" s="46">
        <f aca="true" t="shared" si="3" ref="T24:T31">+M24-O24</f>
        <v>5136423</v>
      </c>
      <c r="U24" s="46">
        <f aca="true" t="shared" si="4" ref="U24:W31">+O24-P24</f>
        <v>0</v>
      </c>
      <c r="V24" s="46">
        <f t="shared" si="4"/>
        <v>0</v>
      </c>
      <c r="W24" s="46">
        <f t="shared" si="4"/>
        <v>0</v>
      </c>
    </row>
    <row r="25" spans="1:23" ht="24">
      <c r="A25" s="38">
        <v>1</v>
      </c>
      <c r="B25" s="38">
        <v>0</v>
      </c>
      <c r="C25" s="38">
        <v>1</v>
      </c>
      <c r="D25" s="38">
        <v>5</v>
      </c>
      <c r="E25" s="38">
        <v>5</v>
      </c>
      <c r="F25" s="40" t="s">
        <v>59</v>
      </c>
      <c r="G25" s="86">
        <f>+'REC 20'!G25+'REC 21'!G25</f>
        <v>11000000</v>
      </c>
      <c r="H25" s="41"/>
      <c r="I25" s="87">
        <f>+'REC 20'!I25+'REC 21'!I25</f>
        <v>0</v>
      </c>
      <c r="J25" s="87">
        <f>+'REC 20'!J25+'REC 21'!J25</f>
        <v>1400000</v>
      </c>
      <c r="K25" s="87">
        <f>+'REC 20'!K25+'REC 21'!K25</f>
        <v>0</v>
      </c>
      <c r="L25" s="87">
        <f>+'REC 20'!L25+'REC 21'!L25</f>
        <v>0</v>
      </c>
      <c r="M25" s="86">
        <f>+'REC 20'!M25+'REC 21'!M25</f>
        <v>12400000</v>
      </c>
      <c r="N25" s="39"/>
      <c r="O25" s="86">
        <f>+'REC 20'!O25+'REC 21'!O25</f>
        <v>12051438</v>
      </c>
      <c r="P25" s="86">
        <f>+'REC 20'!P25+'REC 21'!P25</f>
        <v>12051438</v>
      </c>
      <c r="Q25" s="86">
        <f>+'REC 20'!Q25+'REC 21'!Q25</f>
        <v>12051438</v>
      </c>
      <c r="R25" s="86">
        <f>+'REC 20'!R25+'REC 21'!R25</f>
        <v>12051438</v>
      </c>
      <c r="T25" s="46">
        <f t="shared" si="3"/>
        <v>348562</v>
      </c>
      <c r="U25" s="46">
        <f t="shared" si="4"/>
        <v>0</v>
      </c>
      <c r="V25" s="46">
        <f t="shared" si="4"/>
        <v>0</v>
      </c>
      <c r="W25" s="46">
        <f t="shared" si="4"/>
        <v>0</v>
      </c>
    </row>
    <row r="26" spans="1:23" ht="12.75">
      <c r="A26" s="38">
        <v>1</v>
      </c>
      <c r="B26" s="38">
        <v>0</v>
      </c>
      <c r="C26" s="38">
        <v>1</v>
      </c>
      <c r="D26" s="38">
        <v>5</v>
      </c>
      <c r="E26" s="38">
        <v>12</v>
      </c>
      <c r="F26" s="40" t="s">
        <v>60</v>
      </c>
      <c r="G26" s="86">
        <f>+'REC 20'!G26+'REC 21'!G26</f>
        <v>4100000</v>
      </c>
      <c r="H26" s="41"/>
      <c r="I26" s="87">
        <f>+'REC 20'!I26+'REC 21'!I26</f>
        <v>0</v>
      </c>
      <c r="J26" s="87">
        <f>+'REC 20'!J26+'REC 21'!J26</f>
        <v>800000</v>
      </c>
      <c r="K26" s="87">
        <f>+'REC 20'!K26+'REC 21'!K26</f>
        <v>0</v>
      </c>
      <c r="L26" s="87">
        <f>+'REC 20'!L26+'REC 21'!L26</f>
        <v>0</v>
      </c>
      <c r="M26" s="86">
        <f>+'REC 20'!M26+'REC 21'!M26</f>
        <v>4900000</v>
      </c>
      <c r="N26" s="39"/>
      <c r="O26" s="86">
        <f>+'REC 20'!O26+'REC 21'!O26</f>
        <v>4564816</v>
      </c>
      <c r="P26" s="86">
        <f>+'REC 20'!P26+'REC 21'!P26</f>
        <v>4564816</v>
      </c>
      <c r="Q26" s="86">
        <f>+'REC 20'!Q26+'REC 21'!Q26</f>
        <v>4564816</v>
      </c>
      <c r="R26" s="86">
        <f>+'REC 20'!R26+'REC 21'!R26</f>
        <v>4564816</v>
      </c>
      <c r="T26" s="46">
        <f t="shared" si="3"/>
        <v>335184</v>
      </c>
      <c r="U26" s="46">
        <f t="shared" si="4"/>
        <v>0</v>
      </c>
      <c r="V26" s="46">
        <f t="shared" si="4"/>
        <v>0</v>
      </c>
      <c r="W26" s="46">
        <f t="shared" si="4"/>
        <v>0</v>
      </c>
    </row>
    <row r="27" spans="1:23" ht="12.75">
      <c r="A27" s="38">
        <v>1</v>
      </c>
      <c r="B27" s="38">
        <v>0</v>
      </c>
      <c r="C27" s="38">
        <v>1</v>
      </c>
      <c r="D27" s="38">
        <v>5</v>
      </c>
      <c r="E27" s="38">
        <v>13</v>
      </c>
      <c r="F27" s="40" t="s">
        <v>61</v>
      </c>
      <c r="G27" s="86">
        <f>+'REC 20'!G27+'REC 21'!G27</f>
        <v>5400000</v>
      </c>
      <c r="H27" s="41"/>
      <c r="I27" s="87">
        <f>+'REC 20'!I27+'REC 21'!I27</f>
        <v>1900000</v>
      </c>
      <c r="J27" s="87">
        <f>+'REC 20'!J27+'REC 21'!J27</f>
        <v>0</v>
      </c>
      <c r="K27" s="87">
        <f>+'REC 20'!K27+'REC 21'!K27</f>
        <v>0</v>
      </c>
      <c r="L27" s="87">
        <f>+'REC 20'!L27+'REC 21'!L27</f>
        <v>0</v>
      </c>
      <c r="M27" s="86">
        <f>+'REC 20'!M27+'REC 21'!M27</f>
        <v>3500000</v>
      </c>
      <c r="N27" s="39"/>
      <c r="O27" s="86">
        <f>+'REC 20'!O27+'REC 21'!O27</f>
        <v>3386700</v>
      </c>
      <c r="P27" s="86">
        <f>+'REC 20'!P27+'REC 21'!P27</f>
        <v>3386700</v>
      </c>
      <c r="Q27" s="86">
        <f>+'REC 20'!Q27+'REC 21'!Q27</f>
        <v>3386700</v>
      </c>
      <c r="R27" s="86">
        <f>+'REC 20'!R27+'REC 21'!R27</f>
        <v>3386700</v>
      </c>
      <c r="T27" s="46">
        <f t="shared" si="3"/>
        <v>113300</v>
      </c>
      <c r="U27" s="46">
        <f t="shared" si="4"/>
        <v>0</v>
      </c>
      <c r="V27" s="46">
        <f t="shared" si="4"/>
        <v>0</v>
      </c>
      <c r="W27" s="46">
        <f t="shared" si="4"/>
        <v>0</v>
      </c>
    </row>
    <row r="28" spans="1:23" ht="12.75">
      <c r="A28" s="38">
        <v>1</v>
      </c>
      <c r="B28" s="38">
        <v>0</v>
      </c>
      <c r="C28" s="38">
        <v>1</v>
      </c>
      <c r="D28" s="38">
        <v>5</v>
      </c>
      <c r="E28" s="38">
        <v>14</v>
      </c>
      <c r="F28" s="40" t="s">
        <v>62</v>
      </c>
      <c r="G28" s="86">
        <f>+'REC 20'!G28+'REC 21'!G28</f>
        <v>84000000</v>
      </c>
      <c r="H28" s="41"/>
      <c r="I28" s="87">
        <f>+'REC 20'!I28+'REC 21'!I28</f>
        <v>0</v>
      </c>
      <c r="J28" s="87">
        <f>+'REC 20'!J28+'REC 21'!J28</f>
        <v>1500000</v>
      </c>
      <c r="K28" s="87">
        <f>+'REC 20'!K28+'REC 21'!K28</f>
        <v>0</v>
      </c>
      <c r="L28" s="87">
        <f>+'REC 20'!L28+'REC 21'!L28</f>
        <v>0</v>
      </c>
      <c r="M28" s="86">
        <f>+'REC 20'!M28+'REC 21'!M28</f>
        <v>85500000</v>
      </c>
      <c r="N28" s="39"/>
      <c r="O28" s="86">
        <f>+'REC 20'!O28+'REC 21'!O28</f>
        <v>84702642</v>
      </c>
      <c r="P28" s="86">
        <f>+'REC 20'!P28+'REC 21'!P28</f>
        <v>84702642</v>
      </c>
      <c r="Q28" s="86">
        <f>+'REC 20'!Q28+'REC 21'!Q28</f>
        <v>84702642</v>
      </c>
      <c r="R28" s="86">
        <f>+'REC 20'!R28+'REC 21'!R28</f>
        <v>84702642</v>
      </c>
      <c r="T28" s="46">
        <f t="shared" si="3"/>
        <v>797358</v>
      </c>
      <c r="U28" s="46">
        <f t="shared" si="4"/>
        <v>0</v>
      </c>
      <c r="V28" s="46">
        <f t="shared" si="4"/>
        <v>0</v>
      </c>
      <c r="W28" s="46">
        <f t="shared" si="4"/>
        <v>0</v>
      </c>
    </row>
    <row r="29" spans="1:23" ht="12.75">
      <c r="A29" s="38">
        <v>1</v>
      </c>
      <c r="B29" s="38">
        <v>0</v>
      </c>
      <c r="C29" s="38">
        <v>1</v>
      </c>
      <c r="D29" s="38">
        <v>5</v>
      </c>
      <c r="E29" s="38">
        <v>15</v>
      </c>
      <c r="F29" s="40" t="s">
        <v>63</v>
      </c>
      <c r="G29" s="86">
        <f>+'REC 20'!G29+'REC 21'!G29</f>
        <v>87000000</v>
      </c>
      <c r="H29" s="41"/>
      <c r="I29" s="87">
        <f>+'REC 20'!I29+'REC 21'!I29</f>
        <v>0</v>
      </c>
      <c r="J29" s="87">
        <f>+'REC 20'!J29+'REC 21'!J29</f>
        <v>11500000</v>
      </c>
      <c r="K29" s="87">
        <f>+'REC 20'!K29+'REC 21'!K29</f>
        <v>0</v>
      </c>
      <c r="L29" s="87">
        <f>+'REC 20'!L29+'REC 21'!L29</f>
        <v>0</v>
      </c>
      <c r="M29" s="86">
        <f>+'REC 20'!M29+'REC 21'!M29</f>
        <v>98500000</v>
      </c>
      <c r="N29" s="39"/>
      <c r="O29" s="86">
        <f>+'REC 20'!O29+'REC 21'!O29</f>
        <v>98040858</v>
      </c>
      <c r="P29" s="86">
        <f>+'REC 20'!P29+'REC 21'!P29</f>
        <v>98040858</v>
      </c>
      <c r="Q29" s="86">
        <f>+'REC 20'!Q29+'REC 21'!Q29</f>
        <v>98040858</v>
      </c>
      <c r="R29" s="86">
        <f>+'REC 20'!R29+'REC 21'!R29</f>
        <v>98040858</v>
      </c>
      <c r="T29" s="46">
        <f t="shared" si="3"/>
        <v>459142</v>
      </c>
      <c r="U29" s="46">
        <f t="shared" si="4"/>
        <v>0</v>
      </c>
      <c r="V29" s="46">
        <f t="shared" si="4"/>
        <v>0</v>
      </c>
      <c r="W29" s="46">
        <f t="shared" si="4"/>
        <v>0</v>
      </c>
    </row>
    <row r="30" spans="1:23" ht="12.75">
      <c r="A30" s="38">
        <v>1</v>
      </c>
      <c r="B30" s="38">
        <v>0</v>
      </c>
      <c r="C30" s="38">
        <v>1</v>
      </c>
      <c r="D30" s="38">
        <v>5</v>
      </c>
      <c r="E30" s="38">
        <v>16</v>
      </c>
      <c r="F30" s="40" t="s">
        <v>64</v>
      </c>
      <c r="G30" s="86">
        <f>+'REC 20'!G30+'REC 21'!G30</f>
        <v>182000000</v>
      </c>
      <c r="H30" s="41"/>
      <c r="I30" s="87">
        <f>+'REC 20'!I30+'REC 21'!I30</f>
        <v>1000000</v>
      </c>
      <c r="J30" s="87">
        <f>+'REC 20'!J30+'REC 21'!J30</f>
        <v>8600000</v>
      </c>
      <c r="K30" s="87">
        <f>+'REC 20'!K30+'REC 21'!K30</f>
        <v>0</v>
      </c>
      <c r="L30" s="87">
        <f>+'REC 20'!L30+'REC 21'!L30</f>
        <v>0</v>
      </c>
      <c r="M30" s="86">
        <f>+'REC 20'!M30+'REC 21'!M30</f>
        <v>189600000</v>
      </c>
      <c r="N30" s="39"/>
      <c r="O30" s="86">
        <f>+'REC 20'!O30+'REC 21'!O30</f>
        <v>183501300</v>
      </c>
      <c r="P30" s="86">
        <f>+'REC 20'!P30+'REC 21'!P30</f>
        <v>183501300</v>
      </c>
      <c r="Q30" s="86">
        <f>+'REC 20'!Q30+'REC 21'!Q30</f>
        <v>183501300</v>
      </c>
      <c r="R30" s="86">
        <f>+'REC 20'!R30+'REC 21'!R30</f>
        <v>183501300</v>
      </c>
      <c r="T30" s="46">
        <f t="shared" si="3"/>
        <v>6098700</v>
      </c>
      <c r="U30" s="46">
        <f t="shared" si="4"/>
        <v>0</v>
      </c>
      <c r="V30" s="46">
        <f t="shared" si="4"/>
        <v>0</v>
      </c>
      <c r="W30" s="46">
        <f t="shared" si="4"/>
        <v>0</v>
      </c>
    </row>
    <row r="31" spans="1:23" ht="12.75">
      <c r="A31" s="38">
        <v>1</v>
      </c>
      <c r="B31" s="38">
        <v>0</v>
      </c>
      <c r="C31" s="38">
        <v>1</v>
      </c>
      <c r="D31" s="38">
        <v>5</v>
      </c>
      <c r="E31" s="38">
        <v>47</v>
      </c>
      <c r="F31" s="40" t="s">
        <v>65</v>
      </c>
      <c r="G31" s="86">
        <f>+'REC 20'!G31+'REC 21'!G31</f>
        <v>60000000</v>
      </c>
      <c r="H31" s="41"/>
      <c r="I31" s="87">
        <f>+'REC 20'!I31+'REC 21'!I31</f>
        <v>1900000</v>
      </c>
      <c r="J31" s="87">
        <f>+'REC 20'!J31+'REC 21'!J31</f>
        <v>0</v>
      </c>
      <c r="K31" s="87">
        <f>+'REC 20'!K31+'REC 21'!K31</f>
        <v>0</v>
      </c>
      <c r="L31" s="87">
        <f>+'REC 20'!L31+'REC 21'!L31</f>
        <v>0</v>
      </c>
      <c r="M31" s="86">
        <f>+'REC 20'!M31+'REC 21'!M31</f>
        <v>58100000</v>
      </c>
      <c r="N31" s="39"/>
      <c r="O31" s="86">
        <f>+'REC 20'!O31+'REC 21'!O31</f>
        <v>52900149</v>
      </c>
      <c r="P31" s="86">
        <f>+'REC 20'!P31+'REC 21'!P31</f>
        <v>52900149</v>
      </c>
      <c r="Q31" s="86">
        <f>+'REC 20'!Q31+'REC 21'!Q31</f>
        <v>52900149</v>
      </c>
      <c r="R31" s="86">
        <f>+'REC 20'!R31+'REC 21'!R31</f>
        <v>52900149</v>
      </c>
      <c r="T31" s="46">
        <f t="shared" si="3"/>
        <v>5199851</v>
      </c>
      <c r="U31" s="46">
        <f t="shared" si="4"/>
        <v>0</v>
      </c>
      <c r="V31" s="46">
        <f t="shared" si="4"/>
        <v>0</v>
      </c>
      <c r="W31" s="46">
        <f t="shared" si="4"/>
        <v>0</v>
      </c>
    </row>
    <row r="32" spans="1:23" ht="12.75">
      <c r="A32" s="38"/>
      <c r="B32" s="38"/>
      <c r="C32" s="38"/>
      <c r="D32" s="38"/>
      <c r="E32" s="38"/>
      <c r="F32" s="40"/>
      <c r="G32" s="86"/>
      <c r="H32" s="41"/>
      <c r="I32" s="39"/>
      <c r="J32" s="39"/>
      <c r="K32" s="39"/>
      <c r="L32" s="39"/>
      <c r="M32" s="86"/>
      <c r="N32" s="39"/>
      <c r="O32" s="39"/>
      <c r="P32" s="39"/>
      <c r="Q32" s="39"/>
      <c r="R32" s="39"/>
      <c r="T32" s="39"/>
      <c r="U32" s="39"/>
      <c r="V32" s="39"/>
      <c r="W32" s="39"/>
    </row>
    <row r="33" spans="1:23" ht="24">
      <c r="A33" s="38">
        <v>1</v>
      </c>
      <c r="B33" s="38">
        <v>0</v>
      </c>
      <c r="C33" s="38">
        <v>1</v>
      </c>
      <c r="D33" s="38">
        <v>8</v>
      </c>
      <c r="E33" s="38"/>
      <c r="F33" s="34" t="s">
        <v>26</v>
      </c>
      <c r="G33" s="42">
        <f>+G34</f>
        <v>179441808</v>
      </c>
      <c r="H33" s="35"/>
      <c r="I33" s="116">
        <f>+'REC 20'!I33+'REC 21'!I33</f>
        <v>179441808</v>
      </c>
      <c r="J33" s="116">
        <f>+'REC 20'!J33+'REC 21'!J33</f>
        <v>0</v>
      </c>
      <c r="K33" s="116">
        <f>+'REC 20'!K33+'REC 21'!K33</f>
        <v>0</v>
      </c>
      <c r="L33" s="116">
        <f>+'REC 20'!L33+'REC 21'!L33</f>
        <v>0</v>
      </c>
      <c r="M33" s="42">
        <f>+M34</f>
        <v>0</v>
      </c>
      <c r="N33" s="36"/>
      <c r="O33" s="36">
        <f>+O34</f>
        <v>0</v>
      </c>
      <c r="P33" s="36">
        <f>+P34</f>
        <v>0</v>
      </c>
      <c r="Q33" s="36">
        <f>+Q34</f>
        <v>0</v>
      </c>
      <c r="R33" s="36">
        <f>+R34</f>
        <v>0</v>
      </c>
      <c r="T33" s="42">
        <f>+M33-O33</f>
        <v>0</v>
      </c>
      <c r="U33" s="28">
        <f aca="true" t="shared" si="5" ref="U33:W34">+O33-P33</f>
        <v>0</v>
      </c>
      <c r="V33" s="28">
        <f t="shared" si="5"/>
        <v>0</v>
      </c>
      <c r="W33" s="28">
        <f t="shared" si="5"/>
        <v>0</v>
      </c>
    </row>
    <row r="34" spans="1:23" ht="12.75">
      <c r="A34" s="38">
        <v>1</v>
      </c>
      <c r="B34" s="38">
        <v>0</v>
      </c>
      <c r="C34" s="38">
        <v>1</v>
      </c>
      <c r="D34" s="38">
        <v>8</v>
      </c>
      <c r="E34" s="38">
        <v>1</v>
      </c>
      <c r="F34" s="40" t="s">
        <v>21</v>
      </c>
      <c r="G34" s="86">
        <f>+'REC 20'!G34+'REC 21'!G34</f>
        <v>179441808</v>
      </c>
      <c r="H34" s="41"/>
      <c r="I34" s="87">
        <f>+'REC 20'!I34+'REC 21'!I34</f>
        <v>179441808</v>
      </c>
      <c r="J34" s="87">
        <f>+'REC 20'!J34+'REC 21'!J34</f>
        <v>0</v>
      </c>
      <c r="K34" s="87">
        <f>+'REC 20'!K34+'REC 21'!K34</f>
        <v>0</v>
      </c>
      <c r="L34" s="87">
        <f>+'REC 20'!L34+'REC 21'!L34</f>
        <v>0</v>
      </c>
      <c r="M34" s="86">
        <f>+'REC 20'!M34+'REC 21'!M34</f>
        <v>0</v>
      </c>
      <c r="N34" s="39"/>
      <c r="O34" s="86">
        <f>+'REC 20'!O34+'REC 21'!O34</f>
        <v>0</v>
      </c>
      <c r="P34" s="86">
        <f>+'REC 20'!P34+'REC 21'!P34</f>
        <v>0</v>
      </c>
      <c r="Q34" s="86">
        <f>+'REC 20'!Q34+'REC 21'!Q34</f>
        <v>0</v>
      </c>
      <c r="R34" s="86">
        <f>+'REC 20'!R34+'REC 21'!R34</f>
        <v>0</v>
      </c>
      <c r="T34" s="46">
        <f>+M34-O34</f>
        <v>0</v>
      </c>
      <c r="U34" s="46">
        <f t="shared" si="5"/>
        <v>0</v>
      </c>
      <c r="V34" s="46">
        <f t="shared" si="5"/>
        <v>0</v>
      </c>
      <c r="W34" s="46">
        <f t="shared" si="5"/>
        <v>0</v>
      </c>
    </row>
    <row r="35" spans="1:23" ht="12.75">
      <c r="A35" s="38"/>
      <c r="B35" s="38"/>
      <c r="C35" s="38"/>
      <c r="D35" s="38"/>
      <c r="E35" s="38"/>
      <c r="F35" s="40"/>
      <c r="G35" s="86"/>
      <c r="H35" s="41"/>
      <c r="I35" s="39"/>
      <c r="J35" s="39"/>
      <c r="K35" s="39"/>
      <c r="L35" s="39"/>
      <c r="M35" s="86"/>
      <c r="N35" s="39"/>
      <c r="O35" s="39"/>
      <c r="P35" s="39"/>
      <c r="Q35" s="39"/>
      <c r="R35" s="39"/>
      <c r="T35" s="39"/>
      <c r="U35" s="39"/>
      <c r="V35" s="39"/>
      <c r="W35" s="39"/>
    </row>
    <row r="36" spans="1:23" ht="24">
      <c r="A36" s="30">
        <v>1</v>
      </c>
      <c r="B36" s="30">
        <v>0</v>
      </c>
      <c r="C36" s="30">
        <v>1</v>
      </c>
      <c r="D36" s="30">
        <v>9</v>
      </c>
      <c r="E36" s="30"/>
      <c r="F36" s="34" t="s">
        <v>27</v>
      </c>
      <c r="G36" s="42">
        <f>+G37</f>
        <v>6951518</v>
      </c>
      <c r="H36" s="35"/>
      <c r="I36" s="116">
        <f>+'REC 20'!I36+'REC 21'!I36</f>
        <v>3748718</v>
      </c>
      <c r="J36" s="116">
        <f>+'REC 20'!J36+'REC 21'!J36</f>
        <v>16131790</v>
      </c>
      <c r="K36" s="116">
        <f>+'REC 20'!K36+'REC 21'!K36</f>
        <v>0</v>
      </c>
      <c r="L36" s="116">
        <f>+'REC 20'!L36+'REC 21'!L36</f>
        <v>0</v>
      </c>
      <c r="M36" s="42">
        <f>+M37+M38</f>
        <v>19334590</v>
      </c>
      <c r="N36" s="37"/>
      <c r="O36" s="36">
        <f>+O37+O38</f>
        <v>19333438</v>
      </c>
      <c r="P36" s="36">
        <f>+P37+P38</f>
        <v>19333438</v>
      </c>
      <c r="Q36" s="36">
        <f>+Q37+Q38</f>
        <v>19333438</v>
      </c>
      <c r="R36" s="36">
        <f>+R37+R38</f>
        <v>19333438</v>
      </c>
      <c r="T36" s="42">
        <f>+M36-O36</f>
        <v>1152</v>
      </c>
      <c r="U36" s="42">
        <f>+O36-P36</f>
        <v>0</v>
      </c>
      <c r="V36" s="42">
        <f>+P36-Q36</f>
        <v>0</v>
      </c>
      <c r="W36" s="42">
        <f>+Q36-R36</f>
        <v>0</v>
      </c>
    </row>
    <row r="37" spans="1:23" ht="12.75">
      <c r="A37" s="38">
        <v>1</v>
      </c>
      <c r="B37" s="38">
        <v>0</v>
      </c>
      <c r="C37" s="38">
        <v>1</v>
      </c>
      <c r="D37" s="38">
        <v>9</v>
      </c>
      <c r="E37" s="38">
        <v>1</v>
      </c>
      <c r="F37" s="40" t="s">
        <v>66</v>
      </c>
      <c r="G37" s="86">
        <f>+'REC 20'!G37+'REC 21'!G37</f>
        <v>6951518</v>
      </c>
      <c r="H37" s="41"/>
      <c r="I37" s="87">
        <f>+'REC 20'!I37+'REC 21'!I37</f>
        <v>3635231</v>
      </c>
      <c r="J37" s="87">
        <f>+'REC 20'!J37+'REC 21'!J37</f>
        <v>4613487</v>
      </c>
      <c r="K37" s="87">
        <f>+'REC 20'!K37+'REC 21'!K37</f>
        <v>0</v>
      </c>
      <c r="L37" s="87">
        <f>+'REC 20'!L37+'REC 21'!L37</f>
        <v>0</v>
      </c>
      <c r="M37" s="86">
        <f>+'REC 20'!M37+'REC 21'!M37</f>
        <v>7929774</v>
      </c>
      <c r="N37" s="39"/>
      <c r="O37" s="86">
        <f>+'REC 20'!O37+'REC 21'!O37</f>
        <v>7928622</v>
      </c>
      <c r="P37" s="86">
        <f>+'REC 20'!P37+'REC 21'!P37</f>
        <v>7928622</v>
      </c>
      <c r="Q37" s="86">
        <f>+'REC 20'!Q37+'REC 21'!Q37</f>
        <v>7928622</v>
      </c>
      <c r="R37" s="86">
        <f>+'REC 20'!R37+'REC 21'!R37</f>
        <v>7928622</v>
      </c>
      <c r="T37" s="46">
        <f>+M37-O37</f>
        <v>1152</v>
      </c>
      <c r="U37" s="46">
        <f aca="true" t="shared" si="6" ref="U37:W38">+O37-P37</f>
        <v>0</v>
      </c>
      <c r="V37" s="46">
        <f t="shared" si="6"/>
        <v>0</v>
      </c>
      <c r="W37" s="46">
        <f t="shared" si="6"/>
        <v>0</v>
      </c>
    </row>
    <row r="38" spans="1:23" ht="12.75">
      <c r="A38" s="38">
        <v>1</v>
      </c>
      <c r="B38" s="38">
        <v>0</v>
      </c>
      <c r="C38" s="38">
        <v>1</v>
      </c>
      <c r="D38" s="38">
        <v>9</v>
      </c>
      <c r="E38" s="38">
        <v>3</v>
      </c>
      <c r="F38" s="40" t="s">
        <v>67</v>
      </c>
      <c r="G38" s="86">
        <f>+'REC 20'!G38+'REC 21'!G38</f>
        <v>0</v>
      </c>
      <c r="H38" s="41"/>
      <c r="I38" s="87">
        <f>+'REC 20'!I38+'REC 21'!I38</f>
        <v>113487</v>
      </c>
      <c r="J38" s="87">
        <f>+'REC 20'!J38+'REC 21'!J38</f>
        <v>11518303</v>
      </c>
      <c r="K38" s="87">
        <f>+'REC 20'!K38+'REC 21'!K38</f>
        <v>0</v>
      </c>
      <c r="L38" s="87">
        <f>+'REC 20'!L38+'REC 21'!L38</f>
        <v>0</v>
      </c>
      <c r="M38" s="86">
        <f>+'REC 20'!M38+'REC 21'!M38</f>
        <v>11404816</v>
      </c>
      <c r="N38" s="39"/>
      <c r="O38" s="86">
        <f>+'REC 20'!O38+'REC 21'!O38</f>
        <v>11404816</v>
      </c>
      <c r="P38" s="86">
        <f>+'REC 20'!P38+'REC 21'!P38</f>
        <v>11404816</v>
      </c>
      <c r="Q38" s="86">
        <f>+'REC 20'!Q38+'REC 21'!Q38</f>
        <v>11404816</v>
      </c>
      <c r="R38" s="86">
        <f>+'REC 20'!R38+'REC 21'!R38</f>
        <v>11404816</v>
      </c>
      <c r="T38" s="46">
        <f>+M38-O38</f>
        <v>0</v>
      </c>
      <c r="U38" s="46">
        <f t="shared" si="6"/>
        <v>0</v>
      </c>
      <c r="V38" s="46">
        <f t="shared" si="6"/>
        <v>0</v>
      </c>
      <c r="W38" s="46">
        <f t="shared" si="6"/>
        <v>0</v>
      </c>
    </row>
    <row r="39" spans="1:23" ht="12.75">
      <c r="A39" s="38"/>
      <c r="B39" s="38"/>
      <c r="C39" s="38"/>
      <c r="D39" s="38"/>
      <c r="E39" s="38"/>
      <c r="F39" s="40"/>
      <c r="G39" s="86"/>
      <c r="H39" s="41"/>
      <c r="I39" s="39"/>
      <c r="J39" s="39"/>
      <c r="K39" s="39"/>
      <c r="L39" s="39"/>
      <c r="M39" s="86"/>
      <c r="N39" s="39"/>
      <c r="O39" s="39"/>
      <c r="P39" s="39"/>
      <c r="Q39" s="39"/>
      <c r="R39" s="39"/>
      <c r="T39" s="39"/>
      <c r="U39" s="39"/>
      <c r="V39" s="39"/>
      <c r="W39" s="39"/>
    </row>
    <row r="40" spans="1:23" s="9" customFormat="1" ht="12.75">
      <c r="A40" s="30">
        <v>1</v>
      </c>
      <c r="B40" s="30">
        <v>0</v>
      </c>
      <c r="C40" s="30">
        <v>2</v>
      </c>
      <c r="D40" s="30"/>
      <c r="E40" s="30"/>
      <c r="F40" s="34" t="s">
        <v>28</v>
      </c>
      <c r="G40" s="42">
        <f>+G41</f>
        <v>57600000</v>
      </c>
      <c r="H40" s="35"/>
      <c r="I40" s="116">
        <f>+'REC 20'!I40+'REC 21'!I40</f>
        <v>0</v>
      </c>
      <c r="J40" s="116">
        <f>+'REC 20'!J40+'REC 21'!J40</f>
        <v>0</v>
      </c>
      <c r="K40" s="116">
        <f>+'REC 20'!K40+'REC 21'!K40</f>
        <v>0</v>
      </c>
      <c r="L40" s="116">
        <f>+'REC 20'!L40+'REC 21'!L40</f>
        <v>0</v>
      </c>
      <c r="M40" s="42">
        <f>+M41</f>
        <v>57600000</v>
      </c>
      <c r="N40" s="36"/>
      <c r="O40" s="36">
        <f>+O41</f>
        <v>57599400</v>
      </c>
      <c r="P40" s="36">
        <f>+P41</f>
        <v>57599400</v>
      </c>
      <c r="Q40" s="36">
        <f>+Q41</f>
        <v>55599400</v>
      </c>
      <c r="R40" s="36">
        <f>+R41</f>
        <v>55599400</v>
      </c>
      <c r="S40" s="8"/>
      <c r="T40" s="28">
        <f>+M40-O40</f>
        <v>600</v>
      </c>
      <c r="U40" s="28">
        <f aca="true" t="shared" si="7" ref="U40:W41">+O40-P40</f>
        <v>0</v>
      </c>
      <c r="V40" s="28">
        <f t="shared" si="7"/>
        <v>2000000</v>
      </c>
      <c r="W40" s="28">
        <f t="shared" si="7"/>
        <v>0</v>
      </c>
    </row>
    <row r="41" spans="1:23" ht="12.75">
      <c r="A41" s="38">
        <v>1</v>
      </c>
      <c r="B41" s="38">
        <v>0</v>
      </c>
      <c r="C41" s="38">
        <v>2</v>
      </c>
      <c r="D41" s="38">
        <v>14</v>
      </c>
      <c r="E41" s="38"/>
      <c r="F41" s="40" t="s">
        <v>68</v>
      </c>
      <c r="G41" s="86">
        <f>+'REC 20'!G41+'REC 21'!G41</f>
        <v>57600000</v>
      </c>
      <c r="H41" s="41"/>
      <c r="I41" s="87">
        <f>+'REC 20'!I41+'REC 21'!I41</f>
        <v>0</v>
      </c>
      <c r="J41" s="87">
        <f>+'REC 20'!J41+'REC 21'!J41</f>
        <v>0</v>
      </c>
      <c r="K41" s="87">
        <f>+'REC 20'!K41+'REC 21'!K41</f>
        <v>0</v>
      </c>
      <c r="L41" s="87">
        <f>+'REC 20'!L41+'REC 21'!L41</f>
        <v>0</v>
      </c>
      <c r="M41" s="86">
        <f>+'REC 20'!M41+'REC 21'!M41</f>
        <v>57600000</v>
      </c>
      <c r="N41" s="39"/>
      <c r="O41" s="86">
        <f>+'REC 20'!O41+'REC 21'!O41</f>
        <v>57599400</v>
      </c>
      <c r="P41" s="86">
        <f>+'REC 20'!P41+'REC 21'!P41</f>
        <v>57599400</v>
      </c>
      <c r="Q41" s="86">
        <f>+'REC 20'!Q41+'REC 21'!Q41</f>
        <v>55599400</v>
      </c>
      <c r="R41" s="86">
        <f>+'REC 20'!R41+'REC 21'!R41</f>
        <v>55599400</v>
      </c>
      <c r="T41" s="46">
        <f>+M41-O41</f>
        <v>600</v>
      </c>
      <c r="U41" s="46">
        <f t="shared" si="7"/>
        <v>0</v>
      </c>
      <c r="V41" s="46">
        <f t="shared" si="7"/>
        <v>2000000</v>
      </c>
      <c r="W41" s="46">
        <f t="shared" si="7"/>
        <v>0</v>
      </c>
    </row>
    <row r="42" spans="1:23" ht="12.75">
      <c r="A42" s="38"/>
      <c r="B42" s="38"/>
      <c r="C42" s="38"/>
      <c r="D42" s="38"/>
      <c r="E42" s="38"/>
      <c r="F42" s="40"/>
      <c r="G42" s="86"/>
      <c r="H42" s="41"/>
      <c r="I42" s="39"/>
      <c r="J42" s="39"/>
      <c r="K42" s="39"/>
      <c r="L42" s="39"/>
      <c r="M42" s="86"/>
      <c r="N42" s="39"/>
      <c r="O42" s="39"/>
      <c r="P42" s="39"/>
      <c r="Q42" s="39"/>
      <c r="R42" s="39"/>
      <c r="T42" s="39"/>
      <c r="U42" s="39"/>
      <c r="V42" s="39"/>
      <c r="W42" s="39"/>
    </row>
    <row r="43" spans="1:23" s="9" customFormat="1" ht="24">
      <c r="A43" s="30">
        <v>1</v>
      </c>
      <c r="B43" s="30">
        <v>0</v>
      </c>
      <c r="C43" s="30">
        <v>5</v>
      </c>
      <c r="D43" s="30"/>
      <c r="E43" s="30"/>
      <c r="F43" s="34" t="s">
        <v>29</v>
      </c>
      <c r="G43" s="42">
        <f>SUM(G45:G48)</f>
        <v>810518269</v>
      </c>
      <c r="H43" s="35"/>
      <c r="I43" s="116">
        <f>+'REC 20'!I43+'REC 21'!I43</f>
        <v>4000000</v>
      </c>
      <c r="J43" s="116">
        <f>+'REC 20'!J43+'REC 21'!J43</f>
        <v>35000000</v>
      </c>
      <c r="K43" s="116">
        <f>+'REC 20'!K43+'REC 21'!K43</f>
        <v>0</v>
      </c>
      <c r="L43" s="116">
        <f>+'REC 20'!L43+'REC 21'!L43</f>
        <v>0</v>
      </c>
      <c r="M43" s="42">
        <f>SUM(M45:M48)</f>
        <v>841518269</v>
      </c>
      <c r="N43" s="36"/>
      <c r="O43" s="42">
        <f>SUM(O45:O48)</f>
        <v>823831995</v>
      </c>
      <c r="P43" s="42">
        <f>SUM(P45:P48)</f>
        <v>823831995</v>
      </c>
      <c r="Q43" s="42">
        <f>SUM(Q45:Q48)</f>
        <v>823831995</v>
      </c>
      <c r="R43" s="42">
        <f>SUM(R45:R48)</f>
        <v>823831995</v>
      </c>
      <c r="S43" s="8"/>
      <c r="T43" s="28">
        <f>+M43-O43</f>
        <v>17686274</v>
      </c>
      <c r="U43" s="28">
        <f>+O43-P43</f>
        <v>0</v>
      </c>
      <c r="V43" s="28">
        <f>+P43-Q43</f>
        <v>0</v>
      </c>
      <c r="W43" s="28">
        <f>+Q43-R43</f>
        <v>0</v>
      </c>
    </row>
    <row r="44" spans="1:23" ht="12.75">
      <c r="A44" s="30"/>
      <c r="B44" s="30"/>
      <c r="C44" s="30"/>
      <c r="D44" s="30"/>
      <c r="E44" s="30"/>
      <c r="F44" s="34"/>
      <c r="G44" s="42"/>
      <c r="H44" s="35"/>
      <c r="I44" s="39"/>
      <c r="J44" s="39"/>
      <c r="K44" s="39"/>
      <c r="L44" s="39"/>
      <c r="M44" s="42"/>
      <c r="N44" s="39"/>
      <c r="O44" s="39"/>
      <c r="P44" s="39"/>
      <c r="Q44" s="39"/>
      <c r="R44" s="39"/>
      <c r="T44" s="39"/>
      <c r="U44" s="39"/>
      <c r="V44" s="39"/>
      <c r="W44" s="39"/>
    </row>
    <row r="45" spans="1:23" s="9" customFormat="1" ht="12.75">
      <c r="A45" s="30">
        <v>1</v>
      </c>
      <c r="B45" s="30">
        <v>0</v>
      </c>
      <c r="C45" s="30">
        <v>5</v>
      </c>
      <c r="D45" s="30">
        <v>1</v>
      </c>
      <c r="E45" s="30"/>
      <c r="F45" s="43" t="s">
        <v>30</v>
      </c>
      <c r="G45" s="86">
        <f>+'REC 20'!G45+'REC 21'!G45</f>
        <v>401265224</v>
      </c>
      <c r="H45" s="35"/>
      <c r="I45" s="87">
        <f>+'REC 20'!I45+'REC 21'!I45</f>
        <v>0</v>
      </c>
      <c r="J45" s="87">
        <f>+'REC 20'!J45+'REC 21'!J45</f>
        <v>8100000</v>
      </c>
      <c r="K45" s="87">
        <f>+'REC 20'!K45+'REC 21'!K45</f>
        <v>0</v>
      </c>
      <c r="L45" s="87">
        <f>+'REC 20'!L45+'REC 21'!L45</f>
        <v>0</v>
      </c>
      <c r="M45" s="86">
        <f>+'REC 20'!M45+'REC 21'!M45</f>
        <v>409365224</v>
      </c>
      <c r="N45" s="39"/>
      <c r="O45" s="86">
        <f>+'REC 20'!O45+'REC 21'!O45</f>
        <v>405306721</v>
      </c>
      <c r="P45" s="86">
        <f>+'REC 20'!P45+'REC 21'!P45</f>
        <v>405306721</v>
      </c>
      <c r="Q45" s="86">
        <f>+'REC 20'!Q45+'REC 21'!Q45</f>
        <v>405306721</v>
      </c>
      <c r="R45" s="86">
        <f>+'REC 20'!R45+'REC 21'!R45</f>
        <v>405306721</v>
      </c>
      <c r="S45" s="8"/>
      <c r="T45" s="46">
        <f>+M45-O45</f>
        <v>4058503</v>
      </c>
      <c r="U45" s="46">
        <f aca="true" t="shared" si="8" ref="U45:W48">+O45-P45</f>
        <v>0</v>
      </c>
      <c r="V45" s="46">
        <f t="shared" si="8"/>
        <v>0</v>
      </c>
      <c r="W45" s="46">
        <f t="shared" si="8"/>
        <v>0</v>
      </c>
    </row>
    <row r="46" spans="1:23" s="9" customFormat="1" ht="12.75">
      <c r="A46" s="30">
        <v>1</v>
      </c>
      <c r="B46" s="30">
        <v>0</v>
      </c>
      <c r="C46" s="30">
        <v>5</v>
      </c>
      <c r="D46" s="30">
        <v>2</v>
      </c>
      <c r="E46" s="30"/>
      <c r="F46" s="43" t="s">
        <v>31</v>
      </c>
      <c r="G46" s="86">
        <f>+'REC 20'!G46+'REC 21'!G46</f>
        <v>296753045</v>
      </c>
      <c r="H46" s="35"/>
      <c r="I46" s="87">
        <f>+'REC 20'!I46+'REC 21'!I46</f>
        <v>4000000</v>
      </c>
      <c r="J46" s="87">
        <f>+'REC 20'!J46+'REC 21'!J46</f>
        <v>13400000</v>
      </c>
      <c r="K46" s="87">
        <f>+'REC 20'!K46+'REC 21'!K46</f>
        <v>0</v>
      </c>
      <c r="L46" s="87">
        <f>+'REC 20'!L46+'REC 21'!L46</f>
        <v>0</v>
      </c>
      <c r="M46" s="86">
        <f>+'REC 20'!M46+'REC 21'!M46</f>
        <v>306153045</v>
      </c>
      <c r="N46" s="39"/>
      <c r="O46" s="86">
        <f>+'REC 20'!O46+'REC 21'!O46</f>
        <v>303832674</v>
      </c>
      <c r="P46" s="86">
        <f>+'REC 20'!P46+'REC 21'!P46</f>
        <v>303832674</v>
      </c>
      <c r="Q46" s="86">
        <f>+'REC 20'!Q46+'REC 21'!Q46</f>
        <v>303832674</v>
      </c>
      <c r="R46" s="86">
        <f>+'REC 20'!R46+'REC 21'!R46</f>
        <v>303832674</v>
      </c>
      <c r="S46" s="8"/>
      <c r="T46" s="46">
        <f>+M46-O46</f>
        <v>2320371</v>
      </c>
      <c r="U46" s="46">
        <f t="shared" si="8"/>
        <v>0</v>
      </c>
      <c r="V46" s="46">
        <f t="shared" si="8"/>
        <v>0</v>
      </c>
      <c r="W46" s="46">
        <f t="shared" si="8"/>
        <v>0</v>
      </c>
    </row>
    <row r="47" spans="1:23" ht="12.75">
      <c r="A47" s="30">
        <v>1</v>
      </c>
      <c r="B47" s="30">
        <v>0</v>
      </c>
      <c r="C47" s="30">
        <v>5</v>
      </c>
      <c r="D47" s="30">
        <v>6</v>
      </c>
      <c r="E47" s="31"/>
      <c r="F47" s="43" t="s">
        <v>69</v>
      </c>
      <c r="G47" s="86">
        <f>+'REC 20'!G47+'REC 21'!G47</f>
        <v>67500000</v>
      </c>
      <c r="H47" s="41"/>
      <c r="I47" s="87">
        <f>+'REC 20'!I47+'REC 21'!I47</f>
        <v>0</v>
      </c>
      <c r="J47" s="87">
        <f>+'REC 20'!J47+'REC 21'!J47</f>
        <v>11900000</v>
      </c>
      <c r="K47" s="87">
        <f>+'REC 20'!K47+'REC 21'!K47</f>
        <v>0</v>
      </c>
      <c r="L47" s="87">
        <f>+'REC 20'!L47+'REC 21'!L47</f>
        <v>0</v>
      </c>
      <c r="M47" s="86">
        <f>+'REC 20'!M47+'REC 21'!M47</f>
        <v>79400000</v>
      </c>
      <c r="N47" s="39"/>
      <c r="O47" s="86">
        <f>+'REC 20'!O47+'REC 21'!O47</f>
        <v>68815560</v>
      </c>
      <c r="P47" s="86">
        <f>+'REC 20'!P47+'REC 21'!P47</f>
        <v>68815560</v>
      </c>
      <c r="Q47" s="86">
        <f>+'REC 20'!Q47+'REC 21'!Q47</f>
        <v>68815560</v>
      </c>
      <c r="R47" s="86">
        <f>+'REC 20'!R47+'REC 21'!R47</f>
        <v>68815560</v>
      </c>
      <c r="T47" s="46">
        <f>+M47-O47</f>
        <v>10584440</v>
      </c>
      <c r="U47" s="46">
        <f t="shared" si="8"/>
        <v>0</v>
      </c>
      <c r="V47" s="46">
        <f t="shared" si="8"/>
        <v>0</v>
      </c>
      <c r="W47" s="46">
        <f t="shared" si="8"/>
        <v>0</v>
      </c>
    </row>
    <row r="48" spans="1:23" ht="12.75">
      <c r="A48" s="30">
        <v>1</v>
      </c>
      <c r="B48" s="30">
        <v>0</v>
      </c>
      <c r="C48" s="30">
        <v>5</v>
      </c>
      <c r="D48" s="30">
        <v>7</v>
      </c>
      <c r="E48" s="31"/>
      <c r="F48" s="43" t="s">
        <v>70</v>
      </c>
      <c r="G48" s="86">
        <f>+'REC 20'!G48+'REC 21'!G48</f>
        <v>45000000</v>
      </c>
      <c r="H48" s="41"/>
      <c r="I48" s="87">
        <f>+'REC 20'!I48+'REC 21'!I48</f>
        <v>0</v>
      </c>
      <c r="J48" s="87">
        <f>+'REC 20'!J48+'REC 21'!J48</f>
        <v>1600000</v>
      </c>
      <c r="K48" s="87">
        <f>+'REC 20'!K48+'REC 21'!K48</f>
        <v>0</v>
      </c>
      <c r="L48" s="87">
        <f>+'REC 20'!L48+'REC 21'!L48</f>
        <v>0</v>
      </c>
      <c r="M48" s="86">
        <f>+'REC 20'!M48+'REC 21'!M48</f>
        <v>46600000</v>
      </c>
      <c r="N48" s="39"/>
      <c r="O48" s="86">
        <f>+'REC 20'!O48+'REC 21'!O48</f>
        <v>45877040</v>
      </c>
      <c r="P48" s="86">
        <f>+'REC 20'!P48+'REC 21'!P48</f>
        <v>45877040</v>
      </c>
      <c r="Q48" s="86">
        <f>+'REC 20'!Q48+'REC 21'!Q48</f>
        <v>45877040</v>
      </c>
      <c r="R48" s="86">
        <f>+'REC 20'!R48+'REC 21'!R48</f>
        <v>45877040</v>
      </c>
      <c r="T48" s="46">
        <f>+M48-O48</f>
        <v>722960</v>
      </c>
      <c r="U48" s="46">
        <f t="shared" si="8"/>
        <v>0</v>
      </c>
      <c r="V48" s="46">
        <f t="shared" si="8"/>
        <v>0</v>
      </c>
      <c r="W48" s="46">
        <f t="shared" si="8"/>
        <v>0</v>
      </c>
    </row>
    <row r="49" spans="1:23" ht="12.75">
      <c r="A49" s="31"/>
      <c r="B49" s="31"/>
      <c r="C49" s="31"/>
      <c r="D49" s="31"/>
      <c r="E49" s="31"/>
      <c r="F49" s="33"/>
      <c r="G49" s="86"/>
      <c r="H49" s="41"/>
      <c r="I49" s="28"/>
      <c r="J49" s="28"/>
      <c r="K49" s="28"/>
      <c r="L49" s="28"/>
      <c r="M49" s="86"/>
      <c r="N49" s="28"/>
      <c r="O49" s="28"/>
      <c r="P49" s="28"/>
      <c r="Q49" s="28"/>
      <c r="R49" s="28"/>
      <c r="T49" s="28"/>
      <c r="U49" s="28"/>
      <c r="V49" s="28"/>
      <c r="W49" s="28"/>
    </row>
    <row r="50" spans="1:23" s="9" customFormat="1" ht="12.75">
      <c r="A50" s="30">
        <v>2</v>
      </c>
      <c r="B50" s="30">
        <v>0</v>
      </c>
      <c r="C50" s="30"/>
      <c r="D50" s="30"/>
      <c r="E50" s="30"/>
      <c r="F50" s="34" t="s">
        <v>32</v>
      </c>
      <c r="G50" s="42">
        <f>+G52+G55</f>
        <v>1316039644</v>
      </c>
      <c r="H50" s="35"/>
      <c r="I50" s="116">
        <f>+'REC 20'!I50+'REC 21'!I50</f>
        <v>202264854</v>
      </c>
      <c r="J50" s="116">
        <f>+'REC 20'!J50+'REC 21'!J50</f>
        <v>202264854</v>
      </c>
      <c r="K50" s="116">
        <f>+'REC 20'!K50+'REC 21'!K50</f>
        <v>0</v>
      </c>
      <c r="L50" s="116">
        <f>+'REC 20'!L50+'REC 21'!L50</f>
        <v>0</v>
      </c>
      <c r="M50" s="42">
        <f>+M52+M55</f>
        <v>1316039644</v>
      </c>
      <c r="N50" s="36"/>
      <c r="O50" s="36">
        <f>+O52+O55</f>
        <v>1294056498.73</v>
      </c>
      <c r="P50" s="36">
        <f>+P52+P55</f>
        <v>1294056498.73</v>
      </c>
      <c r="Q50" s="36">
        <f>+Q52+Q55</f>
        <v>1083333436.95</v>
      </c>
      <c r="R50" s="36">
        <f>+R52+R55</f>
        <v>1083333436.95</v>
      </c>
      <c r="S50" s="8"/>
      <c r="T50" s="28">
        <f>+M50-O50</f>
        <v>21983145.26999998</v>
      </c>
      <c r="U50" s="28">
        <f>+O50-P50</f>
        <v>0</v>
      </c>
      <c r="V50" s="28">
        <f>+P50-Q50</f>
        <v>210723061.77999997</v>
      </c>
      <c r="W50" s="28">
        <f>+Q50-R50</f>
        <v>0</v>
      </c>
    </row>
    <row r="51" spans="1:23" ht="12.75">
      <c r="A51" s="30"/>
      <c r="B51" s="30"/>
      <c r="C51" s="30"/>
      <c r="D51" s="30"/>
      <c r="E51" s="30"/>
      <c r="F51" s="34"/>
      <c r="G51" s="42"/>
      <c r="H51" s="35"/>
      <c r="I51" s="36"/>
      <c r="J51" s="36"/>
      <c r="K51" s="36"/>
      <c r="L51" s="36"/>
      <c r="M51" s="42"/>
      <c r="N51" s="36"/>
      <c r="O51" s="36"/>
      <c r="P51" s="36"/>
      <c r="Q51" s="36"/>
      <c r="R51" s="36"/>
      <c r="T51" s="36"/>
      <c r="U51" s="36"/>
      <c r="V51" s="36"/>
      <c r="W51" s="36"/>
    </row>
    <row r="52" spans="1:23" s="9" customFormat="1" ht="12.75">
      <c r="A52" s="30">
        <v>2</v>
      </c>
      <c r="B52" s="30">
        <v>0</v>
      </c>
      <c r="C52" s="30">
        <v>3</v>
      </c>
      <c r="D52" s="30"/>
      <c r="E52" s="30"/>
      <c r="F52" s="34" t="s">
        <v>33</v>
      </c>
      <c r="G52" s="42">
        <f>+G53</f>
        <v>17430000</v>
      </c>
      <c r="H52" s="35"/>
      <c r="I52" s="116">
        <f>+'REC 20'!I52+'REC 21'!I52</f>
        <v>0</v>
      </c>
      <c r="J52" s="116">
        <f>+'REC 20'!J52+'REC 21'!J52</f>
        <v>1431000</v>
      </c>
      <c r="K52" s="116">
        <f>+'REC 20'!K52+'REC 21'!K52</f>
        <v>0</v>
      </c>
      <c r="L52" s="116">
        <f>+'REC 20'!L52+'REC 21'!L52</f>
        <v>0</v>
      </c>
      <c r="M52" s="42">
        <f>+M53</f>
        <v>18861000</v>
      </c>
      <c r="N52" s="36"/>
      <c r="O52" s="36">
        <f>+O53</f>
        <v>18861000</v>
      </c>
      <c r="P52" s="36">
        <f>+P53</f>
        <v>18861000</v>
      </c>
      <c r="Q52" s="36">
        <f>+Q53</f>
        <v>18861000</v>
      </c>
      <c r="R52" s="36">
        <f>+R53</f>
        <v>18861000</v>
      </c>
      <c r="S52" s="8"/>
      <c r="T52" s="28">
        <f>+M52-O52</f>
        <v>0</v>
      </c>
      <c r="U52" s="28">
        <f aca="true" t="shared" si="9" ref="U52:W53">+O52-P52</f>
        <v>0</v>
      </c>
      <c r="V52" s="28">
        <f t="shared" si="9"/>
        <v>0</v>
      </c>
      <c r="W52" s="28">
        <f t="shared" si="9"/>
        <v>0</v>
      </c>
    </row>
    <row r="53" spans="1:23" ht="12.75">
      <c r="A53" s="38">
        <v>2</v>
      </c>
      <c r="B53" s="38">
        <v>0</v>
      </c>
      <c r="C53" s="38">
        <v>3</v>
      </c>
      <c r="D53" s="38">
        <v>50</v>
      </c>
      <c r="E53" s="38"/>
      <c r="F53" s="40" t="s">
        <v>71</v>
      </c>
      <c r="G53" s="86">
        <f>+'REC 20'!G53+'REC 21'!G53</f>
        <v>17430000</v>
      </c>
      <c r="H53" s="41"/>
      <c r="I53" s="87">
        <f>+'REC 20'!I53+'REC 21'!I53</f>
        <v>0</v>
      </c>
      <c r="J53" s="87">
        <f>+'REC 20'!J53+'REC 21'!J53</f>
        <v>1431000</v>
      </c>
      <c r="K53" s="87">
        <f>+'REC 20'!K53+'REC 21'!K53</f>
        <v>0</v>
      </c>
      <c r="L53" s="87">
        <f>+'REC 20'!L53+'REC 21'!L53</f>
        <v>0</v>
      </c>
      <c r="M53" s="86">
        <f>+'REC 20'!M53+'REC 21'!M53</f>
        <v>18861000</v>
      </c>
      <c r="N53" s="39"/>
      <c r="O53" s="86">
        <f>+'REC 20'!O53+'REC 21'!O53</f>
        <v>18861000</v>
      </c>
      <c r="P53" s="86">
        <f>+'REC 20'!P53+'REC 21'!P53</f>
        <v>18861000</v>
      </c>
      <c r="Q53" s="86">
        <f>+'REC 20'!Q53+'REC 21'!Q53</f>
        <v>18861000</v>
      </c>
      <c r="R53" s="86">
        <f>+'REC 20'!R53+'REC 21'!R53</f>
        <v>18861000</v>
      </c>
      <c r="T53" s="46">
        <f>+M53-O53</f>
        <v>0</v>
      </c>
      <c r="U53" s="46">
        <f t="shared" si="9"/>
        <v>0</v>
      </c>
      <c r="V53" s="46">
        <f t="shared" si="9"/>
        <v>0</v>
      </c>
      <c r="W53" s="46">
        <f t="shared" si="9"/>
        <v>0</v>
      </c>
    </row>
    <row r="54" spans="1:23" ht="12.75">
      <c r="A54" s="38"/>
      <c r="B54" s="38"/>
      <c r="C54" s="38"/>
      <c r="D54" s="38"/>
      <c r="E54" s="38"/>
      <c r="F54" s="40"/>
      <c r="G54" s="86"/>
      <c r="H54" s="41"/>
      <c r="I54" s="47"/>
      <c r="J54" s="47"/>
      <c r="K54" s="47"/>
      <c r="L54" s="47"/>
      <c r="M54" s="86"/>
      <c r="N54" s="47"/>
      <c r="O54" s="47"/>
      <c r="P54" s="47"/>
      <c r="Q54" s="47"/>
      <c r="R54" s="47"/>
      <c r="T54" s="47"/>
      <c r="U54" s="47"/>
      <c r="V54" s="47"/>
      <c r="W54" s="47"/>
    </row>
    <row r="55" spans="1:23" s="9" customFormat="1" ht="12.75">
      <c r="A55" s="30">
        <v>2</v>
      </c>
      <c r="B55" s="30">
        <v>0</v>
      </c>
      <c r="C55" s="30">
        <v>4</v>
      </c>
      <c r="D55" s="30"/>
      <c r="E55" s="30"/>
      <c r="F55" s="34" t="s">
        <v>34</v>
      </c>
      <c r="G55" s="42">
        <f>SUM(G57:G71)</f>
        <v>1298609644</v>
      </c>
      <c r="H55" s="35"/>
      <c r="I55" s="116">
        <f>+'REC 20'!I55+'REC 21'!I55</f>
        <v>202264854</v>
      </c>
      <c r="J55" s="116">
        <f>+'REC 20'!J55+'REC 21'!J55</f>
        <v>200833854</v>
      </c>
      <c r="K55" s="116">
        <f>+'REC 20'!K55+'REC 21'!K55</f>
        <v>0</v>
      </c>
      <c r="L55" s="116">
        <f>+'REC 20'!L55+'REC 21'!L55</f>
        <v>0</v>
      </c>
      <c r="M55" s="42">
        <f>SUM(M57:M71)</f>
        <v>1297178644</v>
      </c>
      <c r="N55" s="36"/>
      <c r="O55" s="48">
        <f>SUM(O57:O71)</f>
        <v>1275195498.73</v>
      </c>
      <c r="P55" s="48">
        <f>SUM(P57:P71)</f>
        <v>1275195498.73</v>
      </c>
      <c r="Q55" s="48">
        <f>SUM(Q57:Q71)</f>
        <v>1064472436.95</v>
      </c>
      <c r="R55" s="48">
        <f>SUM(R57:R71)</f>
        <v>1064472436.95</v>
      </c>
      <c r="S55" s="8"/>
      <c r="T55" s="28">
        <f>+M55-O55</f>
        <v>21983145.26999998</v>
      </c>
      <c r="U55" s="28">
        <f>+O55-P55</f>
        <v>0</v>
      </c>
      <c r="V55" s="28">
        <f>+P55-Q55</f>
        <v>210723061.77999997</v>
      </c>
      <c r="W55" s="28">
        <f>+Q55-R55</f>
        <v>0</v>
      </c>
    </row>
    <row r="56" spans="1:23" s="9" customFormat="1" ht="12.75">
      <c r="A56" s="30"/>
      <c r="B56" s="30"/>
      <c r="C56" s="30"/>
      <c r="D56" s="30"/>
      <c r="E56" s="30"/>
      <c r="F56" s="34"/>
      <c r="G56" s="42"/>
      <c r="H56" s="35"/>
      <c r="I56" s="36"/>
      <c r="J56" s="36"/>
      <c r="K56" s="36"/>
      <c r="L56" s="36"/>
      <c r="M56" s="42"/>
      <c r="N56" s="36"/>
      <c r="O56" s="36"/>
      <c r="P56" s="36"/>
      <c r="Q56" s="36"/>
      <c r="R56" s="36"/>
      <c r="S56" s="8"/>
      <c r="T56" s="36"/>
      <c r="U56" s="36"/>
      <c r="V56" s="36"/>
      <c r="W56" s="36"/>
    </row>
    <row r="57" spans="1:23" ht="15" customHeight="1">
      <c r="A57" s="38">
        <v>2</v>
      </c>
      <c r="B57" s="38">
        <v>0</v>
      </c>
      <c r="C57" s="38">
        <v>4</v>
      </c>
      <c r="D57" s="38">
        <v>1</v>
      </c>
      <c r="E57" s="38"/>
      <c r="F57" s="49" t="s">
        <v>35</v>
      </c>
      <c r="G57" s="86">
        <f>+'REC 20'!G57+'REC 21'!G57</f>
        <v>142000000</v>
      </c>
      <c r="H57" s="44"/>
      <c r="I57" s="87">
        <f>+'REC 20'!I57+'REC 21'!I57</f>
        <v>85000000</v>
      </c>
      <c r="J57" s="87">
        <f>+'REC 20'!J57+'REC 21'!J57</f>
        <v>1600000</v>
      </c>
      <c r="K57" s="87">
        <f>+'REC 20'!K57+'REC 21'!K57</f>
        <v>0</v>
      </c>
      <c r="L57" s="87">
        <f>+'REC 20'!L57+'REC 21'!L57</f>
        <v>0</v>
      </c>
      <c r="M57" s="86">
        <f>+'REC 20'!M57+'REC 21'!M57</f>
        <v>58600000</v>
      </c>
      <c r="N57" s="39"/>
      <c r="O57" s="86">
        <f>+'REC 20'!O57+'REC 21'!O57</f>
        <v>56733245</v>
      </c>
      <c r="P57" s="86">
        <f>+'REC 20'!P57+'REC 21'!P57</f>
        <v>56733245</v>
      </c>
      <c r="Q57" s="86">
        <f>+'REC 20'!Q57+'REC 21'!Q57</f>
        <v>50680254</v>
      </c>
      <c r="R57" s="86">
        <f>+'REC 20'!R57+'REC 21'!R57</f>
        <v>50680254</v>
      </c>
      <c r="T57" s="46">
        <f aca="true" t="shared" si="10" ref="T57:T71">+M57-O57</f>
        <v>1866755</v>
      </c>
      <c r="U57" s="46">
        <f aca="true" t="shared" si="11" ref="U57:W71">+O57-P57</f>
        <v>0</v>
      </c>
      <c r="V57" s="46">
        <f t="shared" si="11"/>
        <v>6052991</v>
      </c>
      <c r="W57" s="46">
        <f t="shared" si="11"/>
        <v>0</v>
      </c>
    </row>
    <row r="58" spans="1:23" s="9" customFormat="1" ht="15" customHeight="1">
      <c r="A58" s="50">
        <v>2</v>
      </c>
      <c r="B58" s="50">
        <v>0</v>
      </c>
      <c r="C58" s="50">
        <v>4</v>
      </c>
      <c r="D58" s="50">
        <v>2</v>
      </c>
      <c r="E58" s="30"/>
      <c r="F58" s="49" t="s">
        <v>36</v>
      </c>
      <c r="G58" s="86">
        <f>+'REC 20'!G58+'REC 21'!G58</f>
        <v>20000000</v>
      </c>
      <c r="H58" s="44"/>
      <c r="I58" s="87">
        <f>+'REC 20'!I58+'REC 21'!I58</f>
        <v>14676800</v>
      </c>
      <c r="J58" s="87">
        <f>+'REC 20'!J58+'REC 21'!J58</f>
        <v>0</v>
      </c>
      <c r="K58" s="87">
        <f>+'REC 20'!K58+'REC 21'!K58</f>
        <v>0</v>
      </c>
      <c r="L58" s="87">
        <f>+'REC 20'!L58+'REC 21'!L58</f>
        <v>0</v>
      </c>
      <c r="M58" s="86">
        <f>+'REC 20'!M58+'REC 21'!M58</f>
        <v>5323200</v>
      </c>
      <c r="N58" s="39"/>
      <c r="O58" s="86">
        <f>+'REC 20'!O58+'REC 21'!O58</f>
        <v>3745600</v>
      </c>
      <c r="P58" s="86">
        <f>+'REC 20'!P58+'REC 21'!P58</f>
        <v>3745600</v>
      </c>
      <c r="Q58" s="86">
        <f>+'REC 20'!Q58+'REC 21'!Q58</f>
        <v>3745600</v>
      </c>
      <c r="R58" s="86">
        <f>+'REC 20'!R58+'REC 21'!R58</f>
        <v>3745600</v>
      </c>
      <c r="S58" s="8"/>
      <c r="T58" s="46">
        <f t="shared" si="10"/>
        <v>1577600</v>
      </c>
      <c r="U58" s="46">
        <f t="shared" si="11"/>
        <v>0</v>
      </c>
      <c r="V58" s="46">
        <f t="shared" si="11"/>
        <v>0</v>
      </c>
      <c r="W58" s="46">
        <f t="shared" si="11"/>
        <v>0</v>
      </c>
    </row>
    <row r="59" spans="1:23" s="9" customFormat="1" ht="15" customHeight="1">
      <c r="A59" s="50">
        <v>2</v>
      </c>
      <c r="B59" s="50">
        <v>0</v>
      </c>
      <c r="C59" s="50">
        <v>4</v>
      </c>
      <c r="D59" s="50">
        <v>4</v>
      </c>
      <c r="E59" s="30"/>
      <c r="F59" s="49" t="s">
        <v>37</v>
      </c>
      <c r="G59" s="86">
        <f>+'REC 20'!G59+'REC 21'!G59</f>
        <v>118500000</v>
      </c>
      <c r="H59" s="44"/>
      <c r="I59" s="87">
        <f>+'REC 20'!I59+'REC 21'!I59</f>
        <v>24700000</v>
      </c>
      <c r="J59" s="87">
        <f>+'REC 20'!J59+'REC 21'!J59</f>
        <v>7569000</v>
      </c>
      <c r="K59" s="87">
        <f>+'REC 20'!K59+'REC 21'!K59</f>
        <v>0</v>
      </c>
      <c r="L59" s="87">
        <f>+'REC 20'!L59+'REC 21'!L59</f>
        <v>0</v>
      </c>
      <c r="M59" s="86">
        <f>+'REC 20'!M59+'REC 21'!M59</f>
        <v>101369000</v>
      </c>
      <c r="N59" s="39"/>
      <c r="O59" s="86">
        <f>+'REC 20'!O59+'REC 21'!O59</f>
        <v>101292659</v>
      </c>
      <c r="P59" s="86">
        <f>+'REC 20'!P59+'REC 21'!P59</f>
        <v>101292659</v>
      </c>
      <c r="Q59" s="86">
        <f>+'REC 20'!Q59+'REC 21'!Q59</f>
        <v>88197067</v>
      </c>
      <c r="R59" s="86">
        <f>+'REC 20'!R59+'REC 21'!R59</f>
        <v>88197067</v>
      </c>
      <c r="S59" s="8"/>
      <c r="T59" s="46">
        <f t="shared" si="10"/>
        <v>76341</v>
      </c>
      <c r="U59" s="46">
        <f t="shared" si="11"/>
        <v>0</v>
      </c>
      <c r="V59" s="46">
        <f t="shared" si="11"/>
        <v>13095592</v>
      </c>
      <c r="W59" s="46">
        <f t="shared" si="11"/>
        <v>0</v>
      </c>
    </row>
    <row r="60" spans="1:23" s="9" customFormat="1" ht="15" customHeight="1">
      <c r="A60" s="50">
        <v>2</v>
      </c>
      <c r="B60" s="50">
        <v>0</v>
      </c>
      <c r="C60" s="50">
        <v>4</v>
      </c>
      <c r="D60" s="50">
        <v>5</v>
      </c>
      <c r="E60" s="30"/>
      <c r="F60" s="49" t="s">
        <v>38</v>
      </c>
      <c r="G60" s="86">
        <f>+'REC 20'!G60+'REC 21'!G60</f>
        <v>405609644</v>
      </c>
      <c r="H60" s="44"/>
      <c r="I60" s="87">
        <f>+'REC 20'!I60+'REC 21'!I60</f>
        <v>3923200</v>
      </c>
      <c r="J60" s="87">
        <f>+'REC 20'!J60+'REC 21'!J60</f>
        <v>18000000</v>
      </c>
      <c r="K60" s="87">
        <f>+'REC 20'!K60+'REC 21'!K60</f>
        <v>0</v>
      </c>
      <c r="L60" s="87">
        <f>+'REC 20'!L60+'REC 21'!L60</f>
        <v>0</v>
      </c>
      <c r="M60" s="86">
        <f>+'REC 20'!M60+'REC 21'!M60</f>
        <v>419686444</v>
      </c>
      <c r="N60" s="39"/>
      <c r="O60" s="86">
        <f>+'REC 20'!O60+'REC 21'!O60</f>
        <v>419169996.16</v>
      </c>
      <c r="P60" s="86">
        <f>+'REC 20'!P60+'REC 21'!P60</f>
        <v>419169996.16</v>
      </c>
      <c r="Q60" s="86">
        <f>+'REC 20'!Q60+'REC 21'!Q60</f>
        <v>393031860.38</v>
      </c>
      <c r="R60" s="86">
        <f>+'REC 20'!R60+'REC 21'!R60</f>
        <v>393031860.38</v>
      </c>
      <c r="S60" s="8"/>
      <c r="T60" s="46">
        <f t="shared" si="10"/>
        <v>516447.8399999738</v>
      </c>
      <c r="U60" s="46">
        <f t="shared" si="11"/>
        <v>0</v>
      </c>
      <c r="V60" s="46">
        <f t="shared" si="11"/>
        <v>26138135.78000003</v>
      </c>
      <c r="W60" s="46">
        <f t="shared" si="11"/>
        <v>0</v>
      </c>
    </row>
    <row r="61" spans="1:23" s="9" customFormat="1" ht="15" customHeight="1">
      <c r="A61" s="50">
        <v>2</v>
      </c>
      <c r="B61" s="50">
        <v>0</v>
      </c>
      <c r="C61" s="50">
        <v>4</v>
      </c>
      <c r="D61" s="50">
        <v>6</v>
      </c>
      <c r="E61" s="30"/>
      <c r="F61" s="49" t="s">
        <v>39</v>
      </c>
      <c r="G61" s="86">
        <f>+'REC 20'!G61+'REC 21'!G61</f>
        <v>77000000</v>
      </c>
      <c r="H61" s="44"/>
      <c r="I61" s="87">
        <f>+'REC 20'!I61+'REC 21'!I61</f>
        <v>0</v>
      </c>
      <c r="J61" s="87">
        <f>+'REC 20'!J61+'REC 21'!J61</f>
        <v>48900000</v>
      </c>
      <c r="K61" s="87">
        <f>+'REC 20'!K61+'REC 21'!K61</f>
        <v>0</v>
      </c>
      <c r="L61" s="87">
        <f>+'REC 20'!L61+'REC 21'!L61</f>
        <v>0</v>
      </c>
      <c r="M61" s="86">
        <f>+'REC 20'!M61+'REC 21'!M61</f>
        <v>125900000</v>
      </c>
      <c r="N61" s="39"/>
      <c r="O61" s="86">
        <f>+'REC 20'!O61+'REC 21'!O61</f>
        <v>123390120</v>
      </c>
      <c r="P61" s="86">
        <f>+'REC 20'!P61+'REC 21'!P61</f>
        <v>123390120</v>
      </c>
      <c r="Q61" s="86">
        <f>+'REC 20'!Q61+'REC 21'!Q61</f>
        <v>99552880</v>
      </c>
      <c r="R61" s="86">
        <f>+'REC 20'!R61+'REC 21'!R61</f>
        <v>99552880</v>
      </c>
      <c r="S61" s="8"/>
      <c r="T61" s="46">
        <f t="shared" si="10"/>
        <v>2509880</v>
      </c>
      <c r="U61" s="46">
        <f t="shared" si="11"/>
        <v>0</v>
      </c>
      <c r="V61" s="46">
        <f t="shared" si="11"/>
        <v>23837240</v>
      </c>
      <c r="W61" s="46">
        <f t="shared" si="11"/>
        <v>0</v>
      </c>
    </row>
    <row r="62" spans="1:23" s="9" customFormat="1" ht="15" customHeight="1">
      <c r="A62" s="50">
        <v>2</v>
      </c>
      <c r="B62" s="50">
        <v>0</v>
      </c>
      <c r="C62" s="50">
        <v>4</v>
      </c>
      <c r="D62" s="50">
        <v>7</v>
      </c>
      <c r="E62" s="30"/>
      <c r="F62" s="49" t="s">
        <v>40</v>
      </c>
      <c r="G62" s="86">
        <f>+'REC 20'!G62+'REC 21'!G62</f>
        <v>18000000</v>
      </c>
      <c r="H62" s="44"/>
      <c r="I62" s="87">
        <f>+'REC 20'!I62+'REC 21'!I62</f>
        <v>8400000</v>
      </c>
      <c r="J62" s="87">
        <f>+'REC 20'!J62+'REC 21'!J62</f>
        <v>6564854</v>
      </c>
      <c r="K62" s="87">
        <f>+'REC 20'!K62+'REC 21'!K62</f>
        <v>0</v>
      </c>
      <c r="L62" s="87">
        <f>+'REC 20'!L62+'REC 21'!L62</f>
        <v>0</v>
      </c>
      <c r="M62" s="86">
        <f>+'REC 20'!M62+'REC 21'!M62</f>
        <v>16164854</v>
      </c>
      <c r="N62" s="39"/>
      <c r="O62" s="86">
        <f>+'REC 20'!O62+'REC 21'!O62</f>
        <v>15752060</v>
      </c>
      <c r="P62" s="86">
        <f>+'REC 20'!P62+'REC 21'!P62</f>
        <v>15752060</v>
      </c>
      <c r="Q62" s="86">
        <f>+'REC 20'!Q62+'REC 21'!Q62</f>
        <v>10464866</v>
      </c>
      <c r="R62" s="86">
        <f>+'REC 20'!R62+'REC 21'!R62</f>
        <v>10464866</v>
      </c>
      <c r="S62" s="8"/>
      <c r="T62" s="46">
        <f t="shared" si="10"/>
        <v>412794</v>
      </c>
      <c r="U62" s="46">
        <f t="shared" si="11"/>
        <v>0</v>
      </c>
      <c r="V62" s="46">
        <f t="shared" si="11"/>
        <v>5287194</v>
      </c>
      <c r="W62" s="46">
        <f t="shared" si="11"/>
        <v>0</v>
      </c>
    </row>
    <row r="63" spans="1:23" s="9" customFormat="1" ht="15" customHeight="1">
      <c r="A63" s="50">
        <v>2</v>
      </c>
      <c r="B63" s="50">
        <v>0</v>
      </c>
      <c r="C63" s="50">
        <v>4</v>
      </c>
      <c r="D63" s="50">
        <v>8</v>
      </c>
      <c r="E63" s="30"/>
      <c r="F63" s="49" t="s">
        <v>41</v>
      </c>
      <c r="G63" s="86">
        <f>+'REC 20'!G63+'REC 21'!G63</f>
        <v>167000000</v>
      </c>
      <c r="H63" s="44"/>
      <c r="I63" s="87">
        <f>+'REC 20'!I63+'REC 21'!I63</f>
        <v>10000000</v>
      </c>
      <c r="J63" s="87">
        <f>+'REC 20'!J63+'REC 21'!J63</f>
        <v>13100000</v>
      </c>
      <c r="K63" s="87">
        <f>+'REC 20'!K63+'REC 21'!K63</f>
        <v>0</v>
      </c>
      <c r="L63" s="87">
        <f>+'REC 20'!L63+'REC 21'!L63</f>
        <v>0</v>
      </c>
      <c r="M63" s="86">
        <f>+'REC 20'!M63+'REC 21'!M63</f>
        <v>170100000</v>
      </c>
      <c r="N63" s="39"/>
      <c r="O63" s="86">
        <f>+'REC 20'!O63+'REC 21'!O63</f>
        <v>163644260</v>
      </c>
      <c r="P63" s="86">
        <f>+'REC 20'!P63+'REC 21'!P63</f>
        <v>163644260</v>
      </c>
      <c r="Q63" s="86">
        <f>+'REC 20'!Q63+'REC 21'!Q63</f>
        <v>163644260</v>
      </c>
      <c r="R63" s="86">
        <f>+'REC 20'!R63+'REC 21'!R63</f>
        <v>163644260</v>
      </c>
      <c r="S63" s="8"/>
      <c r="T63" s="46">
        <f t="shared" si="10"/>
        <v>6455740</v>
      </c>
      <c r="U63" s="46">
        <f t="shared" si="11"/>
        <v>0</v>
      </c>
      <c r="V63" s="46">
        <f t="shared" si="11"/>
        <v>0</v>
      </c>
      <c r="W63" s="46">
        <f t="shared" si="11"/>
        <v>0</v>
      </c>
    </row>
    <row r="64" spans="1:23" s="9" customFormat="1" ht="15" customHeight="1">
      <c r="A64" s="50">
        <v>2</v>
      </c>
      <c r="B64" s="50">
        <v>0</v>
      </c>
      <c r="C64" s="50">
        <v>4</v>
      </c>
      <c r="D64" s="50">
        <v>9</v>
      </c>
      <c r="E64" s="30"/>
      <c r="F64" s="49" t="s">
        <v>42</v>
      </c>
      <c r="G64" s="86">
        <f>+'REC 20'!G64+'REC 21'!G64</f>
        <v>25000000</v>
      </c>
      <c r="H64" s="44"/>
      <c r="I64" s="87">
        <f>+'REC 20'!I64+'REC 21'!I64</f>
        <v>0</v>
      </c>
      <c r="J64" s="87">
        <f>+'REC 20'!J64+'REC 21'!J64</f>
        <v>3400000</v>
      </c>
      <c r="K64" s="87">
        <f>+'REC 20'!K64+'REC 21'!K64</f>
        <v>0</v>
      </c>
      <c r="L64" s="87">
        <f>+'REC 20'!L64+'REC 21'!L64</f>
        <v>0</v>
      </c>
      <c r="M64" s="86">
        <f>+'REC 20'!M64+'REC 21'!M64</f>
        <v>28400000</v>
      </c>
      <c r="N64" s="39"/>
      <c r="O64" s="86">
        <f>+'REC 20'!O64+'REC 21'!O64</f>
        <v>28347121</v>
      </c>
      <c r="P64" s="86">
        <f>+'REC 20'!P64+'REC 21'!P64</f>
        <v>28347121</v>
      </c>
      <c r="Q64" s="86">
        <f>+'REC 20'!Q64+'REC 21'!Q64</f>
        <v>28347121</v>
      </c>
      <c r="R64" s="86">
        <f>+'REC 20'!R64+'REC 21'!R64</f>
        <v>28347121</v>
      </c>
      <c r="S64" s="8"/>
      <c r="T64" s="46">
        <f t="shared" si="10"/>
        <v>52879</v>
      </c>
      <c r="U64" s="46">
        <f t="shared" si="11"/>
        <v>0</v>
      </c>
      <c r="V64" s="46">
        <f t="shared" si="11"/>
        <v>0</v>
      </c>
      <c r="W64" s="46">
        <f t="shared" si="11"/>
        <v>0</v>
      </c>
    </row>
    <row r="65" spans="1:23" s="54" customFormat="1" ht="15" customHeight="1">
      <c r="A65" s="50">
        <v>2</v>
      </c>
      <c r="B65" s="50">
        <v>0</v>
      </c>
      <c r="C65" s="50">
        <v>4</v>
      </c>
      <c r="D65" s="50">
        <v>10</v>
      </c>
      <c r="E65" s="51"/>
      <c r="F65" s="49" t="s">
        <v>43</v>
      </c>
      <c r="G65" s="86">
        <f>+'REC 20'!G65+'REC 21'!G65</f>
        <v>7500000</v>
      </c>
      <c r="H65" s="44"/>
      <c r="I65" s="87">
        <f>+'REC 20'!I65+'REC 21'!I65</f>
        <v>1000000</v>
      </c>
      <c r="J65" s="87">
        <f>+'REC 20'!J65+'REC 21'!J65</f>
        <v>0</v>
      </c>
      <c r="K65" s="87">
        <f>+'REC 20'!K65+'REC 21'!K65</f>
        <v>0</v>
      </c>
      <c r="L65" s="87">
        <f>+'REC 20'!L65+'REC 21'!L65</f>
        <v>0</v>
      </c>
      <c r="M65" s="86">
        <f>+'REC 20'!M65+'REC 21'!M65</f>
        <v>6500000</v>
      </c>
      <c r="N65" s="39"/>
      <c r="O65" s="86">
        <f>+'REC 20'!O65+'REC 21'!O65</f>
        <v>6201915</v>
      </c>
      <c r="P65" s="86">
        <f>+'REC 20'!P65+'REC 21'!P65</f>
        <v>6201915</v>
      </c>
      <c r="Q65" s="86">
        <f>+'REC 20'!Q65+'REC 21'!Q65</f>
        <v>6201915</v>
      </c>
      <c r="R65" s="86">
        <f>+'REC 20'!R65+'REC 21'!R65</f>
        <v>6201915</v>
      </c>
      <c r="S65" s="53"/>
      <c r="T65" s="46">
        <f t="shared" si="10"/>
        <v>298085</v>
      </c>
      <c r="U65" s="46">
        <f t="shared" si="11"/>
        <v>0</v>
      </c>
      <c r="V65" s="46">
        <f t="shared" si="11"/>
        <v>0</v>
      </c>
      <c r="W65" s="46">
        <f t="shared" si="11"/>
        <v>0</v>
      </c>
    </row>
    <row r="66" spans="1:23" s="9" customFormat="1" ht="15" customHeight="1">
      <c r="A66" s="50">
        <v>2</v>
      </c>
      <c r="B66" s="50">
        <v>0</v>
      </c>
      <c r="C66" s="50">
        <v>4</v>
      </c>
      <c r="D66" s="50">
        <v>11</v>
      </c>
      <c r="E66" s="30"/>
      <c r="F66" s="49" t="s">
        <v>44</v>
      </c>
      <c r="G66" s="86">
        <f>+'REC 20'!G66+'REC 21'!G66</f>
        <v>160000000</v>
      </c>
      <c r="H66" s="44"/>
      <c r="I66" s="87">
        <f>+'REC 20'!I66+'REC 21'!I66</f>
        <v>10000000</v>
      </c>
      <c r="J66" s="87">
        <f>+'REC 20'!J66+'REC 21'!J66</f>
        <v>1700000</v>
      </c>
      <c r="K66" s="87">
        <f>+'REC 20'!K66+'REC 21'!K66</f>
        <v>0</v>
      </c>
      <c r="L66" s="87">
        <f>+'REC 20'!L66+'REC 21'!L66</f>
        <v>0</v>
      </c>
      <c r="M66" s="86">
        <f>+'REC 20'!M66+'REC 21'!M66</f>
        <v>151700000</v>
      </c>
      <c r="N66" s="39"/>
      <c r="O66" s="86">
        <f>+'REC 20'!O66+'REC 21'!O66</f>
        <v>150884762.57</v>
      </c>
      <c r="P66" s="86">
        <f>+'REC 20'!P66+'REC 21'!P66</f>
        <v>150884762.57</v>
      </c>
      <c r="Q66" s="86">
        <f>+'REC 20'!Q66+'REC 21'!Q66</f>
        <v>143626122.57</v>
      </c>
      <c r="R66" s="86">
        <f>+'REC 20'!R66+'REC 21'!R66</f>
        <v>143626122.57</v>
      </c>
      <c r="S66" s="8"/>
      <c r="T66" s="46">
        <f t="shared" si="10"/>
        <v>815237.4300000072</v>
      </c>
      <c r="U66" s="46">
        <f t="shared" si="11"/>
        <v>0</v>
      </c>
      <c r="V66" s="46">
        <f t="shared" si="11"/>
        <v>7258640</v>
      </c>
      <c r="W66" s="46">
        <f t="shared" si="11"/>
        <v>0</v>
      </c>
    </row>
    <row r="67" spans="1:23" ht="15" customHeight="1">
      <c r="A67" s="50">
        <v>2</v>
      </c>
      <c r="B67" s="50">
        <v>0</v>
      </c>
      <c r="C67" s="50">
        <v>4</v>
      </c>
      <c r="D67" s="50">
        <v>13</v>
      </c>
      <c r="E67" s="38"/>
      <c r="F67" s="49" t="s">
        <v>45</v>
      </c>
      <c r="G67" s="86">
        <f>+'REC 20'!G67+'REC 21'!G67</f>
        <v>40000000</v>
      </c>
      <c r="H67" s="44"/>
      <c r="I67" s="87">
        <f>+'REC 20'!I67+'REC 21'!I67</f>
        <v>7000000</v>
      </c>
      <c r="J67" s="87">
        <f>+'REC 20'!J67+'REC 21'!J67</f>
        <v>0</v>
      </c>
      <c r="K67" s="87">
        <f>+'REC 20'!K67+'REC 21'!K67</f>
        <v>0</v>
      </c>
      <c r="L67" s="87">
        <f>+'REC 20'!L67+'REC 21'!L67</f>
        <v>0</v>
      </c>
      <c r="M67" s="86">
        <f>+'REC 20'!M67+'REC 21'!M67</f>
        <v>33000000</v>
      </c>
      <c r="N67" s="39"/>
      <c r="O67" s="86">
        <f>+'REC 20'!O67+'REC 21'!O67</f>
        <v>33000000</v>
      </c>
      <c r="P67" s="86">
        <f>+'REC 20'!P67+'REC 21'!P67</f>
        <v>33000000</v>
      </c>
      <c r="Q67" s="86">
        <f>+'REC 20'!Q67+'REC 21'!Q67</f>
        <v>18789885</v>
      </c>
      <c r="R67" s="86">
        <f>+'REC 20'!R67+'REC 21'!R67</f>
        <v>18789885</v>
      </c>
      <c r="T67" s="46">
        <f t="shared" si="10"/>
        <v>0</v>
      </c>
      <c r="U67" s="46">
        <f t="shared" si="11"/>
        <v>0</v>
      </c>
      <c r="V67" s="46">
        <f t="shared" si="11"/>
        <v>14210115</v>
      </c>
      <c r="W67" s="46">
        <f t="shared" si="11"/>
        <v>0</v>
      </c>
    </row>
    <row r="68" spans="1:23" ht="15" customHeight="1">
      <c r="A68" s="50">
        <v>2</v>
      </c>
      <c r="B68" s="50">
        <v>0</v>
      </c>
      <c r="C68" s="50">
        <v>4</v>
      </c>
      <c r="D68" s="50">
        <v>17</v>
      </c>
      <c r="E68" s="38"/>
      <c r="F68" s="49" t="s">
        <v>46</v>
      </c>
      <c r="G68" s="86">
        <f>+'REC 20'!G68+'REC 21'!G68</f>
        <v>10000000</v>
      </c>
      <c r="H68" s="44"/>
      <c r="I68" s="87">
        <f>+'REC 20'!I68+'REC 21'!I68</f>
        <v>10000000</v>
      </c>
      <c r="J68" s="87">
        <f>+'REC 20'!J68+'REC 21'!J68</f>
        <v>0</v>
      </c>
      <c r="K68" s="87">
        <f>+'REC 20'!K68+'REC 21'!K68</f>
        <v>0</v>
      </c>
      <c r="L68" s="87">
        <f>+'REC 20'!L68+'REC 21'!L68</f>
        <v>0</v>
      </c>
      <c r="M68" s="86">
        <f>+'REC 20'!M68+'REC 21'!M68</f>
        <v>0</v>
      </c>
      <c r="N68" s="39"/>
      <c r="O68" s="86">
        <f>+'REC 20'!O68+'REC 21'!O68</f>
        <v>0</v>
      </c>
      <c r="P68" s="86">
        <f>+'REC 20'!P68+'REC 21'!P68</f>
        <v>0</v>
      </c>
      <c r="Q68" s="86">
        <f>+'REC 20'!Q68+'REC 21'!Q68</f>
        <v>0</v>
      </c>
      <c r="R68" s="86">
        <f>+'REC 20'!R68+'REC 21'!R68</f>
        <v>0</v>
      </c>
      <c r="T68" s="46">
        <f t="shared" si="10"/>
        <v>0</v>
      </c>
      <c r="U68" s="46">
        <f t="shared" si="11"/>
        <v>0</v>
      </c>
      <c r="V68" s="46">
        <f t="shared" si="11"/>
        <v>0</v>
      </c>
      <c r="W68" s="46">
        <f t="shared" si="11"/>
        <v>0</v>
      </c>
    </row>
    <row r="69" spans="1:23" s="9" customFormat="1" ht="15" customHeight="1">
      <c r="A69" s="50">
        <v>2</v>
      </c>
      <c r="B69" s="50">
        <v>0</v>
      </c>
      <c r="C69" s="50">
        <v>4</v>
      </c>
      <c r="D69" s="50">
        <v>21</v>
      </c>
      <c r="E69" s="30"/>
      <c r="F69" s="56" t="s">
        <v>72</v>
      </c>
      <c r="G69" s="86">
        <f>+'REC 20'!G69+'REC 21'!G69</f>
        <v>48000000</v>
      </c>
      <c r="H69" s="44"/>
      <c r="I69" s="87">
        <f>+'REC 20'!I69+'REC 21'!I69</f>
        <v>2564854</v>
      </c>
      <c r="J69" s="87">
        <f>+'REC 20'!J69+'REC 21'!J69</f>
        <v>0</v>
      </c>
      <c r="K69" s="87">
        <f>+'REC 20'!K69+'REC 21'!K69</f>
        <v>0</v>
      </c>
      <c r="L69" s="87">
        <f>+'REC 20'!L69+'REC 21'!L69</f>
        <v>0</v>
      </c>
      <c r="M69" s="86">
        <f>+'REC 20'!M69+'REC 21'!M69</f>
        <v>45435146</v>
      </c>
      <c r="N69" s="39"/>
      <c r="O69" s="86">
        <f>+'REC 20'!O69+'REC 21'!O69</f>
        <v>44118740</v>
      </c>
      <c r="P69" s="86">
        <f>+'REC 20'!P69+'REC 21'!P69</f>
        <v>44118740</v>
      </c>
      <c r="Q69" s="86">
        <f>+'REC 20'!Q69+'REC 21'!Q69</f>
        <v>37275586</v>
      </c>
      <c r="R69" s="86">
        <f>+'REC 20'!R69+'REC 21'!R69</f>
        <v>37275586</v>
      </c>
      <c r="S69" s="8"/>
      <c r="T69" s="46">
        <f t="shared" si="10"/>
        <v>1316406</v>
      </c>
      <c r="U69" s="46">
        <f t="shared" si="11"/>
        <v>0</v>
      </c>
      <c r="V69" s="46">
        <f t="shared" si="11"/>
        <v>6843154</v>
      </c>
      <c r="W69" s="46">
        <f t="shared" si="11"/>
        <v>0</v>
      </c>
    </row>
    <row r="70" spans="1:23" s="9" customFormat="1" ht="15" customHeight="1">
      <c r="A70" s="50">
        <v>2</v>
      </c>
      <c r="B70" s="50">
        <v>0</v>
      </c>
      <c r="C70" s="50">
        <v>4</v>
      </c>
      <c r="D70" s="50">
        <v>40</v>
      </c>
      <c r="E70" s="30"/>
      <c r="F70" s="43" t="s">
        <v>47</v>
      </c>
      <c r="G70" s="86">
        <f>+'REC 20'!G70+'REC 21'!G70</f>
        <v>30000000</v>
      </c>
      <c r="H70" s="44"/>
      <c r="I70" s="87">
        <f>+'REC 20'!I70+'REC 21'!I70</f>
        <v>25000000</v>
      </c>
      <c r="J70" s="87">
        <f>+'REC 20'!J70+'REC 21'!J70</f>
        <v>0</v>
      </c>
      <c r="K70" s="87">
        <f>+'REC 20'!K70+'REC 21'!K70</f>
        <v>0</v>
      </c>
      <c r="L70" s="87">
        <f>+'REC 20'!L70+'REC 21'!L70</f>
        <v>0</v>
      </c>
      <c r="M70" s="86">
        <f>+'REC 20'!M70+'REC 21'!M70</f>
        <v>5000000</v>
      </c>
      <c r="N70" s="39"/>
      <c r="O70" s="86">
        <f>+'REC 20'!O70+'REC 21'!O70</f>
        <v>2951120</v>
      </c>
      <c r="P70" s="86">
        <f>+'REC 20'!P70+'REC 21'!P70</f>
        <v>2951120</v>
      </c>
      <c r="Q70" s="86">
        <f>+'REC 20'!Q70+'REC 21'!Q70</f>
        <v>2951120</v>
      </c>
      <c r="R70" s="86">
        <f>+'REC 20'!R70+'REC 21'!R70</f>
        <v>2951120</v>
      </c>
      <c r="S70" s="8"/>
      <c r="T70" s="46">
        <f t="shared" si="10"/>
        <v>2048880</v>
      </c>
      <c r="U70" s="46">
        <f t="shared" si="11"/>
        <v>0</v>
      </c>
      <c r="V70" s="46">
        <f t="shared" si="11"/>
        <v>0</v>
      </c>
      <c r="W70" s="46">
        <f t="shared" si="11"/>
        <v>0</v>
      </c>
    </row>
    <row r="71" spans="1:23" s="9" customFormat="1" ht="15" customHeight="1">
      <c r="A71" s="50">
        <v>2</v>
      </c>
      <c r="B71" s="50">
        <v>0</v>
      </c>
      <c r="C71" s="50">
        <v>4</v>
      </c>
      <c r="D71" s="50">
        <v>41</v>
      </c>
      <c r="E71" s="30"/>
      <c r="F71" s="43" t="s">
        <v>48</v>
      </c>
      <c r="G71" s="86">
        <f>+'REC 20'!G71+'REC 21'!G71</f>
        <v>30000000</v>
      </c>
      <c r="H71" s="44"/>
      <c r="I71" s="87">
        <f>+'REC 20'!I71+'REC 21'!I71</f>
        <v>0</v>
      </c>
      <c r="J71" s="87">
        <f>+'REC 20'!J71+'REC 21'!J71</f>
        <v>100000000</v>
      </c>
      <c r="K71" s="87">
        <f>+'REC 20'!K71+'REC 21'!K71</f>
        <v>0</v>
      </c>
      <c r="L71" s="87">
        <f>+'REC 20'!L71+'REC 21'!L71</f>
        <v>0</v>
      </c>
      <c r="M71" s="86">
        <f>+'REC 20'!M71+'REC 21'!M71</f>
        <v>130000000</v>
      </c>
      <c r="N71" s="39"/>
      <c r="O71" s="86">
        <f>+'REC 20'!O71+'REC 21'!O71</f>
        <v>125963900</v>
      </c>
      <c r="P71" s="86">
        <f>+'REC 20'!P71+'REC 21'!P71</f>
        <v>125963900</v>
      </c>
      <c r="Q71" s="86">
        <f>+'REC 20'!Q71+'REC 21'!Q71</f>
        <v>17963900</v>
      </c>
      <c r="R71" s="86">
        <f>+'REC 20'!R71+'REC 21'!R71</f>
        <v>17963900</v>
      </c>
      <c r="S71" s="8"/>
      <c r="T71" s="46">
        <f t="shared" si="10"/>
        <v>4036100</v>
      </c>
      <c r="U71" s="46">
        <f t="shared" si="11"/>
        <v>0</v>
      </c>
      <c r="V71" s="46">
        <f t="shared" si="11"/>
        <v>108000000</v>
      </c>
      <c r="W71" s="46">
        <f t="shared" si="11"/>
        <v>0</v>
      </c>
    </row>
    <row r="72" spans="1:23" s="9" customFormat="1" ht="15" customHeight="1">
      <c r="A72" s="50"/>
      <c r="B72" s="50"/>
      <c r="C72" s="50"/>
      <c r="D72" s="50"/>
      <c r="E72" s="30"/>
      <c r="F72" s="43"/>
      <c r="G72" s="86"/>
      <c r="H72" s="44"/>
      <c r="I72" s="87"/>
      <c r="J72" s="87"/>
      <c r="K72" s="87"/>
      <c r="L72" s="87"/>
      <c r="M72" s="86"/>
      <c r="N72" s="39"/>
      <c r="O72" s="86"/>
      <c r="P72" s="86"/>
      <c r="Q72" s="86"/>
      <c r="R72" s="86"/>
      <c r="S72" s="8"/>
      <c r="T72" s="46"/>
      <c r="U72" s="46"/>
      <c r="V72" s="46"/>
      <c r="W72" s="46"/>
    </row>
    <row r="73" spans="1:23" s="54" customFormat="1" ht="15" customHeight="1">
      <c r="A73" s="51">
        <v>3</v>
      </c>
      <c r="B73" s="51"/>
      <c r="C73" s="51"/>
      <c r="D73" s="51"/>
      <c r="E73" s="51"/>
      <c r="F73" s="123" t="s">
        <v>81</v>
      </c>
      <c r="G73" s="116">
        <f>+'REC 20'!G73+'REC 21'!G73</f>
        <v>315675000</v>
      </c>
      <c r="H73" s="127"/>
      <c r="I73" s="116">
        <f>+'REC 20'!I73+'REC 21'!I73</f>
        <v>0</v>
      </c>
      <c r="J73" s="116">
        <f>+'REC 20'!J73+'REC 21'!J73</f>
        <v>0</v>
      </c>
      <c r="K73" s="116">
        <f>+'REC 20'!K73+'REC 21'!K73</f>
        <v>0</v>
      </c>
      <c r="L73" s="116">
        <f>+'REC 20'!L73+'REC 21'!L73</f>
        <v>0</v>
      </c>
      <c r="M73" s="116">
        <f>+'REC 20'!M73+'REC 21'!M73</f>
        <v>315675000</v>
      </c>
      <c r="N73" s="137"/>
      <c r="O73" s="116">
        <f>+'REC 20'!O73+'REC 21'!O73</f>
        <v>114899698</v>
      </c>
      <c r="P73" s="116">
        <f>+'REC 20'!P73+'REC 21'!P73</f>
        <v>114899698</v>
      </c>
      <c r="Q73" s="116">
        <f>+'REC 20'!Q73+'REC 21'!Q73</f>
        <v>114899698</v>
      </c>
      <c r="R73" s="116">
        <f>+'REC 20'!R73+'REC 21'!R73</f>
        <v>114899698</v>
      </c>
      <c r="S73" s="53"/>
      <c r="T73" s="128">
        <f aca="true" t="shared" si="12" ref="T73:T92">+M73-O73</f>
        <v>200775302</v>
      </c>
      <c r="U73" s="128">
        <f aca="true" t="shared" si="13" ref="U73:W91">+O73-P73</f>
        <v>0</v>
      </c>
      <c r="V73" s="128">
        <f t="shared" si="13"/>
        <v>0</v>
      </c>
      <c r="W73" s="128">
        <f t="shared" si="13"/>
        <v>0</v>
      </c>
    </row>
    <row r="74" spans="1:23" s="9" customFormat="1" ht="15" customHeight="1">
      <c r="A74" s="50">
        <v>3</v>
      </c>
      <c r="B74" s="50">
        <v>2</v>
      </c>
      <c r="C74" s="50"/>
      <c r="D74" s="50"/>
      <c r="E74" s="30"/>
      <c r="F74" s="56" t="s">
        <v>82</v>
      </c>
      <c r="G74" s="86">
        <f>+'REC 20'!G74+'REC 21'!G74</f>
        <v>15675000</v>
      </c>
      <c r="H74" s="44"/>
      <c r="I74" s="87">
        <f>+'REC 20'!I74+'REC 21'!I74</f>
        <v>0</v>
      </c>
      <c r="J74" s="87">
        <f>+'REC 20'!J74+'REC 21'!J74</f>
        <v>0</v>
      </c>
      <c r="K74" s="87">
        <f>+'REC 20'!K74+'REC 21'!K74</f>
        <v>0</v>
      </c>
      <c r="L74" s="87">
        <f>+'REC 20'!L74+'REC 21'!L74</f>
        <v>0</v>
      </c>
      <c r="M74" s="86">
        <f>+'REC 20'!M74+'REC 21'!M74</f>
        <v>15675000</v>
      </c>
      <c r="N74" s="36"/>
      <c r="O74" s="86">
        <f>+'REC 20'!O74+'REC 21'!O74</f>
        <v>11203344</v>
      </c>
      <c r="P74" s="86">
        <f>+'REC 20'!P74+'REC 21'!P74</f>
        <v>11203344</v>
      </c>
      <c r="Q74" s="86">
        <f>+'REC 20'!Q74+'REC 21'!Q74</f>
        <v>11203344</v>
      </c>
      <c r="R74" s="86">
        <f>+'REC 20'!R74+'REC 21'!R74</f>
        <v>11203344</v>
      </c>
      <c r="S74" s="8"/>
      <c r="T74" s="46">
        <f t="shared" si="12"/>
        <v>4471656</v>
      </c>
      <c r="U74" s="46">
        <f t="shared" si="13"/>
        <v>0</v>
      </c>
      <c r="V74" s="46">
        <f t="shared" si="13"/>
        <v>0</v>
      </c>
      <c r="W74" s="46">
        <f t="shared" si="13"/>
        <v>0</v>
      </c>
    </row>
    <row r="75" spans="1:23" s="9" customFormat="1" ht="15" customHeight="1">
      <c r="A75" s="50">
        <v>3</v>
      </c>
      <c r="B75" s="50">
        <v>2</v>
      </c>
      <c r="C75" s="50">
        <v>1</v>
      </c>
      <c r="D75" s="50"/>
      <c r="E75" s="30"/>
      <c r="F75" s="56" t="s">
        <v>83</v>
      </c>
      <c r="G75" s="86">
        <f>+'REC 20'!G75+'REC 21'!G75</f>
        <v>15675000</v>
      </c>
      <c r="H75" s="44"/>
      <c r="I75" s="87">
        <f>+'REC 20'!I75+'REC 21'!I75</f>
        <v>0</v>
      </c>
      <c r="J75" s="87">
        <f>+'REC 20'!J75+'REC 21'!J75</f>
        <v>0</v>
      </c>
      <c r="K75" s="87">
        <f>+'REC 20'!K75+'REC 21'!K75</f>
        <v>0</v>
      </c>
      <c r="L75" s="87">
        <f>+'REC 20'!L75+'REC 21'!L75</f>
        <v>0</v>
      </c>
      <c r="M75" s="86">
        <f>+'REC 20'!M75+'REC 21'!M75</f>
        <v>15675000</v>
      </c>
      <c r="N75" s="36"/>
      <c r="O75" s="86">
        <f>+'REC 20'!O75+'REC 21'!O75</f>
        <v>11203344</v>
      </c>
      <c r="P75" s="86">
        <f>+'REC 20'!P75+'REC 21'!P75</f>
        <v>11203344</v>
      </c>
      <c r="Q75" s="86">
        <f>+'REC 20'!Q75+'REC 21'!Q75</f>
        <v>11203344</v>
      </c>
      <c r="R75" s="86">
        <f>+'REC 20'!R75+'REC 21'!R75</f>
        <v>11203344</v>
      </c>
      <c r="S75" s="8"/>
      <c r="T75" s="46">
        <f t="shared" si="12"/>
        <v>4471656</v>
      </c>
      <c r="U75" s="46">
        <f t="shared" si="13"/>
        <v>0</v>
      </c>
      <c r="V75" s="46">
        <f t="shared" si="13"/>
        <v>0</v>
      </c>
      <c r="W75" s="46">
        <f t="shared" si="13"/>
        <v>0</v>
      </c>
    </row>
    <row r="76" spans="1:23" s="9" customFormat="1" ht="15" customHeight="1">
      <c r="A76" s="50">
        <v>3</v>
      </c>
      <c r="B76" s="50">
        <v>2</v>
      </c>
      <c r="C76" s="50">
        <v>1</v>
      </c>
      <c r="D76" s="50">
        <v>1</v>
      </c>
      <c r="E76" s="30">
        <v>20</v>
      </c>
      <c r="F76" s="56" t="s">
        <v>84</v>
      </c>
      <c r="G76" s="86">
        <f>+'REC 20'!G76+'REC 21'!G76</f>
        <v>15675000</v>
      </c>
      <c r="H76" s="44"/>
      <c r="I76" s="87">
        <f>+'REC 20'!I76+'REC 21'!I76</f>
        <v>0</v>
      </c>
      <c r="J76" s="87">
        <f>+'REC 20'!J76+'REC 21'!J76</f>
        <v>0</v>
      </c>
      <c r="K76" s="87">
        <f>+'REC 20'!K76+'REC 21'!K76</f>
        <v>0</v>
      </c>
      <c r="L76" s="87">
        <f>+'REC 20'!L76+'REC 21'!L76</f>
        <v>0</v>
      </c>
      <c r="M76" s="86">
        <f>+'REC 20'!M76+'REC 21'!M76</f>
        <v>15675000</v>
      </c>
      <c r="N76" s="36"/>
      <c r="O76" s="86">
        <f>+'REC 20'!O76+'REC 21'!O76</f>
        <v>11203344</v>
      </c>
      <c r="P76" s="86">
        <f>+'REC 20'!P76+'REC 21'!P76</f>
        <v>11203344</v>
      </c>
      <c r="Q76" s="86">
        <f>+'REC 20'!Q76+'REC 21'!Q76</f>
        <v>11203344</v>
      </c>
      <c r="R76" s="86">
        <f>+'REC 20'!R76+'REC 21'!R76</f>
        <v>11203344</v>
      </c>
      <c r="S76" s="8"/>
      <c r="T76" s="46">
        <f t="shared" si="12"/>
        <v>4471656</v>
      </c>
      <c r="U76" s="46">
        <f t="shared" si="13"/>
        <v>0</v>
      </c>
      <c r="V76" s="46">
        <f t="shared" si="13"/>
        <v>0</v>
      </c>
      <c r="W76" s="46">
        <f t="shared" si="13"/>
        <v>0</v>
      </c>
    </row>
    <row r="77" spans="1:23" s="9" customFormat="1" ht="10.5" customHeight="1">
      <c r="A77" s="50"/>
      <c r="B77" s="50"/>
      <c r="C77" s="50"/>
      <c r="D77" s="50"/>
      <c r="E77" s="30"/>
      <c r="F77" s="56"/>
      <c r="G77" s="87"/>
      <c r="H77" s="44"/>
      <c r="I77" s="36"/>
      <c r="J77" s="36"/>
      <c r="K77" s="36"/>
      <c r="L77" s="36"/>
      <c r="M77" s="87"/>
      <c r="N77" s="36"/>
      <c r="O77" s="45"/>
      <c r="P77" s="45"/>
      <c r="Q77" s="45"/>
      <c r="R77" s="45"/>
      <c r="S77" s="8"/>
      <c r="T77" s="46"/>
      <c r="U77" s="46">
        <f t="shared" si="13"/>
        <v>0</v>
      </c>
      <c r="V77" s="46">
        <f t="shared" si="13"/>
        <v>0</v>
      </c>
      <c r="W77" s="46">
        <f t="shared" si="13"/>
        <v>0</v>
      </c>
    </row>
    <row r="78" spans="1:23" s="9" customFormat="1" ht="15" customHeight="1">
      <c r="A78" s="50">
        <v>3</v>
      </c>
      <c r="B78" s="50">
        <v>6</v>
      </c>
      <c r="C78" s="50"/>
      <c r="D78" s="50"/>
      <c r="E78" s="30"/>
      <c r="F78" s="56" t="s">
        <v>85</v>
      </c>
      <c r="G78" s="86">
        <f>+'REC 20'!G78+'REC 21'!G78</f>
        <v>300000000</v>
      </c>
      <c r="H78" s="44"/>
      <c r="I78" s="87">
        <f>+'REC 20'!I78+'REC 21'!I78</f>
        <v>0</v>
      </c>
      <c r="J78" s="87">
        <f>+'REC 20'!J78+'REC 21'!J78</f>
        <v>0</v>
      </c>
      <c r="K78" s="87">
        <f>+'REC 20'!K78+'REC 21'!K78</f>
        <v>0</v>
      </c>
      <c r="L78" s="87">
        <f>+'REC 20'!L78+'REC 21'!L78</f>
        <v>0</v>
      </c>
      <c r="M78" s="86">
        <f>+'REC 20'!M78+'REC 21'!M78</f>
        <v>300000000</v>
      </c>
      <c r="N78" s="36"/>
      <c r="O78" s="86">
        <f>+'REC 20'!O78+'REC 21'!O78</f>
        <v>103696354</v>
      </c>
      <c r="P78" s="86">
        <f>+'REC 20'!P78+'REC 21'!P78</f>
        <v>103696354</v>
      </c>
      <c r="Q78" s="86">
        <f>+'REC 20'!Q78+'REC 21'!Q78</f>
        <v>103696354</v>
      </c>
      <c r="R78" s="86">
        <f>+'REC 20'!R78+'REC 21'!R78</f>
        <v>103696354</v>
      </c>
      <c r="S78" s="8"/>
      <c r="T78" s="46">
        <f t="shared" si="12"/>
        <v>196303646</v>
      </c>
      <c r="U78" s="46">
        <f t="shared" si="13"/>
        <v>0</v>
      </c>
      <c r="V78" s="46">
        <f t="shared" si="13"/>
        <v>0</v>
      </c>
      <c r="W78" s="46">
        <f t="shared" si="13"/>
        <v>0</v>
      </c>
    </row>
    <row r="79" spans="1:23" s="9" customFormat="1" ht="15" customHeight="1">
      <c r="A79" s="50">
        <v>3</v>
      </c>
      <c r="B79" s="50">
        <v>6</v>
      </c>
      <c r="C79" s="50">
        <v>1</v>
      </c>
      <c r="D79" s="50"/>
      <c r="E79" s="30"/>
      <c r="F79" s="56" t="s">
        <v>86</v>
      </c>
      <c r="G79" s="86">
        <f>+'REC 20'!G79+'REC 21'!G79</f>
        <v>300000000</v>
      </c>
      <c r="H79" s="44"/>
      <c r="I79" s="87">
        <f>+'REC 20'!I79+'REC 21'!I79</f>
        <v>0</v>
      </c>
      <c r="J79" s="87">
        <f>+'REC 20'!J79+'REC 21'!J79</f>
        <v>0</v>
      </c>
      <c r="K79" s="87">
        <f>+'REC 20'!K79+'REC 21'!K79</f>
        <v>0</v>
      </c>
      <c r="L79" s="87">
        <f>+'REC 20'!L79+'REC 21'!L79</f>
        <v>0</v>
      </c>
      <c r="M79" s="86">
        <f>+'REC 20'!M79+'REC 21'!M79</f>
        <v>300000000</v>
      </c>
      <c r="N79" s="36"/>
      <c r="O79" s="86">
        <f>+'REC 20'!O79+'REC 21'!O79</f>
        <v>103696354</v>
      </c>
      <c r="P79" s="86">
        <f>+'REC 20'!P79+'REC 21'!P79</f>
        <v>103696354</v>
      </c>
      <c r="Q79" s="86">
        <f>+'REC 20'!Q79+'REC 21'!Q79</f>
        <v>103696354</v>
      </c>
      <c r="R79" s="86">
        <f>+'REC 20'!R79+'REC 21'!R79</f>
        <v>103696354</v>
      </c>
      <c r="S79" s="8"/>
      <c r="T79" s="46">
        <f t="shared" si="12"/>
        <v>196303646</v>
      </c>
      <c r="U79" s="46">
        <f t="shared" si="13"/>
        <v>0</v>
      </c>
      <c r="V79" s="46">
        <f t="shared" si="13"/>
        <v>0</v>
      </c>
      <c r="W79" s="46">
        <f t="shared" si="13"/>
        <v>0</v>
      </c>
    </row>
    <row r="80" spans="1:23" s="9" customFormat="1" ht="15" customHeight="1">
      <c r="A80" s="50">
        <v>3</v>
      </c>
      <c r="B80" s="50">
        <v>6</v>
      </c>
      <c r="C80" s="50">
        <v>1</v>
      </c>
      <c r="D80" s="50">
        <v>1</v>
      </c>
      <c r="E80" s="50">
        <v>20</v>
      </c>
      <c r="F80" s="56" t="s">
        <v>86</v>
      </c>
      <c r="G80" s="86">
        <f>+'REC 20'!G80+'REC 21'!G80</f>
        <v>224770000</v>
      </c>
      <c r="H80" s="44"/>
      <c r="I80" s="87">
        <f>+'REC 20'!I80+'REC 21'!I80</f>
        <v>0</v>
      </c>
      <c r="J80" s="87">
        <f>+'REC 20'!J80+'REC 21'!J80</f>
        <v>0</v>
      </c>
      <c r="K80" s="87">
        <f>+'REC 20'!K80+'REC 21'!K80</f>
        <v>0</v>
      </c>
      <c r="L80" s="87">
        <f>+'REC 20'!L80+'REC 21'!L80</f>
        <v>0</v>
      </c>
      <c r="M80" s="86">
        <f>+'REC 20'!M80+'REC 21'!M80</f>
        <v>224770000</v>
      </c>
      <c r="N80" s="36"/>
      <c r="O80" s="86">
        <f>+'REC 20'!O80+'REC 21'!O80</f>
        <v>28466354</v>
      </c>
      <c r="P80" s="86">
        <f>+'REC 20'!P80+'REC 21'!P80</f>
        <v>28466354</v>
      </c>
      <c r="Q80" s="86">
        <f>+'REC 20'!Q80+'REC 21'!Q80</f>
        <v>28466354</v>
      </c>
      <c r="R80" s="86">
        <f>+'REC 20'!R80+'REC 21'!R80</f>
        <v>28466354</v>
      </c>
      <c r="S80" s="8"/>
      <c r="T80" s="46">
        <f t="shared" si="12"/>
        <v>196303646</v>
      </c>
      <c r="U80" s="46">
        <f t="shared" si="13"/>
        <v>0</v>
      </c>
      <c r="V80" s="46">
        <f t="shared" si="13"/>
        <v>0</v>
      </c>
      <c r="W80" s="46">
        <f t="shared" si="13"/>
        <v>0</v>
      </c>
    </row>
    <row r="81" spans="1:23" s="9" customFormat="1" ht="15" customHeight="1">
      <c r="A81" s="50">
        <v>3</v>
      </c>
      <c r="B81" s="50">
        <v>6</v>
      </c>
      <c r="C81" s="50">
        <v>1</v>
      </c>
      <c r="D81" s="50">
        <v>1</v>
      </c>
      <c r="E81" s="50">
        <v>21</v>
      </c>
      <c r="F81" s="56" t="s">
        <v>86</v>
      </c>
      <c r="G81" s="86">
        <f>+'REC 20'!G81+'REC 21'!G81</f>
        <v>75230000</v>
      </c>
      <c r="H81" s="44"/>
      <c r="I81" s="87">
        <f>+'REC 20'!I81+'REC 21'!I81</f>
        <v>0</v>
      </c>
      <c r="J81" s="87">
        <f>+'REC 20'!J81+'REC 21'!J81</f>
        <v>0</v>
      </c>
      <c r="K81" s="87">
        <f>+'REC 20'!K81+'REC 21'!K81</f>
        <v>0</v>
      </c>
      <c r="L81" s="87">
        <f>+'REC 20'!L81+'REC 21'!L81</f>
        <v>0</v>
      </c>
      <c r="M81" s="86">
        <f>+'REC 20'!M81+'REC 21'!M81</f>
        <v>75230000</v>
      </c>
      <c r="N81" s="36"/>
      <c r="O81" s="86">
        <f>+'REC 20'!O81+'REC 21'!O81</f>
        <v>75230000</v>
      </c>
      <c r="P81" s="86">
        <f>+'REC 20'!P81+'REC 21'!P81</f>
        <v>75230000</v>
      </c>
      <c r="Q81" s="86">
        <f>+'REC 20'!Q81+'REC 21'!Q81</f>
        <v>75230000</v>
      </c>
      <c r="R81" s="86">
        <f>+'REC 20'!R81+'REC 21'!R81</f>
        <v>75230000</v>
      </c>
      <c r="S81" s="8"/>
      <c r="T81" s="46">
        <f t="shared" si="12"/>
        <v>0</v>
      </c>
      <c r="U81" s="46">
        <f t="shared" si="13"/>
        <v>0</v>
      </c>
      <c r="V81" s="46">
        <f t="shared" si="13"/>
        <v>0</v>
      </c>
      <c r="W81" s="46">
        <f t="shared" si="13"/>
        <v>0</v>
      </c>
    </row>
    <row r="82" spans="1:23" s="9" customFormat="1" ht="5.25" customHeight="1">
      <c r="A82" s="50"/>
      <c r="B82" s="50"/>
      <c r="C82" s="50"/>
      <c r="D82" s="50"/>
      <c r="E82" s="50"/>
      <c r="F82" s="56"/>
      <c r="G82" s="87"/>
      <c r="H82" s="44"/>
      <c r="I82" s="36"/>
      <c r="J82" s="36"/>
      <c r="K82" s="36"/>
      <c r="L82" s="36"/>
      <c r="M82" s="87"/>
      <c r="N82" s="36"/>
      <c r="O82" s="45"/>
      <c r="P82" s="45"/>
      <c r="Q82" s="45"/>
      <c r="R82" s="45"/>
      <c r="S82" s="8"/>
      <c r="T82" s="46"/>
      <c r="U82" s="46"/>
      <c r="V82" s="46"/>
      <c r="W82" s="46"/>
    </row>
    <row r="83" spans="1:23" s="136" customFormat="1" ht="15" customHeight="1">
      <c r="A83" s="129"/>
      <c r="B83" s="129"/>
      <c r="C83" s="129"/>
      <c r="D83" s="129"/>
      <c r="E83" s="129"/>
      <c r="F83" s="130" t="s">
        <v>93</v>
      </c>
      <c r="G83" s="116">
        <f>+'REC 20'!G83+'REC 21'!G83</f>
        <v>754530791</v>
      </c>
      <c r="H83" s="132"/>
      <c r="I83" s="116">
        <f>+'REC 20'!I83+'REC 21'!I83</f>
        <v>0</v>
      </c>
      <c r="J83" s="116">
        <f>+'REC 20'!J83+'REC 21'!J83</f>
        <v>0</v>
      </c>
      <c r="K83" s="116">
        <f>+'REC 20'!K83+'REC 21'!K83</f>
        <v>0</v>
      </c>
      <c r="L83" s="116">
        <f>+'REC 20'!L83+'REC 21'!L83</f>
        <v>0</v>
      </c>
      <c r="M83" s="116">
        <f>+'REC 20'!M83+'REC 21'!M83</f>
        <v>754530791</v>
      </c>
      <c r="N83" s="133"/>
      <c r="O83" s="116">
        <f>+O85+O89</f>
        <v>460796953.4</v>
      </c>
      <c r="P83" s="116">
        <f>+P85+P89</f>
        <v>460796953.4</v>
      </c>
      <c r="Q83" s="116">
        <f>+Q85+Q89</f>
        <v>110009488.72</v>
      </c>
      <c r="R83" s="116">
        <f>+R85+R89</f>
        <v>103487214.72</v>
      </c>
      <c r="S83" s="134"/>
      <c r="T83" s="135">
        <f t="shared" si="12"/>
        <v>293733837.6</v>
      </c>
      <c r="U83" s="135">
        <f t="shared" si="13"/>
        <v>0</v>
      </c>
      <c r="V83" s="135">
        <f>+P83-Q83</f>
        <v>350787464.67999995</v>
      </c>
      <c r="W83" s="135">
        <f t="shared" si="13"/>
        <v>6522274</v>
      </c>
    </row>
    <row r="84" spans="1:23" s="9" customFormat="1" ht="5.25" customHeight="1">
      <c r="A84" s="50"/>
      <c r="B84" s="50"/>
      <c r="C84" s="50"/>
      <c r="D84" s="50"/>
      <c r="E84" s="50"/>
      <c r="F84" s="56"/>
      <c r="G84" s="87"/>
      <c r="H84" s="44"/>
      <c r="I84" s="36"/>
      <c r="J84" s="36"/>
      <c r="K84" s="36"/>
      <c r="L84" s="36"/>
      <c r="M84" s="87"/>
      <c r="N84" s="36"/>
      <c r="O84" s="45"/>
      <c r="P84" s="45"/>
      <c r="Q84" s="45"/>
      <c r="R84" s="45"/>
      <c r="S84" s="8"/>
      <c r="T84" s="46"/>
      <c r="U84" s="46"/>
      <c r="V84" s="46"/>
      <c r="W84" s="46"/>
    </row>
    <row r="85" spans="1:23" s="9" customFormat="1" ht="15" customHeight="1">
      <c r="A85" s="50">
        <v>510</v>
      </c>
      <c r="B85" s="50"/>
      <c r="C85" s="50"/>
      <c r="D85" s="50"/>
      <c r="E85" s="50"/>
      <c r="F85" s="56" t="s">
        <v>87</v>
      </c>
      <c r="G85" s="86">
        <f>+'REC 20'!G85+'REC 21'!G85</f>
        <v>18000000</v>
      </c>
      <c r="H85" s="44"/>
      <c r="I85" s="87">
        <f>+'REC 20'!I85+'REC 21'!I85</f>
        <v>0</v>
      </c>
      <c r="J85" s="87">
        <f>+'REC 20'!J85+'REC 21'!J85</f>
        <v>0</v>
      </c>
      <c r="K85" s="87">
        <f>+'REC 20'!K85+'REC 21'!K85</f>
        <v>0</v>
      </c>
      <c r="L85" s="87">
        <f>+'REC 20'!L85+'REC 21'!L85</f>
        <v>0</v>
      </c>
      <c r="M85" s="86">
        <f>+'REC 20'!M85+'REC 21'!M85</f>
        <v>18000000</v>
      </c>
      <c r="N85" s="36"/>
      <c r="O85" s="86">
        <f>+'REC 20'!O85+'REC 21'!O85</f>
        <v>17514200</v>
      </c>
      <c r="P85" s="86">
        <f>+'REC 20'!P85+'REC 21'!P85</f>
        <v>17514200</v>
      </c>
      <c r="Q85" s="86">
        <f>+'REC 20'!Q85+'REC 21'!Q85</f>
        <v>17514200</v>
      </c>
      <c r="R85" s="86">
        <f>+'REC 20'!R85+'REC 21'!R85</f>
        <v>17514200</v>
      </c>
      <c r="S85" s="8"/>
      <c r="T85" s="46">
        <f t="shared" si="12"/>
        <v>485800</v>
      </c>
      <c r="U85" s="46">
        <f t="shared" si="13"/>
        <v>0</v>
      </c>
      <c r="V85" s="46">
        <f t="shared" si="13"/>
        <v>0</v>
      </c>
      <c r="W85" s="46">
        <f t="shared" si="13"/>
        <v>0</v>
      </c>
    </row>
    <row r="86" spans="1:23" s="9" customFormat="1" ht="15" customHeight="1">
      <c r="A86" s="50">
        <v>510</v>
      </c>
      <c r="B86" s="50">
        <v>1000</v>
      </c>
      <c r="C86" s="50"/>
      <c r="D86" s="50"/>
      <c r="E86" s="50"/>
      <c r="F86" s="56" t="s">
        <v>89</v>
      </c>
      <c r="G86" s="86">
        <f>+'REC 20'!G86+'REC 21'!G86</f>
        <v>18000000</v>
      </c>
      <c r="H86" s="44"/>
      <c r="I86" s="87">
        <f>+'REC 20'!I86+'REC 21'!I86</f>
        <v>0</v>
      </c>
      <c r="J86" s="87">
        <f>+'REC 20'!J86+'REC 21'!J86</f>
        <v>0</v>
      </c>
      <c r="K86" s="87">
        <f>+'REC 20'!K86+'REC 21'!K86</f>
        <v>0</v>
      </c>
      <c r="L86" s="87">
        <f>+'REC 20'!L86+'REC 21'!L86</f>
        <v>0</v>
      </c>
      <c r="M86" s="86">
        <f>+'REC 20'!M86+'REC 21'!M86</f>
        <v>18000000</v>
      </c>
      <c r="N86" s="36"/>
      <c r="O86" s="86">
        <f>+'REC 20'!O86+'REC 21'!O86</f>
        <v>17514200</v>
      </c>
      <c r="P86" s="86">
        <f>+'REC 20'!P86+'REC 21'!P86</f>
        <v>17514200</v>
      </c>
      <c r="Q86" s="86">
        <f>+'REC 20'!Q86+'REC 21'!Q86</f>
        <v>17514200</v>
      </c>
      <c r="R86" s="86">
        <f>+'REC 20'!R86+'REC 21'!R86</f>
        <v>17514200</v>
      </c>
      <c r="S86" s="8"/>
      <c r="T86" s="46">
        <f t="shared" si="12"/>
        <v>485800</v>
      </c>
      <c r="U86" s="46">
        <f t="shared" si="13"/>
        <v>0</v>
      </c>
      <c r="V86" s="46">
        <f t="shared" si="13"/>
        <v>0</v>
      </c>
      <c r="W86" s="46">
        <f t="shared" si="13"/>
        <v>0</v>
      </c>
    </row>
    <row r="87" spans="1:23" s="9" customFormat="1" ht="15" customHeight="1">
      <c r="A87" s="50">
        <v>510</v>
      </c>
      <c r="B87" s="50">
        <v>1000</v>
      </c>
      <c r="C87" s="50">
        <v>1</v>
      </c>
      <c r="D87" s="50"/>
      <c r="E87" s="50">
        <v>20</v>
      </c>
      <c r="F87" s="56" t="s">
        <v>88</v>
      </c>
      <c r="G87" s="86">
        <f>+'REC 20'!G87+'REC 21'!G87</f>
        <v>18000000</v>
      </c>
      <c r="H87" s="44"/>
      <c r="I87" s="87">
        <f>+'REC 20'!I87+'REC 21'!I87</f>
        <v>0</v>
      </c>
      <c r="J87" s="87">
        <f>+'REC 20'!J87+'REC 21'!J87</f>
        <v>0</v>
      </c>
      <c r="K87" s="87">
        <f>+'REC 20'!K87+'REC 21'!K87</f>
        <v>0</v>
      </c>
      <c r="L87" s="87">
        <f>+'REC 20'!L87+'REC 21'!L87</f>
        <v>0</v>
      </c>
      <c r="M87" s="86">
        <f>+'REC 20'!M87+'REC 21'!M87</f>
        <v>18000000</v>
      </c>
      <c r="N87" s="36"/>
      <c r="O87" s="86">
        <f>+'REC 20'!O87+'REC 21'!O87</f>
        <v>17514200</v>
      </c>
      <c r="P87" s="86">
        <f>+'REC 20'!P87+'REC 21'!P87</f>
        <v>17514200</v>
      </c>
      <c r="Q87" s="86">
        <f>+'REC 20'!Q87+'REC 21'!Q87</f>
        <v>17514200</v>
      </c>
      <c r="R87" s="86">
        <f>+'REC 20'!R87+'REC 21'!R87</f>
        <v>17514200</v>
      </c>
      <c r="S87" s="8"/>
      <c r="T87" s="46">
        <f t="shared" si="12"/>
        <v>485800</v>
      </c>
      <c r="U87" s="46">
        <f t="shared" si="13"/>
        <v>0</v>
      </c>
      <c r="V87" s="46">
        <f t="shared" si="13"/>
        <v>0</v>
      </c>
      <c r="W87" s="46">
        <f t="shared" si="13"/>
        <v>0</v>
      </c>
    </row>
    <row r="88" spans="1:23" s="9" customFormat="1" ht="15" customHeight="1">
      <c r="A88" s="50"/>
      <c r="B88" s="50"/>
      <c r="C88" s="50"/>
      <c r="D88" s="50"/>
      <c r="E88" s="50"/>
      <c r="F88" s="56"/>
      <c r="G88" s="87"/>
      <c r="H88" s="44"/>
      <c r="I88" s="36"/>
      <c r="J88" s="36"/>
      <c r="K88" s="36"/>
      <c r="L88" s="36"/>
      <c r="M88" s="87"/>
      <c r="N88" s="36"/>
      <c r="O88" s="45"/>
      <c r="P88" s="45"/>
      <c r="Q88" s="45"/>
      <c r="R88" s="45"/>
      <c r="S88" s="8"/>
      <c r="T88" s="46"/>
      <c r="U88" s="46">
        <f t="shared" si="13"/>
        <v>0</v>
      </c>
      <c r="V88" s="46">
        <f t="shared" si="13"/>
        <v>0</v>
      </c>
      <c r="W88" s="46">
        <f t="shared" si="13"/>
        <v>0</v>
      </c>
    </row>
    <row r="89" spans="1:23" s="9" customFormat="1" ht="15" customHeight="1">
      <c r="A89" s="50">
        <v>520</v>
      </c>
      <c r="B89" s="50"/>
      <c r="C89" s="50"/>
      <c r="D89" s="50"/>
      <c r="E89" s="50"/>
      <c r="F89" s="56" t="s">
        <v>90</v>
      </c>
      <c r="G89" s="86">
        <f>+'REC 20'!G89+'REC 21'!G89</f>
        <v>736530791</v>
      </c>
      <c r="H89" s="44"/>
      <c r="I89" s="87">
        <f>+'REC 20'!I89+'REC 21'!I89</f>
        <v>0</v>
      </c>
      <c r="J89" s="87">
        <f>+'REC 20'!J89+'REC 21'!J89</f>
        <v>0</v>
      </c>
      <c r="K89" s="87">
        <f>+'REC 20'!K89+'REC 21'!K89</f>
        <v>0</v>
      </c>
      <c r="L89" s="87">
        <f>+'REC 20'!L89+'REC 21'!L89</f>
        <v>0</v>
      </c>
      <c r="M89" s="86">
        <f>+'REC 20'!M89+'REC 21'!M89</f>
        <v>736530791</v>
      </c>
      <c r="N89" s="36"/>
      <c r="O89" s="86">
        <f>+'REC 20'!O89+'REC 21'!O89</f>
        <v>443282753.4</v>
      </c>
      <c r="P89" s="86">
        <f>+'REC 20'!P89+'REC 21'!P89</f>
        <v>443282753.4</v>
      </c>
      <c r="Q89" s="86">
        <f>+'REC 20'!Q89+'REC 21'!Q89</f>
        <v>92495288.72</v>
      </c>
      <c r="R89" s="86">
        <f>+'REC 20'!R89+'REC 21'!R89</f>
        <v>85973014.72</v>
      </c>
      <c r="S89" s="8"/>
      <c r="T89" s="46">
        <f t="shared" si="12"/>
        <v>293248037.6</v>
      </c>
      <c r="U89" s="46">
        <f t="shared" si="13"/>
        <v>0</v>
      </c>
      <c r="V89" s="46">
        <f>+P89-Q89</f>
        <v>350787464.67999995</v>
      </c>
      <c r="W89" s="46">
        <f t="shared" si="13"/>
        <v>6522274</v>
      </c>
    </row>
    <row r="90" spans="1:24" s="9" customFormat="1" ht="15" customHeight="1">
      <c r="A90" s="50">
        <v>520</v>
      </c>
      <c r="B90" s="50">
        <v>1000</v>
      </c>
      <c r="C90" s="50"/>
      <c r="D90" s="50"/>
      <c r="E90" s="50"/>
      <c r="F90" s="56" t="s">
        <v>89</v>
      </c>
      <c r="G90" s="86">
        <f>+'REC 20'!G90+'REC 21'!G90</f>
        <v>736530791</v>
      </c>
      <c r="H90" s="44"/>
      <c r="I90" s="87">
        <f>+'REC 20'!I90+'REC 21'!I90</f>
        <v>0</v>
      </c>
      <c r="J90" s="87">
        <f>+'REC 20'!J90+'REC 21'!J90</f>
        <v>0</v>
      </c>
      <c r="K90" s="87">
        <f>+'REC 20'!K90+'REC 21'!K90</f>
        <v>0</v>
      </c>
      <c r="L90" s="87">
        <f>+'REC 20'!L90+'REC 21'!L90</f>
        <v>0</v>
      </c>
      <c r="M90" s="86">
        <f>+'REC 20'!M90+'REC 21'!M90</f>
        <v>736530791</v>
      </c>
      <c r="N90" s="36"/>
      <c r="O90" s="86">
        <f>+'REC 20'!O90+'REC 21'!O90</f>
        <v>443282753.4</v>
      </c>
      <c r="P90" s="86">
        <f>+'REC 20'!P90+'REC 21'!P90</f>
        <v>443282753.4</v>
      </c>
      <c r="Q90" s="86">
        <f>+'REC 20'!Q90+'REC 21'!Q90</f>
        <v>92495288.72</v>
      </c>
      <c r="R90" s="86">
        <f>+'REC 20'!R90+'REC 21'!R90</f>
        <v>85973014.72</v>
      </c>
      <c r="S90" s="8"/>
      <c r="T90" s="46">
        <f t="shared" si="12"/>
        <v>293248037.6</v>
      </c>
      <c r="U90" s="46">
        <f t="shared" si="13"/>
        <v>0</v>
      </c>
      <c r="V90" s="46">
        <f>+P90-Q90</f>
        <v>350787464.67999995</v>
      </c>
      <c r="W90" s="46">
        <f t="shared" si="13"/>
        <v>6522274</v>
      </c>
      <c r="X90" s="236"/>
    </row>
    <row r="91" spans="1:23" s="9" customFormat="1" ht="15" customHeight="1">
      <c r="A91" s="50">
        <v>520</v>
      </c>
      <c r="B91" s="50">
        <v>1000</v>
      </c>
      <c r="C91" s="50">
        <v>2</v>
      </c>
      <c r="D91" s="50"/>
      <c r="E91" s="50">
        <v>20</v>
      </c>
      <c r="F91" s="56" t="s">
        <v>91</v>
      </c>
      <c r="G91" s="86">
        <f>+'REC 20'!G91+'REC 21'!G91</f>
        <v>666530791</v>
      </c>
      <c r="H91" s="44"/>
      <c r="I91" s="87">
        <f>+'REC 20'!I91+'REC 21'!I91</f>
        <v>0</v>
      </c>
      <c r="J91" s="87">
        <f>+'REC 20'!J91+'REC 21'!J91</f>
        <v>0</v>
      </c>
      <c r="K91" s="87">
        <f>+'REC 20'!K91+'REC 21'!K91</f>
        <v>0</v>
      </c>
      <c r="L91" s="87">
        <f>+'REC 20'!L91+'REC 21'!L91</f>
        <v>0</v>
      </c>
      <c r="M91" s="86">
        <f>+'REC 20'!M91+'REC 21'!M91</f>
        <v>666530791</v>
      </c>
      <c r="N91" s="36"/>
      <c r="O91" s="86">
        <f>+'REC 20'!O91+'REC 21'!O91</f>
        <v>373682753.4</v>
      </c>
      <c r="P91" s="86">
        <f>+'REC 20'!P91+'REC 21'!P91</f>
        <v>373682753.4</v>
      </c>
      <c r="Q91" s="86">
        <f>+'REC 20'!Q91+'REC 21'!Q91</f>
        <v>92495288.72</v>
      </c>
      <c r="R91" s="86">
        <f>+'REC 20'!R91+'REC 21'!R91</f>
        <v>85973014.72</v>
      </c>
      <c r="S91" s="8"/>
      <c r="T91" s="46">
        <f t="shared" si="12"/>
        <v>292848037.6</v>
      </c>
      <c r="U91" s="46">
        <f t="shared" si="13"/>
        <v>0</v>
      </c>
      <c r="V91" s="46">
        <f>+P91-Q91</f>
        <v>281187464.67999995</v>
      </c>
      <c r="W91" s="46">
        <f t="shared" si="13"/>
        <v>6522274</v>
      </c>
    </row>
    <row r="92" spans="1:23" ht="15" customHeight="1" thickBot="1">
      <c r="A92" s="57">
        <v>520</v>
      </c>
      <c r="B92" s="57">
        <v>1000</v>
      </c>
      <c r="C92" s="57">
        <v>5</v>
      </c>
      <c r="D92" s="57"/>
      <c r="E92" s="58">
        <v>20</v>
      </c>
      <c r="F92" s="92" t="s">
        <v>92</v>
      </c>
      <c r="G92" s="93">
        <f>+'REC 20'!G92+'REC 21'!G92</f>
        <v>70000000</v>
      </c>
      <c r="H92" s="44"/>
      <c r="I92" s="88">
        <f>+'REC 20'!I92+'REC 21'!I92</f>
        <v>0</v>
      </c>
      <c r="J92" s="88">
        <f>+'REC 20'!J92+'REC 21'!J92</f>
        <v>0</v>
      </c>
      <c r="K92" s="88">
        <f>+'REC 20'!K92+'REC 21'!K92</f>
        <v>0</v>
      </c>
      <c r="L92" s="88">
        <f>+'REC 20'!L92+'REC 21'!L92</f>
        <v>0</v>
      </c>
      <c r="M92" s="93">
        <f>+'REC 20'!M92+'REC 21'!M92</f>
        <v>70000000</v>
      </c>
      <c r="N92" s="39"/>
      <c r="O92" s="93">
        <f>+'REC 20'!O92+'REC 21'!O92</f>
        <v>69600000</v>
      </c>
      <c r="P92" s="93">
        <f>+'REC 20'!P92+'REC 21'!P92</f>
        <v>69600000</v>
      </c>
      <c r="Q92" s="93">
        <f>+'REC 20'!Q92+'REC 21'!Q92</f>
        <v>0</v>
      </c>
      <c r="R92" s="93">
        <f>+'REC 20'!R92+'REC 21'!R92</f>
        <v>0</v>
      </c>
      <c r="S92" s="101"/>
      <c r="T92" s="98">
        <f t="shared" si="12"/>
        <v>400000</v>
      </c>
      <c r="U92" s="98">
        <f>+O92-P92</f>
        <v>0</v>
      </c>
      <c r="V92" s="98">
        <f>+P92-Q92</f>
        <v>69600000</v>
      </c>
      <c r="W92" s="98">
        <f>+Q92-R92</f>
        <v>0</v>
      </c>
    </row>
    <row r="93" spans="1:23" ht="12" customHeight="1">
      <c r="A93" s="117"/>
      <c r="B93" s="117"/>
      <c r="C93" s="117"/>
      <c r="D93" s="117"/>
      <c r="E93" s="118"/>
      <c r="F93" s="139"/>
      <c r="G93" s="140"/>
      <c r="H93" s="120"/>
      <c r="I93" s="140"/>
      <c r="J93" s="140"/>
      <c r="K93" s="140"/>
      <c r="L93" s="140"/>
      <c r="M93" s="140"/>
      <c r="O93" s="140"/>
      <c r="P93" s="140"/>
      <c r="Q93" s="140"/>
      <c r="R93" s="140"/>
      <c r="T93" s="121"/>
      <c r="U93" s="121"/>
      <c r="V93" s="121"/>
      <c r="W93" s="121"/>
    </row>
    <row r="94" spans="1:18" ht="6" customHeight="1" thickBot="1">
      <c r="A94" s="10"/>
      <c r="B94" s="11"/>
      <c r="C94" s="11"/>
      <c r="D94" s="11"/>
      <c r="E94" s="11"/>
      <c r="F94" s="62"/>
      <c r="G94" s="89"/>
      <c r="H94" s="12"/>
      <c r="I94" s="20"/>
      <c r="J94" s="20"/>
      <c r="K94" s="20"/>
      <c r="L94" s="20"/>
      <c r="M94" s="63"/>
      <c r="N94" s="63"/>
      <c r="O94" s="20"/>
      <c r="P94" s="20"/>
      <c r="Q94" s="20"/>
      <c r="R94" s="20"/>
    </row>
    <row r="95" spans="1:23" ht="12.75">
      <c r="A95" s="64"/>
      <c r="B95" s="65"/>
      <c r="C95" s="65"/>
      <c r="D95" s="65"/>
      <c r="E95" s="65"/>
      <c r="F95" s="66"/>
      <c r="G95" s="90"/>
      <c r="H95" s="67"/>
      <c r="I95" s="68"/>
      <c r="J95" s="68"/>
      <c r="K95" s="68"/>
      <c r="L95" s="68"/>
      <c r="M95" s="69"/>
      <c r="N95" s="69"/>
      <c r="O95" s="68"/>
      <c r="P95" s="68"/>
      <c r="Q95" s="68"/>
      <c r="R95" s="68"/>
      <c r="S95" s="99"/>
      <c r="T95" s="99"/>
      <c r="U95" s="99"/>
      <c r="V95" s="99"/>
      <c r="W95" s="100"/>
    </row>
    <row r="96" spans="1:23" ht="12.75">
      <c r="A96" s="70"/>
      <c r="B96" s="11"/>
      <c r="C96" s="11"/>
      <c r="D96" s="11"/>
      <c r="E96" s="11"/>
      <c r="F96" s="62"/>
      <c r="G96" s="89"/>
      <c r="H96" s="12"/>
      <c r="I96" s="20"/>
      <c r="J96" s="20"/>
      <c r="K96" s="20"/>
      <c r="L96" s="20"/>
      <c r="M96" s="63"/>
      <c r="N96" s="63"/>
      <c r="O96" s="20"/>
      <c r="P96" s="20"/>
      <c r="Q96" s="20"/>
      <c r="R96" s="20"/>
      <c r="S96" s="101"/>
      <c r="T96" s="101"/>
      <c r="U96" s="101"/>
      <c r="V96" s="101"/>
      <c r="W96" s="102"/>
    </row>
    <row r="97" spans="1:23" ht="12.75">
      <c r="A97" s="70"/>
      <c r="B97" s="11"/>
      <c r="C97" s="11"/>
      <c r="D97" s="11"/>
      <c r="E97" s="11"/>
      <c r="F97" s="62"/>
      <c r="G97" s="89"/>
      <c r="H97" s="12"/>
      <c r="I97" s="20"/>
      <c r="J97" s="20"/>
      <c r="K97" s="20"/>
      <c r="L97" s="20"/>
      <c r="M97" s="63"/>
      <c r="N97" s="63"/>
      <c r="O97" s="20"/>
      <c r="P97" s="20"/>
      <c r="Q97" s="20"/>
      <c r="R97" s="20"/>
      <c r="S97" s="101"/>
      <c r="T97" s="101"/>
      <c r="U97" s="101"/>
      <c r="V97" s="101"/>
      <c r="W97" s="102"/>
    </row>
    <row r="98" spans="1:23" ht="12.75">
      <c r="A98" s="71"/>
      <c r="B98" s="11"/>
      <c r="C98" s="11"/>
      <c r="D98" s="11"/>
      <c r="E98" s="13" t="s">
        <v>49</v>
      </c>
      <c r="F98" s="62"/>
      <c r="G98" s="89"/>
      <c r="H98" s="12"/>
      <c r="I98" s="20"/>
      <c r="J98" s="20"/>
      <c r="K98" s="20"/>
      <c r="L98" s="20"/>
      <c r="M98" s="63"/>
      <c r="N98" s="63"/>
      <c r="O98" s="20"/>
      <c r="P98" s="72" t="s">
        <v>50</v>
      </c>
      <c r="Q98" s="20"/>
      <c r="R98" s="20"/>
      <c r="S98" s="101"/>
      <c r="T98" s="101"/>
      <c r="U98" s="101"/>
      <c r="V98" s="101"/>
      <c r="W98" s="102"/>
    </row>
    <row r="99" spans="1:23" ht="12.75">
      <c r="A99" s="70"/>
      <c r="B99" s="11"/>
      <c r="C99" s="11"/>
      <c r="D99" s="11"/>
      <c r="E99" s="11" t="s">
        <v>51</v>
      </c>
      <c r="F99" s="62"/>
      <c r="G99" s="89"/>
      <c r="H99" s="12"/>
      <c r="I99" s="20"/>
      <c r="J99" s="20"/>
      <c r="K99" s="20"/>
      <c r="L99" s="20"/>
      <c r="M99" s="63"/>
      <c r="N99" s="63"/>
      <c r="O99" s="20"/>
      <c r="P99" s="73" t="s">
        <v>52</v>
      </c>
      <c r="Q99" s="20"/>
      <c r="R99" s="20"/>
      <c r="S99" s="101"/>
      <c r="T99" s="101"/>
      <c r="U99" s="101"/>
      <c r="V99" s="101"/>
      <c r="W99" s="102"/>
    </row>
    <row r="100" spans="1:23" ht="13.5" thickBot="1">
      <c r="A100" s="74"/>
      <c r="B100" s="75"/>
      <c r="C100" s="75"/>
      <c r="D100" s="75"/>
      <c r="E100" s="75"/>
      <c r="F100" s="76"/>
      <c r="G100" s="91"/>
      <c r="H100" s="77"/>
      <c r="I100" s="78"/>
      <c r="J100" s="78"/>
      <c r="K100" s="78"/>
      <c r="L100" s="78"/>
      <c r="M100" s="79"/>
      <c r="N100" s="79"/>
      <c r="O100" s="78"/>
      <c r="P100" s="78"/>
      <c r="Q100" s="78"/>
      <c r="R100" s="78"/>
      <c r="S100" s="103"/>
      <c r="T100" s="103"/>
      <c r="U100" s="103"/>
      <c r="V100" s="103"/>
      <c r="W100" s="104"/>
    </row>
  </sheetData>
  <mergeCells count="16">
    <mergeCell ref="G5:G6"/>
    <mergeCell ref="O5:R5"/>
    <mergeCell ref="I5:J5"/>
    <mergeCell ref="K5:K6"/>
    <mergeCell ref="L5:L6"/>
    <mergeCell ref="M5:M6"/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</mergeCells>
  <printOptions horizontalCentered="1"/>
  <pageMargins left="1.28" right="0.7874015748031497" top="0.3937007874015748" bottom="0.4330708661417323" header="0" footer="0"/>
  <pageSetup horizontalDpi="600" verticalDpi="600" orientation="landscape" paperSize="5" scale="50" r:id="rId1"/>
  <headerFooter alignWithMargins="0">
    <oddFooter>&amp;C&amp;P  DE &amp;N&amp;R&amp;9PROYECTO : GAF</oddFooter>
  </headerFooter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O100"/>
  <sheetViews>
    <sheetView workbookViewId="0" topLeftCell="F1">
      <selection activeCell="O14" sqref="O14"/>
    </sheetView>
  </sheetViews>
  <sheetFormatPr defaultColWidth="11.421875" defaultRowHeight="12.75"/>
  <cols>
    <col min="1" max="1" width="4.7109375" style="7" customWidth="1"/>
    <col min="2" max="2" width="5.00390625" style="7" customWidth="1"/>
    <col min="3" max="3" width="4.8515625" style="7" bestFit="1" customWidth="1"/>
    <col min="4" max="4" width="3.421875" style="7" bestFit="1" customWidth="1"/>
    <col min="5" max="5" width="5.28125" style="7" customWidth="1"/>
    <col min="6" max="6" width="37.140625" style="15" bestFit="1" customWidth="1"/>
    <col min="7" max="7" width="18.28125" style="14" bestFit="1" customWidth="1"/>
    <col min="8" max="8" width="1.7109375" style="81" customWidth="1"/>
    <col min="9" max="9" width="1.1484375" style="83" customWidth="1"/>
    <col min="10" max="11" width="15.140625" style="82" customWidth="1"/>
    <col min="12" max="12" width="1.7109375" style="6" customWidth="1"/>
    <col min="13" max="13" width="17.140625" style="6" customWidth="1"/>
    <col min="14" max="14" width="11.57421875" style="110" customWidth="1"/>
    <col min="15" max="16384" width="11.57421875" style="7" customWidth="1"/>
  </cols>
  <sheetData>
    <row r="1" spans="1:14" s="2" customFormat="1" ht="15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106"/>
    </row>
    <row r="2" spans="1:14" s="2" customFormat="1" ht="12.75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106"/>
    </row>
    <row r="3" spans="1:14" s="2" customFormat="1" ht="14.25">
      <c r="A3" s="218" t="s">
        <v>75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06"/>
    </row>
    <row r="4" spans="6:14" s="2" customFormat="1" ht="13.5" thickBot="1">
      <c r="F4" s="15"/>
      <c r="G4" s="18"/>
      <c r="H4" s="17"/>
      <c r="I4" s="20"/>
      <c r="J4" s="18"/>
      <c r="K4" s="18"/>
      <c r="L4" s="3"/>
      <c r="M4" s="171"/>
      <c r="N4" s="106"/>
    </row>
    <row r="5" spans="1:14" s="5" customFormat="1" ht="13.5" customHeight="1" thickBot="1">
      <c r="A5" s="219" t="s">
        <v>3</v>
      </c>
      <c r="B5" s="219" t="s">
        <v>4</v>
      </c>
      <c r="C5" s="219" t="s">
        <v>5</v>
      </c>
      <c r="D5" s="219" t="s">
        <v>6</v>
      </c>
      <c r="E5" s="219" t="s">
        <v>7</v>
      </c>
      <c r="F5" s="221" t="s">
        <v>8</v>
      </c>
      <c r="G5" s="215" t="s">
        <v>13</v>
      </c>
      <c r="H5" s="21"/>
      <c r="I5" s="22"/>
      <c r="J5" s="230" t="s">
        <v>96</v>
      </c>
      <c r="K5" s="231"/>
      <c r="L5" s="4"/>
      <c r="M5" s="234" t="s">
        <v>76</v>
      </c>
      <c r="N5" s="232" t="s">
        <v>80</v>
      </c>
    </row>
    <row r="6" spans="1:14" s="5" customFormat="1" ht="24.75" thickBot="1">
      <c r="A6" s="220"/>
      <c r="B6" s="220"/>
      <c r="C6" s="220"/>
      <c r="D6" s="220"/>
      <c r="E6" s="220"/>
      <c r="F6" s="222"/>
      <c r="G6" s="228"/>
      <c r="H6" s="21"/>
      <c r="I6" s="22"/>
      <c r="J6" s="23" t="s">
        <v>16</v>
      </c>
      <c r="K6" s="23" t="s">
        <v>17</v>
      </c>
      <c r="L6" s="4"/>
      <c r="M6" s="235"/>
      <c r="N6" s="233"/>
    </row>
    <row r="7" spans="1:14" ht="12.75">
      <c r="A7" s="24"/>
      <c r="B7" s="24"/>
      <c r="C7" s="24"/>
      <c r="D7" s="24"/>
      <c r="E7" s="24"/>
      <c r="F7" s="25"/>
      <c r="G7" s="27"/>
      <c r="H7" s="26"/>
      <c r="I7" s="28"/>
      <c r="J7" s="27"/>
      <c r="K7" s="27"/>
      <c r="M7" s="27"/>
      <c r="N7" s="105"/>
    </row>
    <row r="8" spans="1:15" s="148" customFormat="1" ht="12.75">
      <c r="A8" s="142">
        <v>1</v>
      </c>
      <c r="B8" s="189"/>
      <c r="C8" s="189"/>
      <c r="D8" s="189"/>
      <c r="E8" s="189"/>
      <c r="F8" s="34" t="s">
        <v>20</v>
      </c>
      <c r="G8" s="36">
        <v>5319541562</v>
      </c>
      <c r="H8" s="190"/>
      <c r="I8" s="36"/>
      <c r="J8" s="36">
        <v>5038750259.73</v>
      </c>
      <c r="K8" s="36">
        <v>5038750259.73</v>
      </c>
      <c r="L8" s="191"/>
      <c r="M8" s="36">
        <v>280791302.27000046</v>
      </c>
      <c r="N8" s="108">
        <f>+K8/G8</f>
        <v>0.9472151314173715</v>
      </c>
      <c r="O8" s="191"/>
    </row>
    <row r="9" spans="1:14" s="148" customFormat="1" ht="12.75">
      <c r="A9" s="189"/>
      <c r="B9" s="189"/>
      <c r="C9" s="189"/>
      <c r="D9" s="189"/>
      <c r="E9" s="189"/>
      <c r="F9" s="34"/>
      <c r="G9" s="36"/>
      <c r="H9" s="190"/>
      <c r="I9" s="36"/>
      <c r="J9" s="36"/>
      <c r="K9" s="36"/>
      <c r="L9" s="191"/>
      <c r="M9" s="36"/>
      <c r="N9" s="108"/>
    </row>
    <row r="10" spans="1:14" s="143" customFormat="1" ht="12.75">
      <c r="A10" s="142">
        <v>1</v>
      </c>
      <c r="B10" s="142">
        <v>0</v>
      </c>
      <c r="C10" s="142"/>
      <c r="D10" s="142"/>
      <c r="E10" s="142"/>
      <c r="F10" s="34" t="s">
        <v>21</v>
      </c>
      <c r="G10" s="36">
        <v>3687826918</v>
      </c>
      <c r="H10" s="190"/>
      <c r="I10" s="37"/>
      <c r="J10" s="36">
        <v>3629794063</v>
      </c>
      <c r="K10" s="36">
        <v>3629794063</v>
      </c>
      <c r="L10" s="192"/>
      <c r="M10" s="36">
        <v>58032855</v>
      </c>
      <c r="N10" s="108">
        <f>+K10/G10</f>
        <v>0.9842636717258215</v>
      </c>
    </row>
    <row r="11" spans="1:14" s="148" customFormat="1" ht="12.75">
      <c r="A11" s="152"/>
      <c r="B11" s="152"/>
      <c r="C11" s="152"/>
      <c r="D11" s="152"/>
      <c r="E11" s="152"/>
      <c r="F11" s="34"/>
      <c r="G11" s="36"/>
      <c r="H11" s="190"/>
      <c r="I11" s="39"/>
      <c r="J11" s="39"/>
      <c r="K11" s="39"/>
      <c r="L11" s="191"/>
      <c r="M11" s="39"/>
      <c r="N11" s="107"/>
    </row>
    <row r="12" spans="1:14" s="143" customFormat="1" ht="24">
      <c r="A12" s="142">
        <v>1</v>
      </c>
      <c r="B12" s="142">
        <v>0</v>
      </c>
      <c r="C12" s="142">
        <v>1</v>
      </c>
      <c r="D12" s="142"/>
      <c r="E12" s="142"/>
      <c r="F12" s="34" t="s">
        <v>22</v>
      </c>
      <c r="G12" s="36">
        <v>2788708649</v>
      </c>
      <c r="H12" s="190"/>
      <c r="I12" s="36"/>
      <c r="J12" s="36">
        <v>2748362668</v>
      </c>
      <c r="K12" s="36">
        <v>2748362668</v>
      </c>
      <c r="L12" s="192"/>
      <c r="M12" s="36">
        <v>40345981</v>
      </c>
      <c r="N12" s="108">
        <f>+K12/G12</f>
        <v>0.9855323785744102</v>
      </c>
    </row>
    <row r="13" spans="1:14" s="143" customFormat="1" ht="12.75">
      <c r="A13" s="142"/>
      <c r="B13" s="142"/>
      <c r="C13" s="142"/>
      <c r="D13" s="142"/>
      <c r="E13" s="142"/>
      <c r="F13" s="34"/>
      <c r="G13" s="36"/>
      <c r="H13" s="190"/>
      <c r="I13" s="36"/>
      <c r="J13" s="36"/>
      <c r="K13" s="36"/>
      <c r="L13" s="192"/>
      <c r="M13" s="36"/>
      <c r="N13" s="108"/>
    </row>
    <row r="14" spans="1:14" s="143" customFormat="1" ht="12.75">
      <c r="A14" s="142">
        <v>1</v>
      </c>
      <c r="B14" s="142">
        <v>0</v>
      </c>
      <c r="C14" s="142">
        <v>1</v>
      </c>
      <c r="D14" s="142">
        <v>1</v>
      </c>
      <c r="E14" s="142"/>
      <c r="F14" s="34" t="s">
        <v>23</v>
      </c>
      <c r="G14" s="36">
        <v>1988768728</v>
      </c>
      <c r="H14" s="190"/>
      <c r="I14" s="36"/>
      <c r="J14" s="36">
        <v>1973661274</v>
      </c>
      <c r="K14" s="36">
        <v>1973661274</v>
      </c>
      <c r="L14" s="192"/>
      <c r="M14" s="36">
        <v>15107454</v>
      </c>
      <c r="N14" s="108">
        <f>+K14/G14</f>
        <v>0.9924036144639137</v>
      </c>
    </row>
    <row r="15" spans="1:14" s="148" customFormat="1" ht="12.75">
      <c r="A15" s="152">
        <v>1</v>
      </c>
      <c r="B15" s="152">
        <v>0</v>
      </c>
      <c r="C15" s="152">
        <v>1</v>
      </c>
      <c r="D15" s="152">
        <v>1</v>
      </c>
      <c r="E15" s="152">
        <v>1</v>
      </c>
      <c r="F15" s="40" t="s">
        <v>53</v>
      </c>
      <c r="G15" s="47">
        <v>1836589800</v>
      </c>
      <c r="H15" s="193"/>
      <c r="I15" s="39"/>
      <c r="J15" s="47">
        <v>1828128105</v>
      </c>
      <c r="K15" s="47">
        <v>1828128105</v>
      </c>
      <c r="L15" s="191"/>
      <c r="M15" s="45">
        <v>8461695</v>
      </c>
      <c r="N15" s="194">
        <f>+K15/G15</f>
        <v>0.9953927137132091</v>
      </c>
    </row>
    <row r="16" spans="1:14" s="148" customFormat="1" ht="12.75">
      <c r="A16" s="152">
        <v>1</v>
      </c>
      <c r="B16" s="152">
        <v>0</v>
      </c>
      <c r="C16" s="152">
        <v>1</v>
      </c>
      <c r="D16" s="152">
        <v>1</v>
      </c>
      <c r="E16" s="152">
        <v>2</v>
      </c>
      <c r="F16" s="40" t="s">
        <v>54</v>
      </c>
      <c r="G16" s="47">
        <v>144678928</v>
      </c>
      <c r="H16" s="193"/>
      <c r="I16" s="39"/>
      <c r="J16" s="47">
        <v>141613054</v>
      </c>
      <c r="K16" s="47">
        <v>141613054</v>
      </c>
      <c r="L16" s="191"/>
      <c r="M16" s="45">
        <v>3065874</v>
      </c>
      <c r="N16" s="194">
        <f>+K16/G16</f>
        <v>0.9788091186299086</v>
      </c>
    </row>
    <row r="17" spans="1:14" s="148" customFormat="1" ht="24">
      <c r="A17" s="152">
        <v>1</v>
      </c>
      <c r="B17" s="152">
        <v>0</v>
      </c>
      <c r="C17" s="152">
        <v>1</v>
      </c>
      <c r="D17" s="152">
        <v>1</v>
      </c>
      <c r="E17" s="152">
        <v>4</v>
      </c>
      <c r="F17" s="40" t="s">
        <v>55</v>
      </c>
      <c r="G17" s="47">
        <v>7500000</v>
      </c>
      <c r="H17" s="193"/>
      <c r="I17" s="39"/>
      <c r="J17" s="47">
        <v>3920115</v>
      </c>
      <c r="K17" s="47">
        <v>3920115</v>
      </c>
      <c r="L17" s="191"/>
      <c r="M17" s="45">
        <v>3579885</v>
      </c>
      <c r="N17" s="194">
        <f>+K17/G17</f>
        <v>0.522682</v>
      </c>
    </row>
    <row r="18" spans="1:14" s="148" customFormat="1" ht="12.75">
      <c r="A18" s="152"/>
      <c r="B18" s="152"/>
      <c r="C18" s="152"/>
      <c r="D18" s="152"/>
      <c r="E18" s="152"/>
      <c r="F18" s="40"/>
      <c r="G18" s="47"/>
      <c r="H18" s="193"/>
      <c r="I18" s="39"/>
      <c r="J18" s="39"/>
      <c r="K18" s="39"/>
      <c r="L18" s="191"/>
      <c r="M18" s="39"/>
      <c r="N18" s="107"/>
    </row>
    <row r="19" spans="1:14" s="143" customFormat="1" ht="12.75">
      <c r="A19" s="142">
        <v>1</v>
      </c>
      <c r="B19" s="142">
        <v>0</v>
      </c>
      <c r="C19" s="142">
        <v>1</v>
      </c>
      <c r="D19" s="142">
        <v>4</v>
      </c>
      <c r="E19" s="142"/>
      <c r="F19" s="34" t="s">
        <v>24</v>
      </c>
      <c r="G19" s="36">
        <v>267344070</v>
      </c>
      <c r="H19" s="190"/>
      <c r="I19" s="36"/>
      <c r="J19" s="36">
        <v>260595215</v>
      </c>
      <c r="K19" s="36">
        <v>260595215</v>
      </c>
      <c r="L19" s="192"/>
      <c r="M19" s="36">
        <v>6748855</v>
      </c>
      <c r="N19" s="108">
        <f>+K19/G19</f>
        <v>0.9747559203389101</v>
      </c>
    </row>
    <row r="20" spans="1:14" s="148" customFormat="1" ht="12.75">
      <c r="A20" s="152">
        <v>1</v>
      </c>
      <c r="B20" s="152">
        <v>0</v>
      </c>
      <c r="C20" s="152">
        <v>1</v>
      </c>
      <c r="D20" s="152">
        <v>4</v>
      </c>
      <c r="E20" s="152">
        <v>1</v>
      </c>
      <c r="F20" s="40" t="s">
        <v>56</v>
      </c>
      <c r="G20" s="47">
        <v>24641808</v>
      </c>
      <c r="H20" s="193"/>
      <c r="I20" s="39"/>
      <c r="J20" s="47">
        <v>22777154</v>
      </c>
      <c r="K20" s="47">
        <v>22777154</v>
      </c>
      <c r="L20" s="191"/>
      <c r="M20" s="45">
        <v>1864654</v>
      </c>
      <c r="N20" s="194">
        <f aca="true" t="shared" si="0" ref="N20:N78">+K20/G20</f>
        <v>0.9243296595769271</v>
      </c>
    </row>
    <row r="21" spans="1:14" s="148" customFormat="1" ht="12.75">
      <c r="A21" s="152">
        <v>1</v>
      </c>
      <c r="B21" s="152">
        <v>0</v>
      </c>
      <c r="C21" s="152">
        <v>1</v>
      </c>
      <c r="D21" s="152">
        <v>4</v>
      </c>
      <c r="E21" s="152">
        <v>2</v>
      </c>
      <c r="F21" s="40" t="s">
        <v>57</v>
      </c>
      <c r="G21" s="47">
        <v>242702262</v>
      </c>
      <c r="H21" s="193"/>
      <c r="I21" s="39"/>
      <c r="J21" s="47">
        <v>237818061</v>
      </c>
      <c r="K21" s="47">
        <v>237818061</v>
      </c>
      <c r="L21" s="191"/>
      <c r="M21" s="45">
        <v>4884201</v>
      </c>
      <c r="N21" s="194">
        <f t="shared" si="0"/>
        <v>0.9798757499837394</v>
      </c>
    </row>
    <row r="22" spans="1:14" s="148" customFormat="1" ht="12.75">
      <c r="A22" s="152"/>
      <c r="B22" s="152"/>
      <c r="C22" s="152"/>
      <c r="D22" s="152"/>
      <c r="E22" s="152"/>
      <c r="F22" s="40"/>
      <c r="G22" s="47"/>
      <c r="H22" s="193"/>
      <c r="I22" s="39"/>
      <c r="J22" s="39"/>
      <c r="K22" s="39"/>
      <c r="L22" s="191"/>
      <c r="M22" s="39"/>
      <c r="N22" s="107"/>
    </row>
    <row r="23" spans="1:14" s="148" customFormat="1" ht="12.75">
      <c r="A23" s="152">
        <v>1</v>
      </c>
      <c r="B23" s="152">
        <v>0</v>
      </c>
      <c r="C23" s="152">
        <v>1</v>
      </c>
      <c r="D23" s="152">
        <v>5</v>
      </c>
      <c r="E23" s="152"/>
      <c r="F23" s="34" t="s">
        <v>25</v>
      </c>
      <c r="G23" s="36">
        <v>513261261</v>
      </c>
      <c r="H23" s="190"/>
      <c r="I23" s="36"/>
      <c r="J23" s="36">
        <v>494772741</v>
      </c>
      <c r="K23" s="36">
        <v>494772741</v>
      </c>
      <c r="L23" s="191"/>
      <c r="M23" s="36">
        <v>18488520</v>
      </c>
      <c r="N23" s="108">
        <f>+K23/G23</f>
        <v>0.9639783451336686</v>
      </c>
    </row>
    <row r="24" spans="1:14" s="148" customFormat="1" ht="24">
      <c r="A24" s="152">
        <v>1</v>
      </c>
      <c r="B24" s="152">
        <v>0</v>
      </c>
      <c r="C24" s="152">
        <v>1</v>
      </c>
      <c r="D24" s="152">
        <v>5</v>
      </c>
      <c r="E24" s="152">
        <v>2</v>
      </c>
      <c r="F24" s="40" t="s">
        <v>58</v>
      </c>
      <c r="G24" s="47">
        <v>60761261</v>
      </c>
      <c r="H24" s="193"/>
      <c r="I24" s="39"/>
      <c r="J24" s="47">
        <v>55624838</v>
      </c>
      <c r="K24" s="47">
        <v>55624838</v>
      </c>
      <c r="L24" s="191"/>
      <c r="M24" s="45">
        <v>5136423</v>
      </c>
      <c r="N24" s="194">
        <f t="shared" si="0"/>
        <v>0.9154654970047446</v>
      </c>
    </row>
    <row r="25" spans="1:14" s="148" customFormat="1" ht="24">
      <c r="A25" s="152">
        <v>1</v>
      </c>
      <c r="B25" s="152">
        <v>0</v>
      </c>
      <c r="C25" s="152">
        <v>1</v>
      </c>
      <c r="D25" s="152">
        <v>5</v>
      </c>
      <c r="E25" s="152">
        <v>5</v>
      </c>
      <c r="F25" s="40" t="s">
        <v>59</v>
      </c>
      <c r="G25" s="47">
        <v>12400000</v>
      </c>
      <c r="H25" s="193"/>
      <c r="I25" s="39"/>
      <c r="J25" s="47">
        <v>12051438</v>
      </c>
      <c r="K25" s="47">
        <v>12051438</v>
      </c>
      <c r="L25" s="191"/>
      <c r="M25" s="45">
        <v>348562</v>
      </c>
      <c r="N25" s="194">
        <f t="shared" si="0"/>
        <v>0.9718901612903226</v>
      </c>
    </row>
    <row r="26" spans="1:14" s="148" customFormat="1" ht="12.75">
      <c r="A26" s="152">
        <v>1</v>
      </c>
      <c r="B26" s="152">
        <v>0</v>
      </c>
      <c r="C26" s="152">
        <v>1</v>
      </c>
      <c r="D26" s="152">
        <v>5</v>
      </c>
      <c r="E26" s="152">
        <v>12</v>
      </c>
      <c r="F26" s="40" t="s">
        <v>60</v>
      </c>
      <c r="G26" s="47">
        <v>4900000</v>
      </c>
      <c r="H26" s="193"/>
      <c r="I26" s="39"/>
      <c r="J26" s="47">
        <v>4564816</v>
      </c>
      <c r="K26" s="47">
        <v>4564816</v>
      </c>
      <c r="L26" s="191"/>
      <c r="M26" s="45">
        <v>335184</v>
      </c>
      <c r="N26" s="194">
        <f t="shared" si="0"/>
        <v>0.9315951020408163</v>
      </c>
    </row>
    <row r="27" spans="1:14" s="148" customFormat="1" ht="12.75">
      <c r="A27" s="152">
        <v>1</v>
      </c>
      <c r="B27" s="152">
        <v>0</v>
      </c>
      <c r="C27" s="152">
        <v>1</v>
      </c>
      <c r="D27" s="152">
        <v>5</v>
      </c>
      <c r="E27" s="152">
        <v>13</v>
      </c>
      <c r="F27" s="40" t="s">
        <v>61</v>
      </c>
      <c r="G27" s="47">
        <v>3500000</v>
      </c>
      <c r="H27" s="193"/>
      <c r="I27" s="39"/>
      <c r="J27" s="47">
        <v>3386700</v>
      </c>
      <c r="K27" s="47">
        <v>3386700</v>
      </c>
      <c r="L27" s="191"/>
      <c r="M27" s="45">
        <v>113300</v>
      </c>
      <c r="N27" s="194">
        <f t="shared" si="0"/>
        <v>0.9676285714285714</v>
      </c>
    </row>
    <row r="28" spans="1:14" s="148" customFormat="1" ht="12.75">
      <c r="A28" s="152">
        <v>1</v>
      </c>
      <c r="B28" s="152">
        <v>0</v>
      </c>
      <c r="C28" s="152">
        <v>1</v>
      </c>
      <c r="D28" s="152">
        <v>5</v>
      </c>
      <c r="E28" s="152">
        <v>14</v>
      </c>
      <c r="F28" s="40" t="s">
        <v>62</v>
      </c>
      <c r="G28" s="47">
        <v>85500000</v>
      </c>
      <c r="H28" s="193"/>
      <c r="I28" s="39"/>
      <c r="J28" s="47">
        <v>84702642</v>
      </c>
      <c r="K28" s="47">
        <v>84702642</v>
      </c>
      <c r="L28" s="191"/>
      <c r="M28" s="45">
        <v>797358</v>
      </c>
      <c r="N28" s="194">
        <f t="shared" si="0"/>
        <v>0.9906741754385965</v>
      </c>
    </row>
    <row r="29" spans="1:14" s="148" customFormat="1" ht="12.75">
      <c r="A29" s="152">
        <v>1</v>
      </c>
      <c r="B29" s="152">
        <v>0</v>
      </c>
      <c r="C29" s="152">
        <v>1</v>
      </c>
      <c r="D29" s="152">
        <v>5</v>
      </c>
      <c r="E29" s="152">
        <v>15</v>
      </c>
      <c r="F29" s="40" t="s">
        <v>63</v>
      </c>
      <c r="G29" s="47">
        <v>98500000</v>
      </c>
      <c r="H29" s="193"/>
      <c r="I29" s="39"/>
      <c r="J29" s="47">
        <v>98040858</v>
      </c>
      <c r="K29" s="47">
        <v>98040858</v>
      </c>
      <c r="L29" s="191"/>
      <c r="M29" s="45">
        <v>459142</v>
      </c>
      <c r="N29" s="194">
        <f t="shared" si="0"/>
        <v>0.9953386598984771</v>
      </c>
    </row>
    <row r="30" spans="1:14" s="148" customFormat="1" ht="12.75">
      <c r="A30" s="152">
        <v>1</v>
      </c>
      <c r="B30" s="152">
        <v>0</v>
      </c>
      <c r="C30" s="152">
        <v>1</v>
      </c>
      <c r="D30" s="152">
        <v>5</v>
      </c>
      <c r="E30" s="152">
        <v>16</v>
      </c>
      <c r="F30" s="40" t="s">
        <v>64</v>
      </c>
      <c r="G30" s="47">
        <v>189600000</v>
      </c>
      <c r="H30" s="193"/>
      <c r="I30" s="39"/>
      <c r="J30" s="47">
        <v>183501300</v>
      </c>
      <c r="K30" s="47">
        <v>183501300</v>
      </c>
      <c r="L30" s="191"/>
      <c r="M30" s="45">
        <v>6098700</v>
      </c>
      <c r="N30" s="194">
        <f t="shared" si="0"/>
        <v>0.9678338607594936</v>
      </c>
    </row>
    <row r="31" spans="1:14" s="148" customFormat="1" ht="12.75">
      <c r="A31" s="152">
        <v>1</v>
      </c>
      <c r="B31" s="152">
        <v>0</v>
      </c>
      <c r="C31" s="152">
        <v>1</v>
      </c>
      <c r="D31" s="152">
        <v>5</v>
      </c>
      <c r="E31" s="152">
        <v>47</v>
      </c>
      <c r="F31" s="40" t="s">
        <v>65</v>
      </c>
      <c r="G31" s="47">
        <v>58100000</v>
      </c>
      <c r="H31" s="193"/>
      <c r="I31" s="39"/>
      <c r="J31" s="47">
        <v>52900149</v>
      </c>
      <c r="K31" s="47">
        <v>52900149</v>
      </c>
      <c r="L31" s="191"/>
      <c r="M31" s="45">
        <v>5199851</v>
      </c>
      <c r="N31" s="194">
        <f t="shared" si="0"/>
        <v>0.9105017039586919</v>
      </c>
    </row>
    <row r="32" spans="1:14" s="148" customFormat="1" ht="12.75">
      <c r="A32" s="152"/>
      <c r="B32" s="152"/>
      <c r="C32" s="152"/>
      <c r="D32" s="152"/>
      <c r="E32" s="152"/>
      <c r="F32" s="40"/>
      <c r="G32" s="47"/>
      <c r="H32" s="193"/>
      <c r="I32" s="39"/>
      <c r="J32" s="39"/>
      <c r="K32" s="39"/>
      <c r="L32" s="191"/>
      <c r="M32" s="39"/>
      <c r="N32" s="107"/>
    </row>
    <row r="33" spans="1:14" s="148" customFormat="1" ht="24">
      <c r="A33" s="152">
        <v>1</v>
      </c>
      <c r="B33" s="152">
        <v>0</v>
      </c>
      <c r="C33" s="152">
        <v>1</v>
      </c>
      <c r="D33" s="152">
        <v>8</v>
      </c>
      <c r="E33" s="152"/>
      <c r="F33" s="34" t="s">
        <v>26</v>
      </c>
      <c r="G33" s="36">
        <v>0</v>
      </c>
      <c r="H33" s="190"/>
      <c r="I33" s="36"/>
      <c r="J33" s="36">
        <v>0</v>
      </c>
      <c r="K33" s="36">
        <v>0</v>
      </c>
      <c r="L33" s="191"/>
      <c r="M33" s="36">
        <v>0</v>
      </c>
      <c r="N33" s="108">
        <v>0</v>
      </c>
    </row>
    <row r="34" spans="1:14" s="148" customFormat="1" ht="12.75">
      <c r="A34" s="152">
        <v>1</v>
      </c>
      <c r="B34" s="152">
        <v>0</v>
      </c>
      <c r="C34" s="152">
        <v>1</v>
      </c>
      <c r="D34" s="152">
        <v>8</v>
      </c>
      <c r="E34" s="152">
        <v>1</v>
      </c>
      <c r="F34" s="40" t="s">
        <v>21</v>
      </c>
      <c r="G34" s="47">
        <v>0</v>
      </c>
      <c r="H34" s="193"/>
      <c r="I34" s="39"/>
      <c r="J34" s="47">
        <v>0</v>
      </c>
      <c r="K34" s="47">
        <v>0</v>
      </c>
      <c r="L34" s="191"/>
      <c r="M34" s="45">
        <v>0</v>
      </c>
      <c r="N34" s="194">
        <v>0</v>
      </c>
    </row>
    <row r="35" spans="1:14" s="148" customFormat="1" ht="12.75">
      <c r="A35" s="152"/>
      <c r="B35" s="152"/>
      <c r="C35" s="152"/>
      <c r="D35" s="152"/>
      <c r="E35" s="152"/>
      <c r="F35" s="40"/>
      <c r="G35" s="47"/>
      <c r="H35" s="193"/>
      <c r="I35" s="39"/>
      <c r="J35" s="39"/>
      <c r="K35" s="39"/>
      <c r="L35" s="191"/>
      <c r="M35" s="39"/>
      <c r="N35" s="107"/>
    </row>
    <row r="36" spans="1:14" s="148" customFormat="1" ht="24">
      <c r="A36" s="142">
        <v>1</v>
      </c>
      <c r="B36" s="142">
        <v>0</v>
      </c>
      <c r="C36" s="142">
        <v>1</v>
      </c>
      <c r="D36" s="142">
        <v>9</v>
      </c>
      <c r="E36" s="142"/>
      <c r="F36" s="34" t="s">
        <v>27</v>
      </c>
      <c r="G36" s="36">
        <v>19334590</v>
      </c>
      <c r="H36" s="190"/>
      <c r="I36" s="37"/>
      <c r="J36" s="36">
        <v>19333438</v>
      </c>
      <c r="K36" s="36">
        <v>19333438</v>
      </c>
      <c r="L36" s="191"/>
      <c r="M36" s="36">
        <v>1152</v>
      </c>
      <c r="N36" s="108">
        <f t="shared" si="0"/>
        <v>0.9999404176659552</v>
      </c>
    </row>
    <row r="37" spans="1:14" s="148" customFormat="1" ht="12.75">
      <c r="A37" s="152">
        <v>1</v>
      </c>
      <c r="B37" s="152">
        <v>0</v>
      </c>
      <c r="C37" s="152">
        <v>1</v>
      </c>
      <c r="D37" s="152">
        <v>9</v>
      </c>
      <c r="E37" s="152">
        <v>1</v>
      </c>
      <c r="F37" s="40" t="s">
        <v>66</v>
      </c>
      <c r="G37" s="47">
        <v>7929774</v>
      </c>
      <c r="H37" s="193"/>
      <c r="I37" s="39"/>
      <c r="J37" s="47">
        <v>7928622</v>
      </c>
      <c r="K37" s="47">
        <v>7928622</v>
      </c>
      <c r="L37" s="191"/>
      <c r="M37" s="45">
        <v>1152</v>
      </c>
      <c r="N37" s="194">
        <f t="shared" si="0"/>
        <v>0.9998547247374263</v>
      </c>
    </row>
    <row r="38" spans="1:14" s="148" customFormat="1" ht="12.75">
      <c r="A38" s="152">
        <v>1</v>
      </c>
      <c r="B38" s="152">
        <v>0</v>
      </c>
      <c r="C38" s="152">
        <v>1</v>
      </c>
      <c r="D38" s="152">
        <v>9</v>
      </c>
      <c r="E38" s="152">
        <v>3</v>
      </c>
      <c r="F38" s="40" t="s">
        <v>67</v>
      </c>
      <c r="G38" s="47">
        <v>11404816</v>
      </c>
      <c r="H38" s="193"/>
      <c r="I38" s="39"/>
      <c r="J38" s="47">
        <v>11404816</v>
      </c>
      <c r="K38" s="47">
        <v>11404816</v>
      </c>
      <c r="L38" s="191"/>
      <c r="M38" s="45">
        <v>0</v>
      </c>
      <c r="N38" s="194">
        <f t="shared" si="0"/>
        <v>1</v>
      </c>
    </row>
    <row r="39" spans="1:14" s="148" customFormat="1" ht="12.75">
      <c r="A39" s="152"/>
      <c r="B39" s="152"/>
      <c r="C39" s="152"/>
      <c r="D39" s="152"/>
      <c r="E39" s="152"/>
      <c r="F39" s="40"/>
      <c r="G39" s="47"/>
      <c r="H39" s="193"/>
      <c r="I39" s="39"/>
      <c r="J39" s="39"/>
      <c r="K39" s="39"/>
      <c r="L39" s="191"/>
      <c r="M39" s="39"/>
      <c r="N39" s="107"/>
    </row>
    <row r="40" spans="1:14" s="143" customFormat="1" ht="12.75">
      <c r="A40" s="142">
        <v>1</v>
      </c>
      <c r="B40" s="142">
        <v>0</v>
      </c>
      <c r="C40" s="142">
        <v>2</v>
      </c>
      <c r="D40" s="142"/>
      <c r="E40" s="142"/>
      <c r="F40" s="34" t="s">
        <v>28</v>
      </c>
      <c r="G40" s="36">
        <v>57600000</v>
      </c>
      <c r="H40" s="190"/>
      <c r="I40" s="36"/>
      <c r="J40" s="36">
        <v>57599400</v>
      </c>
      <c r="K40" s="36">
        <v>57599400</v>
      </c>
      <c r="L40" s="192"/>
      <c r="M40" s="36">
        <v>600</v>
      </c>
      <c r="N40" s="108">
        <f t="shared" si="0"/>
        <v>0.9999895833333333</v>
      </c>
    </row>
    <row r="41" spans="1:14" s="148" customFormat="1" ht="12.75">
      <c r="A41" s="152">
        <v>1</v>
      </c>
      <c r="B41" s="152">
        <v>0</v>
      </c>
      <c r="C41" s="152">
        <v>2</v>
      </c>
      <c r="D41" s="152">
        <v>14</v>
      </c>
      <c r="E41" s="152"/>
      <c r="F41" s="40" t="s">
        <v>68</v>
      </c>
      <c r="G41" s="47">
        <v>57600000</v>
      </c>
      <c r="H41" s="193"/>
      <c r="I41" s="39"/>
      <c r="J41" s="47">
        <v>57599400</v>
      </c>
      <c r="K41" s="47">
        <v>57599400</v>
      </c>
      <c r="L41" s="191"/>
      <c r="M41" s="45">
        <v>600</v>
      </c>
      <c r="N41" s="194">
        <f t="shared" si="0"/>
        <v>0.9999895833333333</v>
      </c>
    </row>
    <row r="42" spans="1:14" s="148" customFormat="1" ht="12.75">
      <c r="A42" s="152"/>
      <c r="B42" s="152"/>
      <c r="C42" s="152"/>
      <c r="D42" s="152"/>
      <c r="E42" s="152"/>
      <c r="F42" s="40"/>
      <c r="G42" s="47"/>
      <c r="H42" s="193"/>
      <c r="I42" s="39"/>
      <c r="J42" s="39"/>
      <c r="K42" s="39"/>
      <c r="L42" s="191"/>
      <c r="M42" s="39"/>
      <c r="N42" s="107"/>
    </row>
    <row r="43" spans="1:14" s="143" customFormat="1" ht="24">
      <c r="A43" s="142">
        <v>1</v>
      </c>
      <c r="B43" s="142">
        <v>0</v>
      </c>
      <c r="C43" s="142">
        <v>5</v>
      </c>
      <c r="D43" s="142"/>
      <c r="E43" s="142"/>
      <c r="F43" s="34" t="s">
        <v>29</v>
      </c>
      <c r="G43" s="36">
        <v>841518269</v>
      </c>
      <c r="H43" s="190"/>
      <c r="I43" s="36"/>
      <c r="J43" s="36">
        <v>823831995</v>
      </c>
      <c r="K43" s="36">
        <v>823831995</v>
      </c>
      <c r="L43" s="192"/>
      <c r="M43" s="36">
        <v>17686274</v>
      </c>
      <c r="N43" s="108">
        <f t="shared" si="0"/>
        <v>0.9789828995382155</v>
      </c>
    </row>
    <row r="44" spans="1:14" s="148" customFormat="1" ht="12.75">
      <c r="A44" s="142"/>
      <c r="B44" s="142"/>
      <c r="C44" s="142"/>
      <c r="D44" s="142"/>
      <c r="E44" s="142"/>
      <c r="F44" s="34"/>
      <c r="G44" s="36"/>
      <c r="H44" s="190"/>
      <c r="I44" s="39"/>
      <c r="J44" s="39"/>
      <c r="K44" s="39"/>
      <c r="L44" s="191"/>
      <c r="M44" s="39"/>
      <c r="N44" s="107"/>
    </row>
    <row r="45" spans="1:14" s="143" customFormat="1" ht="12.75">
      <c r="A45" s="142">
        <v>1</v>
      </c>
      <c r="B45" s="142">
        <v>0</v>
      </c>
      <c r="C45" s="142">
        <v>5</v>
      </c>
      <c r="D45" s="142">
        <v>1</v>
      </c>
      <c r="E45" s="142"/>
      <c r="F45" s="43" t="s">
        <v>30</v>
      </c>
      <c r="G45" s="47">
        <v>409365224</v>
      </c>
      <c r="H45" s="190"/>
      <c r="I45" s="39"/>
      <c r="J45" s="47">
        <v>405306721</v>
      </c>
      <c r="K45" s="47">
        <v>405306721</v>
      </c>
      <c r="L45" s="192"/>
      <c r="M45" s="45">
        <v>4058503</v>
      </c>
      <c r="N45" s="194">
        <f t="shared" si="0"/>
        <v>0.990085862789361</v>
      </c>
    </row>
    <row r="46" spans="1:14" s="143" customFormat="1" ht="12.75">
      <c r="A46" s="142">
        <v>1</v>
      </c>
      <c r="B46" s="142">
        <v>0</v>
      </c>
      <c r="C46" s="142">
        <v>5</v>
      </c>
      <c r="D46" s="142">
        <v>2</v>
      </c>
      <c r="E46" s="142"/>
      <c r="F46" s="43" t="s">
        <v>31</v>
      </c>
      <c r="G46" s="47">
        <v>306153045</v>
      </c>
      <c r="H46" s="190"/>
      <c r="I46" s="39"/>
      <c r="J46" s="47">
        <v>303832674</v>
      </c>
      <c r="K46" s="47">
        <v>303832674</v>
      </c>
      <c r="L46" s="192"/>
      <c r="M46" s="45">
        <v>2320371</v>
      </c>
      <c r="N46" s="194">
        <f t="shared" si="0"/>
        <v>0.9924208789104155</v>
      </c>
    </row>
    <row r="47" spans="1:14" s="148" customFormat="1" ht="12.75">
      <c r="A47" s="142">
        <v>1</v>
      </c>
      <c r="B47" s="142">
        <v>0</v>
      </c>
      <c r="C47" s="142">
        <v>5</v>
      </c>
      <c r="D47" s="142">
        <v>6</v>
      </c>
      <c r="E47" s="189"/>
      <c r="F47" s="43" t="s">
        <v>69</v>
      </c>
      <c r="G47" s="47">
        <v>79400000</v>
      </c>
      <c r="H47" s="193"/>
      <c r="I47" s="39"/>
      <c r="J47" s="47">
        <v>68815560</v>
      </c>
      <c r="K47" s="47">
        <v>68815560</v>
      </c>
      <c r="L47" s="191"/>
      <c r="M47" s="45">
        <v>10584440</v>
      </c>
      <c r="N47" s="194">
        <f t="shared" si="0"/>
        <v>0.8666947103274559</v>
      </c>
    </row>
    <row r="48" spans="1:14" s="148" customFormat="1" ht="12.75">
      <c r="A48" s="142">
        <v>1</v>
      </c>
      <c r="B48" s="142">
        <v>0</v>
      </c>
      <c r="C48" s="142">
        <v>5</v>
      </c>
      <c r="D48" s="142">
        <v>7</v>
      </c>
      <c r="E48" s="189"/>
      <c r="F48" s="43" t="s">
        <v>70</v>
      </c>
      <c r="G48" s="47">
        <v>46600000</v>
      </c>
      <c r="H48" s="193"/>
      <c r="I48" s="39"/>
      <c r="J48" s="47">
        <v>45877040</v>
      </c>
      <c r="K48" s="47">
        <v>45877040</v>
      </c>
      <c r="L48" s="191"/>
      <c r="M48" s="45">
        <v>722960</v>
      </c>
      <c r="N48" s="194">
        <f t="shared" si="0"/>
        <v>0.9844858369098712</v>
      </c>
    </row>
    <row r="49" spans="1:14" s="148" customFormat="1" ht="12.75">
      <c r="A49" s="189"/>
      <c r="B49" s="189"/>
      <c r="C49" s="189"/>
      <c r="D49" s="189"/>
      <c r="E49" s="189"/>
      <c r="F49" s="34"/>
      <c r="G49" s="47"/>
      <c r="H49" s="193"/>
      <c r="I49" s="36"/>
      <c r="J49" s="36"/>
      <c r="K49" s="36"/>
      <c r="L49" s="191"/>
      <c r="M49" s="36"/>
      <c r="N49" s="108"/>
    </row>
    <row r="50" spans="1:14" s="143" customFormat="1" ht="12.75">
      <c r="A50" s="142">
        <v>2</v>
      </c>
      <c r="B50" s="142">
        <v>0</v>
      </c>
      <c r="C50" s="142"/>
      <c r="D50" s="142"/>
      <c r="E50" s="142"/>
      <c r="F50" s="34" t="s">
        <v>32</v>
      </c>
      <c r="G50" s="36">
        <v>1316039644</v>
      </c>
      <c r="H50" s="190"/>
      <c r="I50" s="36"/>
      <c r="J50" s="36">
        <v>1294056498.73</v>
      </c>
      <c r="K50" s="36">
        <v>1294056498.73</v>
      </c>
      <c r="L50" s="192"/>
      <c r="M50" s="36">
        <v>21983145.26999998</v>
      </c>
      <c r="N50" s="108">
        <f t="shared" si="0"/>
        <v>0.9832959855197189</v>
      </c>
    </row>
    <row r="51" spans="1:14" s="148" customFormat="1" ht="12.75">
      <c r="A51" s="142"/>
      <c r="B51" s="142"/>
      <c r="C51" s="142"/>
      <c r="D51" s="142"/>
      <c r="E51" s="142"/>
      <c r="F51" s="34"/>
      <c r="G51" s="36"/>
      <c r="H51" s="190"/>
      <c r="I51" s="36"/>
      <c r="J51" s="36"/>
      <c r="K51" s="36"/>
      <c r="L51" s="191"/>
      <c r="M51" s="36"/>
      <c r="N51" s="108"/>
    </row>
    <row r="52" spans="1:14" s="143" customFormat="1" ht="12.75">
      <c r="A52" s="142">
        <v>2</v>
      </c>
      <c r="B52" s="142">
        <v>0</v>
      </c>
      <c r="C52" s="142">
        <v>3</v>
      </c>
      <c r="D52" s="142"/>
      <c r="E52" s="142"/>
      <c r="F52" s="34" t="s">
        <v>33</v>
      </c>
      <c r="G52" s="36">
        <v>18861000</v>
      </c>
      <c r="H52" s="190"/>
      <c r="I52" s="36"/>
      <c r="J52" s="36">
        <v>18861000</v>
      </c>
      <c r="K52" s="36">
        <v>18861000</v>
      </c>
      <c r="L52" s="192"/>
      <c r="M52" s="36">
        <v>0</v>
      </c>
      <c r="N52" s="108">
        <f t="shared" si="0"/>
        <v>1</v>
      </c>
    </row>
    <row r="53" spans="1:14" s="148" customFormat="1" ht="12.75">
      <c r="A53" s="152">
        <v>2</v>
      </c>
      <c r="B53" s="152">
        <v>0</v>
      </c>
      <c r="C53" s="152">
        <v>3</v>
      </c>
      <c r="D53" s="152">
        <v>50</v>
      </c>
      <c r="E53" s="152"/>
      <c r="F53" s="40" t="s">
        <v>71</v>
      </c>
      <c r="G53" s="47">
        <v>18861000</v>
      </c>
      <c r="H53" s="193"/>
      <c r="I53" s="39"/>
      <c r="J53" s="47">
        <v>18861000</v>
      </c>
      <c r="K53" s="47">
        <v>18861000</v>
      </c>
      <c r="L53" s="191"/>
      <c r="M53" s="45">
        <v>0</v>
      </c>
      <c r="N53" s="194">
        <f t="shared" si="0"/>
        <v>1</v>
      </c>
    </row>
    <row r="54" spans="1:14" s="148" customFormat="1" ht="12.75">
      <c r="A54" s="152"/>
      <c r="B54" s="152"/>
      <c r="C54" s="152"/>
      <c r="D54" s="152"/>
      <c r="E54" s="152"/>
      <c r="F54" s="40"/>
      <c r="G54" s="47"/>
      <c r="H54" s="193"/>
      <c r="I54" s="47"/>
      <c r="J54" s="47"/>
      <c r="K54" s="47"/>
      <c r="L54" s="191"/>
      <c r="M54" s="47"/>
      <c r="N54" s="109"/>
    </row>
    <row r="55" spans="1:14" s="143" customFormat="1" ht="12.75">
      <c r="A55" s="142">
        <v>2</v>
      </c>
      <c r="B55" s="142">
        <v>0</v>
      </c>
      <c r="C55" s="142">
        <v>4</v>
      </c>
      <c r="D55" s="142"/>
      <c r="E55" s="142"/>
      <c r="F55" s="34" t="s">
        <v>34</v>
      </c>
      <c r="G55" s="36">
        <v>1297178644</v>
      </c>
      <c r="H55" s="190"/>
      <c r="I55" s="36"/>
      <c r="J55" s="48">
        <v>1275195498.73</v>
      </c>
      <c r="K55" s="48">
        <v>1275195498.73</v>
      </c>
      <c r="L55" s="192"/>
      <c r="M55" s="36">
        <v>21983145.26999998</v>
      </c>
      <c r="N55" s="108">
        <f t="shared" si="0"/>
        <v>0.9830531088592297</v>
      </c>
    </row>
    <row r="56" spans="1:14" s="143" customFormat="1" ht="12.75">
      <c r="A56" s="142"/>
      <c r="B56" s="142"/>
      <c r="C56" s="142"/>
      <c r="D56" s="142"/>
      <c r="E56" s="142"/>
      <c r="F56" s="34"/>
      <c r="G56" s="36"/>
      <c r="H56" s="190"/>
      <c r="I56" s="36"/>
      <c r="J56" s="36"/>
      <c r="K56" s="36"/>
      <c r="L56" s="192"/>
      <c r="M56" s="36"/>
      <c r="N56" s="108"/>
    </row>
    <row r="57" spans="1:14" s="148" customFormat="1" ht="15" customHeight="1">
      <c r="A57" s="152">
        <v>2</v>
      </c>
      <c r="B57" s="152">
        <v>0</v>
      </c>
      <c r="C57" s="152">
        <v>4</v>
      </c>
      <c r="D57" s="152">
        <v>1</v>
      </c>
      <c r="E57" s="152"/>
      <c r="F57" s="49" t="s">
        <v>35</v>
      </c>
      <c r="G57" s="47">
        <v>58600000</v>
      </c>
      <c r="H57" s="195"/>
      <c r="I57" s="39"/>
      <c r="J57" s="47">
        <v>56733245</v>
      </c>
      <c r="K57" s="47">
        <v>56733245</v>
      </c>
      <c r="L57" s="191"/>
      <c r="M57" s="45">
        <v>1866755</v>
      </c>
      <c r="N57" s="194">
        <f t="shared" si="0"/>
        <v>0.9681441126279864</v>
      </c>
    </row>
    <row r="58" spans="1:14" s="143" customFormat="1" ht="15" customHeight="1">
      <c r="A58" s="153">
        <v>2</v>
      </c>
      <c r="B58" s="153">
        <v>0</v>
      </c>
      <c r="C58" s="153">
        <v>4</v>
      </c>
      <c r="D58" s="153">
        <v>2</v>
      </c>
      <c r="E58" s="142"/>
      <c r="F58" s="49" t="s">
        <v>36</v>
      </c>
      <c r="G58" s="47">
        <v>5323200</v>
      </c>
      <c r="H58" s="195"/>
      <c r="I58" s="39"/>
      <c r="J58" s="47">
        <v>3745600</v>
      </c>
      <c r="K58" s="47">
        <v>3745600</v>
      </c>
      <c r="L58" s="192"/>
      <c r="M58" s="45">
        <v>1577600</v>
      </c>
      <c r="N58" s="194">
        <f t="shared" si="0"/>
        <v>0.7036369101292456</v>
      </c>
    </row>
    <row r="59" spans="1:14" s="143" customFormat="1" ht="15" customHeight="1">
      <c r="A59" s="153">
        <v>2</v>
      </c>
      <c r="B59" s="153">
        <v>0</v>
      </c>
      <c r="C59" s="153">
        <v>4</v>
      </c>
      <c r="D59" s="153">
        <v>4</v>
      </c>
      <c r="E59" s="142"/>
      <c r="F59" s="49" t="s">
        <v>37</v>
      </c>
      <c r="G59" s="47">
        <v>101369000</v>
      </c>
      <c r="H59" s="195"/>
      <c r="I59" s="39"/>
      <c r="J59" s="47">
        <v>101292659</v>
      </c>
      <c r="K59" s="47">
        <v>101292659</v>
      </c>
      <c r="L59" s="192"/>
      <c r="M59" s="45">
        <v>76341</v>
      </c>
      <c r="N59" s="194">
        <f t="shared" si="0"/>
        <v>0.9992468999398239</v>
      </c>
    </row>
    <row r="60" spans="1:14" s="143" customFormat="1" ht="15" customHeight="1">
      <c r="A60" s="153">
        <v>2</v>
      </c>
      <c r="B60" s="153">
        <v>0</v>
      </c>
      <c r="C60" s="153">
        <v>4</v>
      </c>
      <c r="D60" s="153">
        <v>5</v>
      </c>
      <c r="E60" s="142"/>
      <c r="F60" s="49" t="s">
        <v>38</v>
      </c>
      <c r="G60" s="47">
        <v>419686444</v>
      </c>
      <c r="H60" s="195"/>
      <c r="I60" s="39"/>
      <c r="J60" s="47">
        <v>419169996.16</v>
      </c>
      <c r="K60" s="47">
        <v>419169996.16</v>
      </c>
      <c r="L60" s="192"/>
      <c r="M60" s="45">
        <v>516447.8399999738</v>
      </c>
      <c r="N60" s="194">
        <f t="shared" si="0"/>
        <v>0.9987694435991838</v>
      </c>
    </row>
    <row r="61" spans="1:14" s="143" customFormat="1" ht="15" customHeight="1">
      <c r="A61" s="153">
        <v>2</v>
      </c>
      <c r="B61" s="153">
        <v>0</v>
      </c>
      <c r="C61" s="153">
        <v>4</v>
      </c>
      <c r="D61" s="153">
        <v>6</v>
      </c>
      <c r="E61" s="142"/>
      <c r="F61" s="49" t="s">
        <v>39</v>
      </c>
      <c r="G61" s="47">
        <v>125900000</v>
      </c>
      <c r="H61" s="195"/>
      <c r="I61" s="39"/>
      <c r="J61" s="47">
        <v>123390120</v>
      </c>
      <c r="K61" s="47">
        <v>123390120</v>
      </c>
      <c r="L61" s="192"/>
      <c r="M61" s="45">
        <v>2509880</v>
      </c>
      <c r="N61" s="194">
        <f t="shared" si="0"/>
        <v>0.9800644956314535</v>
      </c>
    </row>
    <row r="62" spans="1:14" s="143" customFormat="1" ht="15" customHeight="1">
      <c r="A62" s="153">
        <v>2</v>
      </c>
      <c r="B62" s="153">
        <v>0</v>
      </c>
      <c r="C62" s="153">
        <v>4</v>
      </c>
      <c r="D62" s="153">
        <v>7</v>
      </c>
      <c r="E62" s="142"/>
      <c r="F62" s="49" t="s">
        <v>40</v>
      </c>
      <c r="G62" s="47">
        <v>16164854</v>
      </c>
      <c r="H62" s="195"/>
      <c r="I62" s="39"/>
      <c r="J62" s="47">
        <v>15752060</v>
      </c>
      <c r="K62" s="47">
        <v>15752060</v>
      </c>
      <c r="L62" s="192"/>
      <c r="M62" s="45">
        <v>412794</v>
      </c>
      <c r="N62" s="194">
        <f t="shared" si="0"/>
        <v>0.9744634872668816</v>
      </c>
    </row>
    <row r="63" spans="1:14" s="143" customFormat="1" ht="15" customHeight="1">
      <c r="A63" s="153">
        <v>2</v>
      </c>
      <c r="B63" s="153">
        <v>0</v>
      </c>
      <c r="C63" s="153">
        <v>4</v>
      </c>
      <c r="D63" s="153">
        <v>8</v>
      </c>
      <c r="E63" s="142"/>
      <c r="F63" s="49" t="s">
        <v>41</v>
      </c>
      <c r="G63" s="47">
        <v>170100000</v>
      </c>
      <c r="H63" s="195"/>
      <c r="I63" s="39"/>
      <c r="J63" s="47">
        <v>163644260</v>
      </c>
      <c r="K63" s="47">
        <v>163644260</v>
      </c>
      <c r="L63" s="192"/>
      <c r="M63" s="45">
        <v>6455740</v>
      </c>
      <c r="N63" s="194">
        <f t="shared" si="0"/>
        <v>0.9620473838918283</v>
      </c>
    </row>
    <row r="64" spans="1:14" s="143" customFormat="1" ht="15" customHeight="1">
      <c r="A64" s="153">
        <v>2</v>
      </c>
      <c r="B64" s="153">
        <v>0</v>
      </c>
      <c r="C64" s="153">
        <v>4</v>
      </c>
      <c r="D64" s="153">
        <v>9</v>
      </c>
      <c r="E64" s="142"/>
      <c r="F64" s="49" t="s">
        <v>42</v>
      </c>
      <c r="G64" s="47">
        <v>28400000</v>
      </c>
      <c r="H64" s="195"/>
      <c r="I64" s="39"/>
      <c r="J64" s="47">
        <v>28347121</v>
      </c>
      <c r="K64" s="47">
        <v>28347121</v>
      </c>
      <c r="L64" s="192"/>
      <c r="M64" s="45">
        <v>52879</v>
      </c>
      <c r="N64" s="194">
        <f t="shared" si="0"/>
        <v>0.9981380633802817</v>
      </c>
    </row>
    <row r="65" spans="1:14" s="154" customFormat="1" ht="15" customHeight="1">
      <c r="A65" s="153">
        <v>2</v>
      </c>
      <c r="B65" s="153">
        <v>0</v>
      </c>
      <c r="C65" s="153">
        <v>4</v>
      </c>
      <c r="D65" s="153">
        <v>10</v>
      </c>
      <c r="E65" s="141"/>
      <c r="F65" s="49" t="s">
        <v>43</v>
      </c>
      <c r="G65" s="47">
        <v>6500000</v>
      </c>
      <c r="H65" s="195"/>
      <c r="I65" s="39"/>
      <c r="J65" s="47">
        <v>6201915</v>
      </c>
      <c r="K65" s="47">
        <v>6201915</v>
      </c>
      <c r="L65" s="196"/>
      <c r="M65" s="45">
        <v>298085</v>
      </c>
      <c r="N65" s="194">
        <f t="shared" si="0"/>
        <v>0.9541407692307692</v>
      </c>
    </row>
    <row r="66" spans="1:14" s="143" customFormat="1" ht="15" customHeight="1">
      <c r="A66" s="153">
        <v>2</v>
      </c>
      <c r="B66" s="153">
        <v>0</v>
      </c>
      <c r="C66" s="153">
        <v>4</v>
      </c>
      <c r="D66" s="153">
        <v>11</v>
      </c>
      <c r="E66" s="142"/>
      <c r="F66" s="49" t="s">
        <v>44</v>
      </c>
      <c r="G66" s="47">
        <v>151700000</v>
      </c>
      <c r="H66" s="195"/>
      <c r="I66" s="39"/>
      <c r="J66" s="47">
        <v>150884762.57</v>
      </c>
      <c r="K66" s="47">
        <v>150884762.57</v>
      </c>
      <c r="L66" s="192"/>
      <c r="M66" s="45">
        <v>815237.4300000072</v>
      </c>
      <c r="N66" s="194">
        <f t="shared" si="0"/>
        <v>0.9946259892551087</v>
      </c>
    </row>
    <row r="67" spans="1:14" s="148" customFormat="1" ht="15" customHeight="1">
      <c r="A67" s="153">
        <v>2</v>
      </c>
      <c r="B67" s="153">
        <v>0</v>
      </c>
      <c r="C67" s="153">
        <v>4</v>
      </c>
      <c r="D67" s="153">
        <v>13</v>
      </c>
      <c r="E67" s="152"/>
      <c r="F67" s="49" t="s">
        <v>45</v>
      </c>
      <c r="G67" s="47">
        <v>33000000</v>
      </c>
      <c r="H67" s="195"/>
      <c r="I67" s="39"/>
      <c r="J67" s="47">
        <v>33000000</v>
      </c>
      <c r="K67" s="47">
        <v>33000000</v>
      </c>
      <c r="L67" s="191"/>
      <c r="M67" s="45">
        <v>0</v>
      </c>
      <c r="N67" s="194">
        <f t="shared" si="0"/>
        <v>1</v>
      </c>
    </row>
    <row r="68" spans="1:14" s="148" customFormat="1" ht="15" customHeight="1">
      <c r="A68" s="153">
        <v>2</v>
      </c>
      <c r="B68" s="153">
        <v>0</v>
      </c>
      <c r="C68" s="153">
        <v>4</v>
      </c>
      <c r="D68" s="153">
        <v>17</v>
      </c>
      <c r="E68" s="152"/>
      <c r="F68" s="49" t="s">
        <v>46</v>
      </c>
      <c r="G68" s="47">
        <v>0</v>
      </c>
      <c r="H68" s="195"/>
      <c r="I68" s="39"/>
      <c r="J68" s="47">
        <v>0</v>
      </c>
      <c r="K68" s="47">
        <v>0</v>
      </c>
      <c r="L68" s="191"/>
      <c r="M68" s="45">
        <v>0</v>
      </c>
      <c r="N68" s="194">
        <v>0</v>
      </c>
    </row>
    <row r="69" spans="1:14" s="143" customFormat="1" ht="15" customHeight="1">
      <c r="A69" s="153">
        <v>2</v>
      </c>
      <c r="B69" s="153">
        <v>0</v>
      </c>
      <c r="C69" s="153">
        <v>4</v>
      </c>
      <c r="D69" s="153">
        <v>21</v>
      </c>
      <c r="E69" s="142"/>
      <c r="F69" s="56" t="s">
        <v>72</v>
      </c>
      <c r="G69" s="47">
        <v>45435146</v>
      </c>
      <c r="H69" s="195"/>
      <c r="I69" s="39"/>
      <c r="J69" s="47">
        <v>44118740</v>
      </c>
      <c r="K69" s="47">
        <v>44118740</v>
      </c>
      <c r="L69" s="192"/>
      <c r="M69" s="45">
        <v>1316406</v>
      </c>
      <c r="N69" s="194">
        <f t="shared" si="0"/>
        <v>0.9710267025443254</v>
      </c>
    </row>
    <row r="70" spans="1:14" s="143" customFormat="1" ht="15" customHeight="1">
      <c r="A70" s="153">
        <v>2</v>
      </c>
      <c r="B70" s="153">
        <v>0</v>
      </c>
      <c r="C70" s="153">
        <v>4</v>
      </c>
      <c r="D70" s="153">
        <v>40</v>
      </c>
      <c r="E70" s="142"/>
      <c r="F70" s="43" t="s">
        <v>47</v>
      </c>
      <c r="G70" s="47">
        <v>5000000</v>
      </c>
      <c r="H70" s="195"/>
      <c r="I70" s="39"/>
      <c r="J70" s="47">
        <v>2951120</v>
      </c>
      <c r="K70" s="47">
        <v>2951120</v>
      </c>
      <c r="L70" s="192"/>
      <c r="M70" s="45">
        <v>2048880</v>
      </c>
      <c r="N70" s="194">
        <f t="shared" si="0"/>
        <v>0.590224</v>
      </c>
    </row>
    <row r="71" spans="1:14" s="148" customFormat="1" ht="15" customHeight="1">
      <c r="A71" s="153">
        <v>2</v>
      </c>
      <c r="B71" s="153">
        <v>0</v>
      </c>
      <c r="C71" s="153">
        <v>4</v>
      </c>
      <c r="D71" s="153">
        <v>41</v>
      </c>
      <c r="E71" s="142"/>
      <c r="F71" s="43" t="s">
        <v>48</v>
      </c>
      <c r="G71" s="47">
        <v>130000000</v>
      </c>
      <c r="H71" s="195"/>
      <c r="I71" s="39"/>
      <c r="J71" s="47">
        <v>125963900</v>
      </c>
      <c r="K71" s="47">
        <v>125963900</v>
      </c>
      <c r="L71" s="191"/>
      <c r="M71" s="45">
        <v>4036100</v>
      </c>
      <c r="N71" s="194">
        <f t="shared" si="0"/>
        <v>0.968953076923077</v>
      </c>
    </row>
    <row r="72" spans="1:14" s="148" customFormat="1" ht="15" customHeight="1">
      <c r="A72" s="153"/>
      <c r="B72" s="153"/>
      <c r="C72" s="153"/>
      <c r="D72" s="153"/>
      <c r="E72" s="142"/>
      <c r="F72" s="43"/>
      <c r="G72" s="47"/>
      <c r="H72" s="195"/>
      <c r="I72" s="39"/>
      <c r="J72" s="47"/>
      <c r="K72" s="47"/>
      <c r="L72" s="191"/>
      <c r="M72" s="45"/>
      <c r="N72" s="194"/>
    </row>
    <row r="73" spans="1:14" s="154" customFormat="1" ht="15" customHeight="1">
      <c r="A73" s="141">
        <v>3</v>
      </c>
      <c r="B73" s="141"/>
      <c r="C73" s="141"/>
      <c r="D73" s="141"/>
      <c r="E73" s="141"/>
      <c r="F73" s="123" t="s">
        <v>81</v>
      </c>
      <c r="G73" s="52">
        <v>315675000</v>
      </c>
      <c r="H73" s="197"/>
      <c r="I73" s="52"/>
      <c r="J73" s="52">
        <v>114899698</v>
      </c>
      <c r="K73" s="52">
        <v>114899698</v>
      </c>
      <c r="L73" s="52"/>
      <c r="M73" s="52">
        <v>200775302</v>
      </c>
      <c r="N73" s="198">
        <f t="shared" si="0"/>
        <v>0.36398098677437235</v>
      </c>
    </row>
    <row r="74" spans="1:14" s="143" customFormat="1" ht="15" customHeight="1">
      <c r="A74" s="153">
        <v>3</v>
      </c>
      <c r="B74" s="153">
        <v>2</v>
      </c>
      <c r="C74" s="153"/>
      <c r="D74" s="153"/>
      <c r="E74" s="142"/>
      <c r="F74" s="56" t="s">
        <v>82</v>
      </c>
      <c r="G74" s="47">
        <v>15675000</v>
      </c>
      <c r="H74" s="195"/>
      <c r="I74" s="45"/>
      <c r="J74" s="45">
        <v>11203344</v>
      </c>
      <c r="K74" s="45">
        <v>11203344</v>
      </c>
      <c r="L74" s="45"/>
      <c r="M74" s="45">
        <v>4471656</v>
      </c>
      <c r="N74" s="194">
        <f t="shared" si="0"/>
        <v>0.714726889952153</v>
      </c>
    </row>
    <row r="75" spans="1:14" s="143" customFormat="1" ht="15" customHeight="1">
      <c r="A75" s="153">
        <v>3</v>
      </c>
      <c r="B75" s="153">
        <v>2</v>
      </c>
      <c r="C75" s="153">
        <v>1</v>
      </c>
      <c r="D75" s="153"/>
      <c r="E75" s="142"/>
      <c r="F75" s="56" t="s">
        <v>83</v>
      </c>
      <c r="G75" s="47">
        <v>15675000</v>
      </c>
      <c r="H75" s="195"/>
      <c r="I75" s="45"/>
      <c r="J75" s="45">
        <v>11203344</v>
      </c>
      <c r="K75" s="45">
        <v>11203344</v>
      </c>
      <c r="L75" s="45"/>
      <c r="M75" s="45">
        <v>4471656</v>
      </c>
      <c r="N75" s="194">
        <f t="shared" si="0"/>
        <v>0.714726889952153</v>
      </c>
    </row>
    <row r="76" spans="1:14" s="143" customFormat="1" ht="15" customHeight="1">
      <c r="A76" s="153">
        <v>3</v>
      </c>
      <c r="B76" s="153">
        <v>2</v>
      </c>
      <c r="C76" s="153">
        <v>1</v>
      </c>
      <c r="D76" s="153">
        <v>1</v>
      </c>
      <c r="E76" s="142">
        <v>20</v>
      </c>
      <c r="F76" s="56" t="s">
        <v>84</v>
      </c>
      <c r="G76" s="47">
        <v>15675000</v>
      </c>
      <c r="H76" s="195"/>
      <c r="I76" s="45"/>
      <c r="J76" s="45">
        <v>11203344</v>
      </c>
      <c r="K76" s="45">
        <v>11203344</v>
      </c>
      <c r="L76" s="45"/>
      <c r="M76" s="45">
        <v>4471656</v>
      </c>
      <c r="N76" s="194">
        <f t="shared" si="0"/>
        <v>0.714726889952153</v>
      </c>
    </row>
    <row r="77" spans="1:14" s="143" customFormat="1" ht="10.5" customHeight="1">
      <c r="A77" s="153"/>
      <c r="B77" s="153"/>
      <c r="C77" s="153"/>
      <c r="D77" s="153"/>
      <c r="E77" s="142"/>
      <c r="F77" s="56"/>
      <c r="G77" s="45"/>
      <c r="H77" s="195"/>
      <c r="I77" s="36"/>
      <c r="J77" s="45"/>
      <c r="K77" s="45"/>
      <c r="L77" s="36"/>
      <c r="M77" s="45"/>
      <c r="N77" s="194"/>
    </row>
    <row r="78" spans="1:14" s="143" customFormat="1" ht="15" customHeight="1">
      <c r="A78" s="153">
        <v>3</v>
      </c>
      <c r="B78" s="153">
        <v>6</v>
      </c>
      <c r="C78" s="153"/>
      <c r="D78" s="153"/>
      <c r="E78" s="142"/>
      <c r="F78" s="56" t="s">
        <v>85</v>
      </c>
      <c r="G78" s="47">
        <v>300000000</v>
      </c>
      <c r="H78" s="195"/>
      <c r="I78" s="45"/>
      <c r="J78" s="45">
        <v>103696354</v>
      </c>
      <c r="K78" s="45">
        <v>103696354</v>
      </c>
      <c r="L78" s="45"/>
      <c r="M78" s="45">
        <v>196303646</v>
      </c>
      <c r="N78" s="194">
        <f t="shared" si="0"/>
        <v>0.34565451333333336</v>
      </c>
    </row>
    <row r="79" spans="1:14" s="143" customFormat="1" ht="15" customHeight="1">
      <c r="A79" s="153">
        <v>3</v>
      </c>
      <c r="B79" s="153">
        <v>6</v>
      </c>
      <c r="C79" s="153">
        <v>1</v>
      </c>
      <c r="D79" s="153"/>
      <c r="E79" s="142"/>
      <c r="F79" s="56" t="s">
        <v>86</v>
      </c>
      <c r="G79" s="47">
        <v>300000000</v>
      </c>
      <c r="H79" s="195"/>
      <c r="I79" s="45"/>
      <c r="J79" s="45">
        <v>103696354</v>
      </c>
      <c r="K79" s="45">
        <v>103696354</v>
      </c>
      <c r="L79" s="45"/>
      <c r="M79" s="45">
        <v>196303646</v>
      </c>
      <c r="N79" s="194">
        <f>+K79/G79</f>
        <v>0.34565451333333336</v>
      </c>
    </row>
    <row r="80" spans="1:14" s="143" customFormat="1" ht="15" customHeight="1">
      <c r="A80" s="153">
        <v>3</v>
      </c>
      <c r="B80" s="153">
        <v>6</v>
      </c>
      <c r="C80" s="153">
        <v>1</v>
      </c>
      <c r="D80" s="153">
        <v>1</v>
      </c>
      <c r="E80" s="153">
        <v>20</v>
      </c>
      <c r="F80" s="56" t="s">
        <v>86</v>
      </c>
      <c r="G80" s="47">
        <v>224770000</v>
      </c>
      <c r="H80" s="195"/>
      <c r="I80" s="45"/>
      <c r="J80" s="45">
        <v>28466354</v>
      </c>
      <c r="K80" s="45">
        <v>28466354</v>
      </c>
      <c r="L80" s="45"/>
      <c r="M80" s="45">
        <v>196303646</v>
      </c>
      <c r="N80" s="194">
        <f>+K80/G80</f>
        <v>0.12664658984739957</v>
      </c>
    </row>
    <row r="81" spans="1:14" s="143" customFormat="1" ht="15" customHeight="1">
      <c r="A81" s="153">
        <v>3</v>
      </c>
      <c r="B81" s="153">
        <v>6</v>
      </c>
      <c r="C81" s="153">
        <v>1</v>
      </c>
      <c r="D81" s="153">
        <v>1</v>
      </c>
      <c r="E81" s="153">
        <v>21</v>
      </c>
      <c r="F81" s="56" t="s">
        <v>86</v>
      </c>
      <c r="G81" s="47">
        <v>75230000</v>
      </c>
      <c r="H81" s="195"/>
      <c r="I81" s="45"/>
      <c r="J81" s="45">
        <v>75230000</v>
      </c>
      <c r="K81" s="45">
        <v>75230000</v>
      </c>
      <c r="L81" s="45"/>
      <c r="M81" s="45">
        <v>0</v>
      </c>
      <c r="N81" s="194">
        <f>+K81/G81</f>
        <v>1</v>
      </c>
    </row>
    <row r="82" spans="1:14" s="143" customFormat="1" ht="12.75" customHeight="1">
      <c r="A82" s="153"/>
      <c r="B82" s="153"/>
      <c r="C82" s="153"/>
      <c r="D82" s="153"/>
      <c r="E82" s="153"/>
      <c r="F82" s="56"/>
      <c r="G82" s="45"/>
      <c r="H82" s="195"/>
      <c r="I82" s="36"/>
      <c r="J82" s="45"/>
      <c r="K82" s="45"/>
      <c r="L82" s="36"/>
      <c r="M82" s="45"/>
      <c r="N82" s="194"/>
    </row>
    <row r="83" spans="1:15" s="168" customFormat="1" ht="15" customHeight="1">
      <c r="A83" s="130"/>
      <c r="B83" s="130"/>
      <c r="C83" s="130"/>
      <c r="D83" s="130"/>
      <c r="E83" s="130"/>
      <c r="F83" s="141" t="s">
        <v>93</v>
      </c>
      <c r="G83" s="52">
        <v>754530791</v>
      </c>
      <c r="H83" s="199"/>
      <c r="I83" s="52"/>
      <c r="J83" s="133">
        <v>460796953.4</v>
      </c>
      <c r="K83" s="133">
        <v>460796953.4</v>
      </c>
      <c r="L83" s="52"/>
      <c r="M83" s="133">
        <v>293733837.6</v>
      </c>
      <c r="N83" s="203">
        <f>+K83/G83</f>
        <v>0.610706625755184</v>
      </c>
      <c r="O83" s="237"/>
    </row>
    <row r="84" spans="1:14" s="143" customFormat="1" ht="5.25" customHeight="1">
      <c r="A84" s="153"/>
      <c r="B84" s="153"/>
      <c r="C84" s="153"/>
      <c r="D84" s="153"/>
      <c r="E84" s="153"/>
      <c r="F84" s="56"/>
      <c r="G84" s="45"/>
      <c r="H84" s="195"/>
      <c r="I84" s="36"/>
      <c r="J84" s="45"/>
      <c r="K84" s="45"/>
      <c r="L84" s="36"/>
      <c r="M84" s="45"/>
      <c r="N84" s="194"/>
    </row>
    <row r="85" spans="1:14" s="143" customFormat="1" ht="15" customHeight="1">
      <c r="A85" s="153">
        <v>510</v>
      </c>
      <c r="B85" s="153"/>
      <c r="C85" s="153"/>
      <c r="D85" s="153"/>
      <c r="E85" s="153"/>
      <c r="F85" s="56" t="s">
        <v>87</v>
      </c>
      <c r="G85" s="47">
        <v>18000000</v>
      </c>
      <c r="H85" s="195"/>
      <c r="I85" s="45"/>
      <c r="J85" s="45">
        <v>17514200</v>
      </c>
      <c r="K85" s="45">
        <v>17514200</v>
      </c>
      <c r="L85" s="45"/>
      <c r="M85" s="45">
        <v>485800</v>
      </c>
      <c r="N85" s="194">
        <f>+K85/G85</f>
        <v>0.9730111111111112</v>
      </c>
    </row>
    <row r="86" spans="1:14" s="143" customFormat="1" ht="15" customHeight="1">
      <c r="A86" s="153">
        <v>510</v>
      </c>
      <c r="B86" s="153">
        <v>1000</v>
      </c>
      <c r="C86" s="153"/>
      <c r="D86" s="153"/>
      <c r="E86" s="153"/>
      <c r="F86" s="56" t="s">
        <v>89</v>
      </c>
      <c r="G86" s="47">
        <v>18000000</v>
      </c>
      <c r="H86" s="195"/>
      <c r="I86" s="45"/>
      <c r="J86" s="45">
        <v>17514200</v>
      </c>
      <c r="K86" s="45">
        <v>17514200</v>
      </c>
      <c r="L86" s="45"/>
      <c r="M86" s="45">
        <v>485800</v>
      </c>
      <c r="N86" s="194">
        <f>+K86/G86</f>
        <v>0.9730111111111112</v>
      </c>
    </row>
    <row r="87" spans="1:14" s="143" customFormat="1" ht="15" customHeight="1">
      <c r="A87" s="153">
        <v>510</v>
      </c>
      <c r="B87" s="153">
        <v>1000</v>
      </c>
      <c r="C87" s="153">
        <v>1</v>
      </c>
      <c r="D87" s="153"/>
      <c r="E87" s="153">
        <v>20</v>
      </c>
      <c r="F87" s="56" t="s">
        <v>88</v>
      </c>
      <c r="G87" s="47">
        <v>18000000</v>
      </c>
      <c r="H87" s="195"/>
      <c r="I87" s="45"/>
      <c r="J87" s="45">
        <v>17514200</v>
      </c>
      <c r="K87" s="45">
        <v>17514200</v>
      </c>
      <c r="L87" s="45"/>
      <c r="M87" s="45">
        <v>485800</v>
      </c>
      <c r="N87" s="194">
        <f>+K87/G87</f>
        <v>0.9730111111111112</v>
      </c>
    </row>
    <row r="88" spans="1:14" s="143" customFormat="1" ht="15" customHeight="1">
      <c r="A88" s="153"/>
      <c r="B88" s="153"/>
      <c r="C88" s="153"/>
      <c r="D88" s="153"/>
      <c r="E88" s="153"/>
      <c r="F88" s="56"/>
      <c r="G88" s="45"/>
      <c r="H88" s="195"/>
      <c r="I88" s="36"/>
      <c r="J88" s="45"/>
      <c r="K88" s="45"/>
      <c r="L88" s="36"/>
      <c r="M88" s="45"/>
      <c r="N88" s="194"/>
    </row>
    <row r="89" spans="1:15" s="143" customFormat="1" ht="15" customHeight="1">
      <c r="A89" s="153">
        <v>520</v>
      </c>
      <c r="B89" s="153"/>
      <c r="C89" s="153"/>
      <c r="D89" s="153"/>
      <c r="E89" s="153"/>
      <c r="F89" s="56" t="s">
        <v>90</v>
      </c>
      <c r="G89" s="47">
        <v>736530791</v>
      </c>
      <c r="H89" s="195"/>
      <c r="I89" s="45"/>
      <c r="J89" s="45">
        <v>443282753.4</v>
      </c>
      <c r="K89" s="45">
        <v>443282753.4</v>
      </c>
      <c r="L89" s="45"/>
      <c r="M89" s="45">
        <v>293248037.6</v>
      </c>
      <c r="N89" s="194">
        <f>+K89/G89</f>
        <v>0.6018523038230997</v>
      </c>
      <c r="O89" s="192"/>
    </row>
    <row r="90" spans="1:15" s="143" customFormat="1" ht="15" customHeight="1">
      <c r="A90" s="153">
        <v>520</v>
      </c>
      <c r="B90" s="153">
        <v>1000</v>
      </c>
      <c r="C90" s="153"/>
      <c r="D90" s="153"/>
      <c r="E90" s="153"/>
      <c r="F90" s="56" t="s">
        <v>89</v>
      </c>
      <c r="G90" s="47">
        <v>736530791</v>
      </c>
      <c r="H90" s="195"/>
      <c r="I90" s="45"/>
      <c r="J90" s="45">
        <v>443282753.4</v>
      </c>
      <c r="K90" s="45">
        <v>443282753.4</v>
      </c>
      <c r="L90" s="45"/>
      <c r="M90" s="45">
        <v>293248037.6</v>
      </c>
      <c r="N90" s="194">
        <f>+K90/G90</f>
        <v>0.6018523038230997</v>
      </c>
      <c r="O90" s="192"/>
    </row>
    <row r="91" spans="1:15" s="143" customFormat="1" ht="15" customHeight="1">
      <c r="A91" s="153">
        <v>520</v>
      </c>
      <c r="B91" s="153">
        <v>1000</v>
      </c>
      <c r="C91" s="153">
        <v>2</v>
      </c>
      <c r="D91" s="153"/>
      <c r="E91" s="153">
        <v>20</v>
      </c>
      <c r="F91" s="56" t="s">
        <v>91</v>
      </c>
      <c r="G91" s="47">
        <v>666530791</v>
      </c>
      <c r="H91" s="195"/>
      <c r="I91" s="45"/>
      <c r="J91" s="45">
        <v>373682753.4</v>
      </c>
      <c r="K91" s="45">
        <v>373682753.4</v>
      </c>
      <c r="L91" s="45"/>
      <c r="M91" s="45">
        <v>292848037.6</v>
      </c>
      <c r="N91" s="194">
        <f>+K91/G91</f>
        <v>0.560638395773677</v>
      </c>
      <c r="O91" s="192"/>
    </row>
    <row r="92" spans="1:15" s="148" customFormat="1" ht="15" customHeight="1" thickBot="1">
      <c r="A92" s="155">
        <v>520</v>
      </c>
      <c r="B92" s="155">
        <v>1000</v>
      </c>
      <c r="C92" s="155">
        <v>5</v>
      </c>
      <c r="D92" s="155"/>
      <c r="E92" s="156">
        <v>20</v>
      </c>
      <c r="F92" s="92" t="s">
        <v>92</v>
      </c>
      <c r="G92" s="200">
        <v>70000000</v>
      </c>
      <c r="H92" s="195"/>
      <c r="I92" s="157"/>
      <c r="J92" s="61">
        <v>69600000</v>
      </c>
      <c r="K92" s="61">
        <v>69600000</v>
      </c>
      <c r="L92" s="157"/>
      <c r="M92" s="157">
        <v>400000</v>
      </c>
      <c r="N92" s="201">
        <f>+K92/G92</f>
        <v>0.9942857142857143</v>
      </c>
      <c r="O92" s="191"/>
    </row>
    <row r="93" spans="1:14" s="148" customFormat="1" ht="7.5" customHeight="1" thickBot="1">
      <c r="A93" s="158"/>
      <c r="B93" s="158"/>
      <c r="C93" s="158"/>
      <c r="D93" s="158"/>
      <c r="E93" s="159"/>
      <c r="F93" s="119"/>
      <c r="G93" s="204"/>
      <c r="H93" s="205"/>
      <c r="I93" s="160"/>
      <c r="J93" s="20"/>
      <c r="K93" s="20"/>
      <c r="L93" s="160"/>
      <c r="M93" s="160"/>
      <c r="N93" s="206"/>
    </row>
    <row r="94" spans="1:14" ht="14.25" thickBot="1" thickTop="1">
      <c r="A94" s="207"/>
      <c r="B94" s="208"/>
      <c r="C94" s="208"/>
      <c r="D94" s="208"/>
      <c r="E94" s="209"/>
      <c r="F94" s="210" t="s">
        <v>97</v>
      </c>
      <c r="G94" s="211">
        <f>+G8+G83</f>
        <v>6074072353</v>
      </c>
      <c r="H94" s="120"/>
      <c r="I94" s="212"/>
      <c r="J94" s="213">
        <f>+J8+J83</f>
        <v>5499547213.129999</v>
      </c>
      <c r="K94" s="213">
        <f>+K8+K83</f>
        <v>5499547213.129999</v>
      </c>
      <c r="L94" s="116"/>
      <c r="M94" s="213">
        <f>+G94-J94</f>
        <v>574525139.8700008</v>
      </c>
      <c r="N94" s="214">
        <f>+K94/G94</f>
        <v>0.9054135172449433</v>
      </c>
    </row>
    <row r="95" spans="1:11" ht="9" customHeight="1" thickBot="1" thickTop="1">
      <c r="A95" s="10"/>
      <c r="B95" s="11"/>
      <c r="C95" s="11"/>
      <c r="D95" s="11"/>
      <c r="E95" s="11"/>
      <c r="F95" s="62"/>
      <c r="G95" s="89"/>
      <c r="H95" s="12"/>
      <c r="I95" s="63"/>
      <c r="J95" s="20"/>
      <c r="K95" s="20"/>
    </row>
    <row r="96" spans="1:14" ht="12.75">
      <c r="A96" s="64"/>
      <c r="B96" s="65"/>
      <c r="C96" s="65"/>
      <c r="D96" s="65"/>
      <c r="E96" s="65"/>
      <c r="F96" s="66"/>
      <c r="G96" s="90"/>
      <c r="H96" s="67"/>
      <c r="I96" s="69"/>
      <c r="J96" s="68"/>
      <c r="K96" s="68"/>
      <c r="L96" s="99"/>
      <c r="M96" s="99"/>
      <c r="N96" s="111"/>
    </row>
    <row r="97" spans="1:14" ht="12.75">
      <c r="A97" s="70"/>
      <c r="B97" s="11"/>
      <c r="C97" s="11"/>
      <c r="D97" s="11"/>
      <c r="E97" s="11"/>
      <c r="F97" s="62"/>
      <c r="G97" s="89"/>
      <c r="H97" s="12"/>
      <c r="I97" s="63"/>
      <c r="J97" s="20"/>
      <c r="K97" s="20"/>
      <c r="L97" s="101"/>
      <c r="M97" s="101"/>
      <c r="N97" s="112"/>
    </row>
    <row r="98" spans="1:14" ht="12.75">
      <c r="A98" s="71"/>
      <c r="B98" s="11"/>
      <c r="C98" s="11"/>
      <c r="D98" s="11"/>
      <c r="E98" s="13" t="s">
        <v>49</v>
      </c>
      <c r="F98" s="62"/>
      <c r="G98" s="89"/>
      <c r="H98" s="12"/>
      <c r="I98" s="63"/>
      <c r="J98" s="20"/>
      <c r="K98" s="72" t="s">
        <v>50</v>
      </c>
      <c r="L98" s="101"/>
      <c r="M98" s="101"/>
      <c r="N98" s="112"/>
    </row>
    <row r="99" spans="1:14" ht="12.75">
      <c r="A99" s="70"/>
      <c r="B99" s="11"/>
      <c r="C99" s="11"/>
      <c r="D99" s="11"/>
      <c r="E99" s="11" t="s">
        <v>51</v>
      </c>
      <c r="F99" s="62"/>
      <c r="G99" s="89"/>
      <c r="H99" s="12"/>
      <c r="I99" s="63"/>
      <c r="J99" s="20"/>
      <c r="K99" s="73" t="s">
        <v>52</v>
      </c>
      <c r="L99" s="101"/>
      <c r="M99" s="101"/>
      <c r="N99" s="112"/>
    </row>
    <row r="100" spans="1:14" ht="13.5" thickBot="1">
      <c r="A100" s="74"/>
      <c r="B100" s="75"/>
      <c r="C100" s="75"/>
      <c r="D100" s="75"/>
      <c r="E100" s="75"/>
      <c r="F100" s="76"/>
      <c r="G100" s="91"/>
      <c r="H100" s="77"/>
      <c r="I100" s="79"/>
      <c r="J100" s="78"/>
      <c r="K100" s="78"/>
      <c r="L100" s="103"/>
      <c r="M100" s="103"/>
      <c r="N100" s="113"/>
    </row>
  </sheetData>
  <mergeCells count="13">
    <mergeCell ref="J5:K5"/>
    <mergeCell ref="N5:N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rintOptions/>
  <pageMargins left="0.7874015748031497" right="0.5118110236220472" top="0.5511811023622047" bottom="0.5118110236220472" header="0" footer="0"/>
  <pageSetup horizontalDpi="600" verticalDpi="600" orientation="portrait" scale="65" r:id="rId1"/>
  <headerFooter alignWithMargins="0">
    <oddFooter>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suribe</dc:creator>
  <cp:keywords/>
  <dc:description/>
  <cp:lastModifiedBy>suribe</cp:lastModifiedBy>
  <cp:lastPrinted>2007-02-12T17:13:58Z</cp:lastPrinted>
  <dcterms:created xsi:type="dcterms:W3CDTF">2006-02-22T14:18:00Z</dcterms:created>
  <dcterms:modified xsi:type="dcterms:W3CDTF">2007-02-12T17:13:59Z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