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75" yWindow="165" windowWidth="9690" windowHeight="6510" tabRatio="599" activeTab="0"/>
  </bookViews>
  <sheets>
    <sheet name="ANEXO1" sheetId="1" r:id="rId1"/>
    <sheet name="ANEXO2" sheetId="2" r:id="rId2"/>
    <sheet name="ANEXO3" sheetId="3" r:id="rId3"/>
    <sheet name="ANEXO4" sheetId="4" r:id="rId4"/>
    <sheet name="ESTADO CAMB PATRIM" sheetId="5" r:id="rId5"/>
    <sheet name="FLUJO DE EFECT" sheetId="6" r:id="rId6"/>
    <sheet name="ESTADO DE CAMBIOS K DE TRAB" sheetId="7" r:id="rId7"/>
    <sheet name="Hoja2" sheetId="8" state="hidden" r:id="rId8"/>
  </sheets>
  <definedNames>
    <definedName name="_xlnm.Print_Area" localSheetId="5">'FLUJO DE EFECT'!$A$1:$F$57</definedName>
  </definedNames>
  <calcPr fullCalcOnLoad="1"/>
</workbook>
</file>

<file path=xl/sharedStrings.xml><?xml version="1.0" encoding="utf-8"?>
<sst xmlns="http://schemas.openxmlformats.org/spreadsheetml/2006/main" count="699" uniqueCount="375">
  <si>
    <t>BALANCE GENERAL</t>
  </si>
  <si>
    <t>(Cifras en miles de pesos)</t>
  </si>
  <si>
    <t>Código</t>
  </si>
  <si>
    <t>ACTIVO</t>
  </si>
  <si>
    <t>PASIVO</t>
  </si>
  <si>
    <t>$</t>
  </si>
  <si>
    <t xml:space="preserve"> CORRIENTE (1)</t>
  </si>
  <si>
    <t xml:space="preserve"> CORRIENTE (4)</t>
  </si>
  <si>
    <t>Efectivo</t>
  </si>
  <si>
    <t>Depósitos y exigibilidades</t>
  </si>
  <si>
    <t>Inversiones</t>
  </si>
  <si>
    <t>Deuda pública</t>
  </si>
  <si>
    <t>Rentas por cobrar</t>
  </si>
  <si>
    <t>Obligaciones financieras</t>
  </si>
  <si>
    <t>Deudores</t>
  </si>
  <si>
    <t>Cuentas por pagar</t>
  </si>
  <si>
    <t>Inventarios</t>
  </si>
  <si>
    <t>Obligaciones laborales</t>
  </si>
  <si>
    <t>Otros activos</t>
  </si>
  <si>
    <t>Bonos y títulos emitidos</t>
  </si>
  <si>
    <t>Saldo neto de consolidación en cuentas</t>
  </si>
  <si>
    <t>Pasivos estimados</t>
  </si>
  <si>
    <t>de balance (CR) *</t>
  </si>
  <si>
    <t>Otros pasivos</t>
  </si>
  <si>
    <t xml:space="preserve"> NO CORRIENTE (2)</t>
  </si>
  <si>
    <t xml:space="preserve"> NO CORRIENTE (5)</t>
  </si>
  <si>
    <t>Propiedades, planta y equipo</t>
  </si>
  <si>
    <t>Bienes de beneficio y uso público</t>
  </si>
  <si>
    <t>Recursos naturales y del ambiente</t>
  </si>
  <si>
    <t>TOTAL INTERÉS MINORITARIO (6) *</t>
  </si>
  <si>
    <t>Participación de terceros</t>
  </si>
  <si>
    <t>Participación patrimonial del sector público</t>
  </si>
  <si>
    <t>PATRIMONIO (7)</t>
  </si>
  <si>
    <t>Hacienda pública</t>
  </si>
  <si>
    <t>Patrimonio institucional</t>
  </si>
  <si>
    <t>TOTAL ACTIVO (3)</t>
  </si>
  <si>
    <t>TOTAL PASIVO Y PATRIMONIO  (8)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</si>
  <si>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</si>
  <si>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</si>
  <si>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</si>
  <si>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</si>
  <si>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</si>
  <si>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Acreedoras fiscales</t>
  </si>
  <si>
    <t>Deudoras de control</t>
  </si>
  <si>
    <t>Acreedoras de control</t>
  </si>
  <si>
    <t>Deudoras fiduciarias</t>
  </si>
  <si>
    <t>Acreedoras fiduciarias</t>
  </si>
  <si>
    <t>Deudoras por contra (cr)</t>
  </si>
  <si>
    <t>Acreedoras por contra (db)</t>
  </si>
  <si>
    <t>CORRIENTE (1)</t>
  </si>
  <si>
    <t>CORRIENTE (4)</t>
  </si>
  <si>
    <t>Caja</t>
  </si>
  <si>
    <t>Operaciones de banca central</t>
  </si>
  <si>
    <t>Bancos y corporaciones</t>
  </si>
  <si>
    <t>Operaciones de captación y servicios</t>
  </si>
  <si>
    <t>Fondos interbanc.vendidos y pactos de rev.</t>
  </si>
  <si>
    <t>financieros</t>
  </si>
  <si>
    <t>Fondos en tránsito</t>
  </si>
  <si>
    <t>Fondos comprados y pactos de recompra</t>
  </si>
  <si>
    <t>Fondos especiales</t>
  </si>
  <si>
    <t>De renta fija</t>
  </si>
  <si>
    <t>Interna</t>
  </si>
  <si>
    <t>De renta variable entre entidades públicas</t>
  </si>
  <si>
    <t>Externa</t>
  </si>
  <si>
    <t>De renta variable en empresas privadas</t>
  </si>
  <si>
    <t>Provisión para protección de inversiones</t>
  </si>
  <si>
    <t>Vigencia actual</t>
  </si>
  <si>
    <t>Obligaciones financieras nacionales</t>
  </si>
  <si>
    <t>Vigencia anterior</t>
  </si>
  <si>
    <t>Obligaciones financieras del exterior</t>
  </si>
  <si>
    <t>Difícil recaudo</t>
  </si>
  <si>
    <t>Provisión para rentas por cobrar</t>
  </si>
  <si>
    <t>Proveedores nacionales</t>
  </si>
  <si>
    <t>Cuentas por cobrar</t>
  </si>
  <si>
    <t>Proveedores del exterior</t>
  </si>
  <si>
    <t>Aportes por cobrar</t>
  </si>
  <si>
    <t>Contratistas</t>
  </si>
  <si>
    <t>Préstamos concedidos</t>
  </si>
  <si>
    <t>Operaciones de seguros y reaseguros</t>
  </si>
  <si>
    <t>Avances y anticipos entregados</t>
  </si>
  <si>
    <t>Aportes por pagar a afiliados</t>
  </si>
  <si>
    <t>Antic. o saldos a favor por imp. y cont.</t>
  </si>
  <si>
    <t>Acreedores</t>
  </si>
  <si>
    <t>Depósitos entregados</t>
  </si>
  <si>
    <t>Subsidios asignados</t>
  </si>
  <si>
    <t>Otros deudores</t>
  </si>
  <si>
    <t>Gastos financieros por pagar</t>
  </si>
  <si>
    <t>Deudas de difícil cobro</t>
  </si>
  <si>
    <t>Provisión para deudores</t>
  </si>
  <si>
    <t>Impuestos, contribuciones y tasas por pagar</t>
  </si>
  <si>
    <t>Mercancías procesadas</t>
  </si>
  <si>
    <t>Impuesto al valor agregado</t>
  </si>
  <si>
    <t>Mercancías en existencia</t>
  </si>
  <si>
    <t>Avances y anticipos recibidos</t>
  </si>
  <si>
    <t>Materias primas y suministros</t>
  </si>
  <si>
    <t>Depósitos recibidos de terceros</t>
  </si>
  <si>
    <t>Banco de órganos y tejidos</t>
  </si>
  <si>
    <t>Créditos judiciales</t>
  </si>
  <si>
    <t>Productos en proceso</t>
  </si>
  <si>
    <t>Premios por pagar</t>
  </si>
  <si>
    <t>En tránsito</t>
  </si>
  <si>
    <t>Otras cuentas por pagar</t>
  </si>
  <si>
    <t>En poder de terceros</t>
  </si>
  <si>
    <t>Provisión para protección de inventarios</t>
  </si>
  <si>
    <t>Salarios y prestaciones sociales</t>
  </si>
  <si>
    <t>Gastos pagados por anticipado</t>
  </si>
  <si>
    <t>Pensiones por pagar</t>
  </si>
  <si>
    <t>Cargos diferidos</t>
  </si>
  <si>
    <t>Obras y mejoras en propiedad ajena</t>
  </si>
  <si>
    <t>Bienes entregados a terceros</t>
  </si>
  <si>
    <t>Títulos de regulación monetaria y cambiaria</t>
  </si>
  <si>
    <t xml:space="preserve">Amortiz.de bienes entregados a terceros </t>
  </si>
  <si>
    <t>Bonos</t>
  </si>
  <si>
    <t>Bienes en proceso de titularización</t>
  </si>
  <si>
    <t>Bonos y títulos pensionales</t>
  </si>
  <si>
    <t>Bienes recibidos en dación de pago</t>
  </si>
  <si>
    <t>Títulos emitidos por el tesoro nacional</t>
  </si>
  <si>
    <t>Provis.bienes recib. en dación de pago</t>
  </si>
  <si>
    <t>Otros bonos y títulos emitidos</t>
  </si>
  <si>
    <t>Activos adq. de instituciones inscritas.</t>
  </si>
  <si>
    <t>Bienes adquiridos en leasing</t>
  </si>
  <si>
    <t>Deprec. de bienes adquiridos en  leasing</t>
  </si>
  <si>
    <t>Amortiz. de bienes adquiridos en leasing</t>
  </si>
  <si>
    <t>Provisión para obligaciones fiscales</t>
  </si>
  <si>
    <t>Capital garantía otorgado</t>
  </si>
  <si>
    <t>Provisión para contingencias</t>
  </si>
  <si>
    <t>Responsabilidades</t>
  </si>
  <si>
    <t>Provisión para prestaciones sociales</t>
  </si>
  <si>
    <t>Provisión para responsabilidades</t>
  </si>
  <si>
    <t>Pensiones de jubilación</t>
  </si>
  <si>
    <t>Bienes de arte y cultura</t>
  </si>
  <si>
    <t>Provisión para seguros</t>
  </si>
  <si>
    <t>Provisión de bienes de arte y cultura</t>
  </si>
  <si>
    <t>Provisiones diversas</t>
  </si>
  <si>
    <t>Intangibles</t>
  </si>
  <si>
    <t>Amortización acumulada de intangibles</t>
  </si>
  <si>
    <t>Principal y subalterna</t>
  </si>
  <si>
    <t>Valorizaciones</t>
  </si>
  <si>
    <t>Recaudos a favor de terceros</t>
  </si>
  <si>
    <t>Ingresos recibidos por anticipado</t>
  </si>
  <si>
    <t>Créditos deiferidos</t>
  </si>
  <si>
    <t>Capital garantía emitido</t>
  </si>
  <si>
    <t xml:space="preserve">ACTIVO </t>
  </si>
  <si>
    <t xml:space="preserve">PASIVO </t>
  </si>
  <si>
    <t>NO CORRIENTE (2)</t>
  </si>
  <si>
    <t>NO CORRIENTE (5)</t>
  </si>
  <si>
    <t>Antic. o saldos a favor por imptos. y contrib.</t>
  </si>
  <si>
    <t>Retención imp.de ind. y cio. por pagar</t>
  </si>
  <si>
    <t>Terrenos</t>
  </si>
  <si>
    <t>Semovientes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</si>
  <si>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</si>
  <si>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</si>
  <si>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</si>
  <si>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</si>
  <si>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</si>
  <si>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</si>
  <si>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Edificaciones</t>
  </si>
  <si>
    <t>Vías de comunicación y acceso</t>
  </si>
  <si>
    <t>Plantas y ductos</t>
  </si>
  <si>
    <t>Redes, líneas y cables</t>
  </si>
  <si>
    <t>Maquinaria y equipo</t>
  </si>
  <si>
    <t>Equipo médico y científico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</si>
  <si>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</si>
  <si>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</si>
  <si>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</si>
  <si>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</si>
  <si>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</si>
  <si>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</si>
  <si>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</si>
  <si>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</si>
  <si>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Materiales en tránsito</t>
  </si>
  <si>
    <t xml:space="preserve">Bienes de benef. y uso público en const. </t>
  </si>
  <si>
    <t>Bienes de uso público</t>
  </si>
  <si>
    <t>Bienes históricos y culturales</t>
  </si>
  <si>
    <t>Amort. acum. de bienes de uso público</t>
  </si>
  <si>
    <t>Otros Pasivos</t>
  </si>
  <si>
    <t>Recursos renovables</t>
  </si>
  <si>
    <t>Créditos diferidos</t>
  </si>
  <si>
    <t xml:space="preserve">Amort. acum. de recursos renovables </t>
  </si>
  <si>
    <t>Recursos no renovables</t>
  </si>
  <si>
    <t>Agotam. acum. de recursos no renovables</t>
  </si>
  <si>
    <t>Invers. en explot. de recursos no renovable</t>
  </si>
  <si>
    <t>Amort. acum. de inv. en rec. no renovab.</t>
  </si>
  <si>
    <t>Capital fiscal</t>
  </si>
  <si>
    <t>Resultados del ejercicio</t>
  </si>
  <si>
    <t xml:space="preserve">Amort. de bienes entregados a terceros </t>
  </si>
  <si>
    <t>Superávit por valorización</t>
  </si>
  <si>
    <t>Superávit por donación</t>
  </si>
  <si>
    <t>Patrimonio público incorporado</t>
  </si>
  <si>
    <t>Prov. bienes recib. en dación de pago</t>
  </si>
  <si>
    <t>Revalorización hacienda pública</t>
  </si>
  <si>
    <t>Activos adq. de instituciones inscritas</t>
  </si>
  <si>
    <t>Ajustes por inflación</t>
  </si>
  <si>
    <t xml:space="preserve">Deprec. de bienes adquir. en leasing </t>
  </si>
  <si>
    <t xml:space="preserve">Patrimonio institucional </t>
  </si>
  <si>
    <t>Amort. de bienes adquiridos en leasing</t>
  </si>
  <si>
    <t>Capital autorizado y pagado</t>
  </si>
  <si>
    <t>Prima en colocac. de acciones o cuotas</t>
  </si>
  <si>
    <t>Reservas</t>
  </si>
  <si>
    <t>Dividendos y participac. decretados</t>
  </si>
  <si>
    <t>Utilidad o pérdida de ejerc.anteriores</t>
  </si>
  <si>
    <t>Revalorización del patrimonio</t>
  </si>
  <si>
    <t>Patrimonio institucional incorporado</t>
  </si>
  <si>
    <t>ESTADO DE ACTIVIDAD FINANCIERA, ECONÓMICA Y SOCIAL</t>
  </si>
  <si>
    <t>Cuentas</t>
  </si>
  <si>
    <t xml:space="preserve">$ </t>
  </si>
  <si>
    <t>INGRESOS OPERACIONALES (1)</t>
  </si>
  <si>
    <t>Ingresos fiscales</t>
  </si>
  <si>
    <t>Venta de bienes</t>
  </si>
  <si>
    <t>Venta de servicios</t>
  </si>
  <si>
    <t>Transferencias</t>
  </si>
  <si>
    <t>Operaciones Interinstitucionales (Recibidas)</t>
  </si>
  <si>
    <t>Operaciones Interinstitucionales (Giradas)</t>
  </si>
  <si>
    <t>COSTO DE VENTAS (2)</t>
  </si>
  <si>
    <t>Costo de ventas de bienes y servicios</t>
  </si>
  <si>
    <t>GASTOS  OPERACIONALES  (3)</t>
  </si>
  <si>
    <t>De administración</t>
  </si>
  <si>
    <t>De operación</t>
  </si>
  <si>
    <t>Provisiones, agotamiento, amortización</t>
  </si>
  <si>
    <t>EXCEDENTE (DÉFICIT) OPERACIONAL (4)</t>
  </si>
  <si>
    <t>OTROS INGRESOS (5)</t>
  </si>
  <si>
    <t>Otros ingresos</t>
  </si>
  <si>
    <t>SALDO NETO DE CONSOLIDACIÓN EN CUENTAS DE RESULTADO (DB) (6) *</t>
  </si>
  <si>
    <t>OTROS GASTOS  (7)</t>
  </si>
  <si>
    <t>Otros gastos</t>
  </si>
  <si>
    <t>EXCEDENTE (DÉFICIT) ANTES DE AJUSTES POR INFLACIÓN (8)</t>
  </si>
  <si>
    <t>EFECTO NETO POR EXPOSICIÓN A LA INFLACIÓN (9)</t>
  </si>
  <si>
    <t>Corrección monetaria</t>
  </si>
  <si>
    <t>PARTICIPACIÓN DEL INTERÉS MINORITARIO EN LOS RESULTADOS (10) *</t>
  </si>
  <si>
    <t>EXCEDENTE (DÉFICIT) DEL EJERCICIO  (11)</t>
  </si>
  <si>
    <t>Concepto</t>
  </si>
  <si>
    <t>Ingresos Fiscales</t>
  </si>
  <si>
    <t>Rentas parafiscales</t>
  </si>
  <si>
    <t>Venta de Bienes</t>
  </si>
  <si>
    <t>Operaciones Interinstitucionales</t>
  </si>
  <si>
    <t>Aportes y traspaso de fondos recibidos</t>
  </si>
  <si>
    <t>Aportes y traspasos de fondos girados</t>
  </si>
  <si>
    <t>Generales</t>
  </si>
  <si>
    <t>Provisiones, agotamiento, depreciaciones y amortizaciones</t>
  </si>
  <si>
    <t>Depreciación</t>
  </si>
  <si>
    <t>Amortizaciones</t>
  </si>
  <si>
    <t>Transferencias giradas por convenios con el sector privado</t>
  </si>
  <si>
    <t>Transferencias intergubernamentales giradas</t>
  </si>
  <si>
    <t>Financieros</t>
  </si>
  <si>
    <t>Extraordinarios</t>
  </si>
  <si>
    <t>Ajuste de ejercicios anteriores</t>
  </si>
  <si>
    <t>Ajustes de ejercicios anteriores</t>
  </si>
  <si>
    <t>EXCEDENTE (DÉFICIT) ANTES DE  AJUSTES POR INFLACIÓN  (8)</t>
  </si>
  <si>
    <t xml:space="preserve">PARTICIPACIÓN DEL INTERÉS MINORITARIO EN LOS RESULTADOS (10) * </t>
  </si>
  <si>
    <t>EXCEDENTE (DÉFICIT) DEL EJERCICIO (11)</t>
  </si>
  <si>
    <t>SUPERINTENDENCIA DE LA ECONOMIA SOLIDARIA</t>
  </si>
  <si>
    <t>T.P.  38590-T</t>
  </si>
  <si>
    <t>Inversiones Admón. De líquidez Renta Fija</t>
  </si>
  <si>
    <t>Inversion.Admón. de líquidez Renta Variable</t>
  </si>
  <si>
    <t>Inversiones con Fines de Política Renta Fija</t>
  </si>
  <si>
    <t>Inversiones Operaciones de Cobertura</t>
  </si>
  <si>
    <t>Fondos Especiales</t>
  </si>
  <si>
    <t>Ingresos no Tributarios</t>
  </si>
  <si>
    <t>Aportes y Cotizaciones</t>
  </si>
  <si>
    <t>Adquisición de Bienes y Servicios</t>
  </si>
  <si>
    <t>Adquisicion de Bs. Y Ss. en el Exterior</t>
  </si>
  <si>
    <t>Retención en la fuente e impuesto de timbre</t>
  </si>
  <si>
    <t>Retención de Industria y Comercio</t>
  </si>
  <si>
    <t xml:space="preserve">Admón. Del Sistema de Seguridad Social </t>
  </si>
  <si>
    <t>Fondo de Solidaridad y Garantía en Salud</t>
  </si>
  <si>
    <t>Operaciones de enlace con Situación de Fondos</t>
  </si>
  <si>
    <t>Operaciones de enlace  sin Situación de Fondos</t>
  </si>
  <si>
    <t>Contribuciones Efectivas</t>
  </si>
  <si>
    <t>Aportes sobre la Nómina</t>
  </si>
  <si>
    <t>Devoluciones y Descuentos (DB)</t>
  </si>
  <si>
    <t>Sueldos y Salarios</t>
  </si>
  <si>
    <t>Contribuciones Imputadas</t>
  </si>
  <si>
    <t>Impuestos, Contribuciones y Tasas</t>
  </si>
  <si>
    <t>Operaciones de Traspaso de Bienes</t>
  </si>
  <si>
    <t>A :</t>
  </si>
  <si>
    <t>A:</t>
  </si>
  <si>
    <t>De Operación</t>
  </si>
  <si>
    <t>Provision Deudores</t>
  </si>
  <si>
    <t>Provisión para Responsabilidades Fiscales</t>
  </si>
  <si>
    <t>Provisión para Contingencias</t>
  </si>
  <si>
    <t>Ingresos No Tributarios</t>
  </si>
  <si>
    <t>ENRIQUE VALDERRAMA JARAMILLO</t>
  </si>
  <si>
    <t>SUPERINTENDENTE DE LA ECONOMIA SOLIDARIA</t>
  </si>
  <si>
    <t>SANDRA PATRICIA URIBE HERNANDEZ</t>
  </si>
  <si>
    <t xml:space="preserve">    SANDRA PATRICIA URIBE HERNANDEZ</t>
  </si>
  <si>
    <t>COORDINADOR GRUPO ADMINISTRATIVO Y FINANCIERO</t>
  </si>
  <si>
    <t xml:space="preserve">      COORDINADOR GRUPO ADMINISTRATIVO Y FINANCIERO</t>
  </si>
  <si>
    <t xml:space="preserve">      T.P.  38590-T</t>
  </si>
  <si>
    <t>DICIEMBRE 2006</t>
  </si>
  <si>
    <t>Recursos entregados en Administración</t>
  </si>
  <si>
    <t>Otros Ingresos ordinarios</t>
  </si>
  <si>
    <t>Comisiones y Otros gastos Bancarios</t>
  </si>
  <si>
    <t>Provisiones, Depreciaciones y Amort (DB)</t>
  </si>
  <si>
    <t>Otros Gastos Ordinarios</t>
  </si>
  <si>
    <t>Recursos entregados en Admón.</t>
  </si>
  <si>
    <t>DICIEMBRE       2007</t>
  </si>
  <si>
    <t xml:space="preserve"> </t>
  </si>
  <si>
    <t>ESTADO DE CAMBIOS EN EL PATRIMONIO</t>
  </si>
  <si>
    <t>(1)</t>
  </si>
  <si>
    <t>(2)</t>
  </si>
  <si>
    <t>(3)</t>
  </si>
  <si>
    <t>DETALLE DE LAS VARIACIONES PATRIMONIALES (2)</t>
  </si>
  <si>
    <t xml:space="preserve">INCREMENTOS: </t>
  </si>
  <si>
    <t>(4)</t>
  </si>
  <si>
    <t>Superávit por Donación</t>
  </si>
  <si>
    <t>Resultados de Ejercicios Anteriores</t>
  </si>
  <si>
    <t>Revalorización del Patrimonio</t>
  </si>
  <si>
    <t>Ajustes por Inflación</t>
  </si>
  <si>
    <t>Resultados del Ejercicio</t>
  </si>
  <si>
    <t xml:space="preserve">DISMINUCIONES:  </t>
  </si>
  <si>
    <t>(5)</t>
  </si>
  <si>
    <t>PARTIDAS SIN MOVIMIENTO</t>
  </si>
  <si>
    <t>(6)</t>
  </si>
  <si>
    <t>SANDRA PATRICIA URIBE HERNÁNDEZ</t>
  </si>
  <si>
    <t xml:space="preserve">SUPERINTENDENTE </t>
  </si>
  <si>
    <t>SALDO DEL PATRIMONIO A DICIEMBRE 31 DE 2007</t>
  </si>
  <si>
    <t>Superávit por Valorizacion</t>
  </si>
  <si>
    <t>Provisiones, Deprec y Amortizaciones</t>
  </si>
  <si>
    <t>ESTADO DE FLUJO DE EFECTIVO</t>
  </si>
  <si>
    <t xml:space="preserve">A DICIEMBRE 31 DE </t>
  </si>
  <si>
    <t>Método Indirecto</t>
  </si>
  <si>
    <t>Actividades Operacionales</t>
  </si>
  <si>
    <t>Utilidad (Pérdida) del año</t>
  </si>
  <si>
    <t>Conciliación entre la Utilidad (Pérdida) del año y el flujo</t>
  </si>
  <si>
    <t>neto del disponible provisto por actividades  operacionales</t>
  </si>
  <si>
    <t xml:space="preserve">   Depreciación</t>
  </si>
  <si>
    <t xml:space="preserve">   Amortización Diferidos</t>
  </si>
  <si>
    <t xml:space="preserve">   Utilidades  distribuidas   Ejerc. anterior</t>
  </si>
  <si>
    <t xml:space="preserve">   Provisiones</t>
  </si>
  <si>
    <t xml:space="preserve">   Efecto de los Ajustes por Inflación</t>
  </si>
  <si>
    <t>Efectivo generado en Operación</t>
  </si>
  <si>
    <t>Cambio neto en Activos y Pasivos Operacionales:</t>
  </si>
  <si>
    <t>Aumento en Cuentas por Pagar</t>
  </si>
  <si>
    <t>Aumento en Obligaciones Laborales</t>
  </si>
  <si>
    <t>A.</t>
  </si>
  <si>
    <t xml:space="preserve">Flujo  Neto en Actividades de Operación </t>
  </si>
  <si>
    <t>Actividades de Inversión</t>
  </si>
  <si>
    <t>Compra de Activos Fijos</t>
  </si>
  <si>
    <t>Adiciones a Inversiones</t>
  </si>
  <si>
    <t>B.</t>
  </si>
  <si>
    <t>Disponible neto provisto (usado) en actividades de inversión</t>
  </si>
  <si>
    <t>Actividades Financieras</t>
  </si>
  <si>
    <t>Obligaciones Financieras</t>
  </si>
  <si>
    <t>C.</t>
  </si>
  <si>
    <t>Disponible neto provisto (usado) por actividades financieras</t>
  </si>
  <si>
    <t>Aumento (disminución) en el disponible  A-B+C</t>
  </si>
  <si>
    <t>Disponible al principio del año</t>
  </si>
  <si>
    <t>Disponible al final del año</t>
  </si>
  <si>
    <t>Aumento en Inversiones</t>
  </si>
  <si>
    <t>Aumento en Otros activos</t>
  </si>
  <si>
    <t>Aumento en Otros Pasivos</t>
  </si>
  <si>
    <t xml:space="preserve">   Superávit por Valorizacion</t>
  </si>
  <si>
    <t>ESTADO DE CAMBIOS EN LA SITUACION FINANCIERA</t>
  </si>
  <si>
    <t>CON BASE EN EL CAPITAL DE TRABAJO</t>
  </si>
  <si>
    <t>ACTIVO   CORRIENTE</t>
  </si>
  <si>
    <t>PASIVO     CORRIENTE</t>
  </si>
  <si>
    <t>CAPITAL DE TRABAJO</t>
  </si>
  <si>
    <t>Aumento (disminución ) del Capital de Trabajo</t>
  </si>
  <si>
    <t>Análisis de los Cambios en el Capital de Trabajo</t>
  </si>
  <si>
    <t>Cuentas por Pagar</t>
  </si>
  <si>
    <t>Obligaciones Laborales</t>
  </si>
  <si>
    <t>Aumento (disminución) del Capital de Trabajo</t>
  </si>
  <si>
    <t>Rentas por Cobrar</t>
  </si>
  <si>
    <t>Otros Activos</t>
  </si>
  <si>
    <t>Depósito y Exigibilidades</t>
  </si>
  <si>
    <t>Deuda Pública</t>
  </si>
  <si>
    <t>Pasivos Estimados</t>
  </si>
  <si>
    <t>DICIEMBRE       2008</t>
  </si>
  <si>
    <t>A 31 DE DICIEMBRE DE 2008</t>
  </si>
  <si>
    <t>VARIACIONES PATRIMONIALES DURANTE       2008</t>
  </si>
  <si>
    <t>SALDO DEL PATRIMONIO A DICIEMBRE 31 DE 2008</t>
  </si>
  <si>
    <t>2008</t>
  </si>
  <si>
    <t>Venta de Servicios</t>
  </si>
  <si>
    <t>Otros Servicios</t>
  </si>
  <si>
    <t>Disminución en Deudores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</si>
</sst>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* #,##0.0_-;\-* #,##0.0_-;_-* &quot;-&quot;??_-;_-@_-"/>
    <numFmt numFmtId="205" formatCode="_-* #,##0_-;\-* #,##0_-;_-* &quot;-&quot;??_-;_-@_-"/>
    <numFmt numFmtId="206" formatCode="#,##0.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201" fontId="1" fillId="0" borderId="0" xfId="18" applyFont="1" applyFill="1" applyBorder="1" applyAlignment="1">
      <alignment horizontal="centerContinuous"/>
    </xf>
    <xf numFmtId="180" fontId="1" fillId="0" borderId="0" xfId="18" applyNumberFormat="1" applyFont="1" applyFill="1" applyBorder="1" applyAlignment="1">
      <alignment horizontal="centerContinuous"/>
    </xf>
    <xf numFmtId="201" fontId="0" fillId="0" borderId="0" xfId="18" applyFont="1" applyFill="1" applyBorder="1" applyAlignment="1">
      <alignment horizontal="centerContinuous"/>
    </xf>
    <xf numFmtId="180" fontId="0" fillId="0" borderId="0" xfId="18" applyNumberFormat="1" applyFont="1" applyFill="1" applyBorder="1" applyAlignment="1">
      <alignment horizontal="centerContinuous"/>
    </xf>
    <xf numFmtId="201" fontId="1" fillId="0" borderId="0" xfId="18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01" fontId="0" fillId="0" borderId="0" xfId="18" applyFont="1" applyFill="1" applyBorder="1" applyAlignment="1">
      <alignment horizontal="center"/>
    </xf>
    <xf numFmtId="201" fontId="1" fillId="0" borderId="2" xfId="18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201" fontId="0" fillId="0" borderId="2" xfId="18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1" fontId="0" fillId="0" borderId="0" xfId="21" applyNumberFormat="1" applyFill="1" applyAlignment="1">
      <alignment/>
    </xf>
    <xf numFmtId="201" fontId="0" fillId="0" borderId="0" xfId="18" applyFont="1" applyFill="1" applyBorder="1" applyAlignment="1">
      <alignment/>
    </xf>
    <xf numFmtId="201" fontId="0" fillId="0" borderId="0" xfId="18" applyFont="1" applyFill="1" applyAlignment="1">
      <alignment/>
    </xf>
    <xf numFmtId="201" fontId="1" fillId="0" borderId="3" xfId="18" applyFont="1" applyFill="1" applyBorder="1" applyAlignment="1">
      <alignment horizontal="center"/>
    </xf>
    <xf numFmtId="180" fontId="0" fillId="0" borderId="0" xfId="18" applyNumberFormat="1" applyFont="1" applyFill="1" applyAlignment="1">
      <alignment/>
    </xf>
    <xf numFmtId="180" fontId="0" fillId="0" borderId="0" xfId="18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 vertical="top"/>
    </xf>
    <xf numFmtId="3" fontId="1" fillId="0" borderId="0" xfId="0" applyNumberFormat="1" applyFont="1" applyFill="1" applyAlignment="1">
      <alignment horizontal="centerContinuous" vertical="top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" xfId="17" applyNumberFormat="1" applyFont="1" applyFill="1" applyBorder="1" applyAlignment="1">
      <alignment horizontal="right"/>
    </xf>
    <xf numFmtId="3" fontId="0" fillId="0" borderId="0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17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0" fillId="0" borderId="1" xfId="17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05" fontId="0" fillId="0" borderId="0" xfId="17" applyNumberFormat="1" applyFont="1" applyFill="1" applyAlignment="1">
      <alignment horizontal="right"/>
    </xf>
    <xf numFmtId="205" fontId="0" fillId="0" borderId="0" xfId="17" applyNumberFormat="1" applyFont="1" applyFill="1" applyBorder="1" applyAlignment="1">
      <alignment horizontal="right"/>
    </xf>
    <xf numFmtId="3" fontId="1" fillId="0" borderId="3" xfId="17" applyNumberFormat="1" applyFont="1" applyFill="1" applyBorder="1" applyAlignment="1">
      <alignment horizontal="right"/>
    </xf>
    <xf numFmtId="3" fontId="1" fillId="0" borderId="0" xfId="17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201" fontId="0" fillId="0" borderId="0" xfId="18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01" fontId="0" fillId="0" borderId="0" xfId="18" applyFill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180" fontId="0" fillId="0" borderId="0" xfId="0" applyNumberFormat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80" fontId="0" fillId="0" borderId="0" xfId="0" applyNumberForma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80" fontId="0" fillId="0" borderId="0" xfId="0" applyNumberFormat="1" applyAlignment="1">
      <alignment/>
    </xf>
    <xf numFmtId="180" fontId="1" fillId="0" borderId="9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180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80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0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89" fontId="3" fillId="0" borderId="0" xfId="17" applyNumberFormat="1" applyFont="1" applyAlignment="1">
      <alignment horizontal="centerContinuous"/>
    </xf>
    <xf numFmtId="4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189" fontId="9" fillId="0" borderId="0" xfId="17" applyNumberFormat="1" applyFont="1" applyFill="1" applyAlignment="1">
      <alignment horizontal="center"/>
    </xf>
    <xf numFmtId="49" fontId="1" fillId="0" borderId="9" xfId="17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89" fontId="0" fillId="0" borderId="0" xfId="17" applyNumberFormat="1" applyFont="1" applyAlignment="1">
      <alignment/>
    </xf>
    <xf numFmtId="189" fontId="2" fillId="0" borderId="0" xfId="17" applyNumberFormat="1" applyFont="1" applyAlignment="1">
      <alignment/>
    </xf>
    <xf numFmtId="210" fontId="0" fillId="0" borderId="0" xfId="17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89" fontId="2" fillId="0" borderId="9" xfId="17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210" fontId="0" fillId="0" borderId="0" xfId="17" applyNumberFormat="1" applyFont="1" applyBorder="1" applyAlignment="1" quotePrefix="1">
      <alignment horizontal="left"/>
    </xf>
    <xf numFmtId="189" fontId="2" fillId="0" borderId="0" xfId="17" applyNumberFormat="1" applyFont="1" applyBorder="1" applyAlignment="1">
      <alignment/>
    </xf>
    <xf numFmtId="189" fontId="3" fillId="0" borderId="0" xfId="17" applyNumberFormat="1" applyFont="1" applyAlignment="1">
      <alignment/>
    </xf>
    <xf numFmtId="189" fontId="3" fillId="0" borderId="3" xfId="17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wrapText="1"/>
    </xf>
    <xf numFmtId="210" fontId="2" fillId="0" borderId="0" xfId="17" applyNumberFormat="1" applyFont="1" applyAlignment="1">
      <alignment/>
    </xf>
    <xf numFmtId="203" fontId="2" fillId="0" borderId="0" xfId="17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 quotePrefix="1">
      <alignment horizontal="left" wrapText="1"/>
    </xf>
    <xf numFmtId="210" fontId="3" fillId="0" borderId="3" xfId="17" applyNumberFormat="1" applyFont="1" applyBorder="1" applyAlignment="1">
      <alignment/>
    </xf>
    <xf numFmtId="49" fontId="1" fillId="0" borderId="9" xfId="17" applyNumberFormat="1" applyFont="1" applyBorder="1" applyAlignment="1">
      <alignment horizontal="center" vertical="center" wrapText="1"/>
    </xf>
    <xf numFmtId="210" fontId="2" fillId="0" borderId="0" xfId="17" applyNumberFormat="1" applyFont="1" applyAlignment="1" quotePrefix="1">
      <alignment horizontal="left"/>
    </xf>
    <xf numFmtId="210" fontId="0" fillId="0" borderId="0" xfId="0" applyNumberFormat="1" applyFont="1" applyAlignment="1">
      <alignment/>
    </xf>
    <xf numFmtId="49" fontId="10" fillId="0" borderId="0" xfId="17" applyNumberFormat="1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6" sqref="A6"/>
    </sheetView>
  </sheetViews>
  <sheetFormatPr defaultColWidth="11.421875" defaultRowHeight="12.75"/>
  <cols>
    <col min="1" max="1" width="6.140625" style="7" customWidth="1"/>
    <col min="2" max="2" width="34.140625" style="7" customWidth="1"/>
    <col min="3" max="3" width="12.57421875" style="5" customWidth="1"/>
    <col min="4" max="4" width="1.7109375" style="2" customWidth="1"/>
    <col min="5" max="5" width="11.00390625" style="5" customWidth="1"/>
    <col min="6" max="6" width="8.7109375" style="7" customWidth="1"/>
    <col min="7" max="7" width="38.00390625" style="7" bestFit="1" customWidth="1"/>
    <col min="8" max="8" width="12.57421875" style="5" customWidth="1"/>
    <col min="9" max="9" width="1.7109375" style="19" customWidth="1"/>
    <col min="10" max="10" width="11.57421875" style="5" bestFit="1" customWidth="1"/>
    <col min="11" max="16384" width="11.421875" style="7" customWidth="1"/>
  </cols>
  <sheetData>
    <row r="1" spans="1:11" ht="12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88"/>
    </row>
    <row r="2" spans="1:11" ht="12.75">
      <c r="A2" s="201" t="s">
        <v>250</v>
      </c>
      <c r="B2" s="201"/>
      <c r="C2" s="201"/>
      <c r="D2" s="201"/>
      <c r="E2" s="201"/>
      <c r="F2" s="201"/>
      <c r="G2" s="201"/>
      <c r="H2" s="201"/>
      <c r="I2" s="201"/>
      <c r="J2" s="201"/>
      <c r="K2" s="88"/>
    </row>
    <row r="3" spans="1:11" ht="12.75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88"/>
    </row>
    <row r="4" spans="1:11" ht="12.75">
      <c r="A4" s="201" t="s">
        <v>274</v>
      </c>
      <c r="B4" s="201"/>
      <c r="C4" s="201"/>
      <c r="D4" s="201"/>
      <c r="E4" s="201"/>
      <c r="F4" s="201"/>
      <c r="G4" s="201"/>
      <c r="H4" s="201"/>
      <c r="I4" s="201"/>
      <c r="J4" s="201"/>
      <c r="K4" s="88"/>
    </row>
    <row r="5" spans="1:11" ht="12.75">
      <c r="A5" s="201" t="s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88"/>
    </row>
    <row r="7" spans="3:10" ht="12.75">
      <c r="C7" s="89"/>
      <c r="D7" s="17"/>
      <c r="E7" s="89"/>
      <c r="F7" s="63"/>
      <c r="H7" s="89"/>
      <c r="I7" s="90"/>
      <c r="J7" s="89"/>
    </row>
    <row r="8" spans="3:10" s="91" customFormat="1" ht="25.5">
      <c r="C8" s="13" t="s">
        <v>367</v>
      </c>
      <c r="D8" s="14"/>
      <c r="E8" s="13" t="s">
        <v>295</v>
      </c>
      <c r="F8" s="13"/>
      <c r="H8" s="13" t="s">
        <v>367</v>
      </c>
      <c r="I8" s="14"/>
      <c r="J8" s="13" t="s">
        <v>295</v>
      </c>
    </row>
    <row r="9" spans="1:10" s="25" customFormat="1" ht="12.75">
      <c r="A9" s="10" t="s">
        <v>2</v>
      </c>
      <c r="B9" s="10" t="s">
        <v>3</v>
      </c>
      <c r="C9" s="92"/>
      <c r="D9" s="3"/>
      <c r="E9" s="92"/>
      <c r="F9" s="10" t="s">
        <v>2</v>
      </c>
      <c r="G9" s="10" t="s">
        <v>4</v>
      </c>
      <c r="H9" s="92"/>
      <c r="I9" s="93"/>
      <c r="J9" s="92"/>
    </row>
    <row r="10" spans="3:10" ht="12.75">
      <c r="C10" s="89" t="s">
        <v>5</v>
      </c>
      <c r="D10" s="17"/>
      <c r="E10" s="89" t="s">
        <v>5</v>
      </c>
      <c r="F10" s="63"/>
      <c r="H10" s="89" t="s">
        <v>5</v>
      </c>
      <c r="I10" s="90"/>
      <c r="J10" s="89" t="s">
        <v>5</v>
      </c>
    </row>
    <row r="11" spans="2:10" ht="12.75">
      <c r="B11" s="94" t="s">
        <v>6</v>
      </c>
      <c r="C11" s="27">
        <f>SUM(C12:C19)</f>
        <v>19507665</v>
      </c>
      <c r="D11" s="17"/>
      <c r="E11" s="27">
        <f>SUM(E12:E19)</f>
        <v>15300601</v>
      </c>
      <c r="F11" s="17"/>
      <c r="G11" s="94" t="s">
        <v>7</v>
      </c>
      <c r="H11" s="27">
        <f>SUM(H12:H19)</f>
        <v>856142</v>
      </c>
      <c r="I11" s="90"/>
      <c r="J11" s="27">
        <f>SUM(J12:J19)</f>
        <v>391774</v>
      </c>
    </row>
    <row r="12" spans="1:10" ht="12.75">
      <c r="A12" s="7">
        <v>11</v>
      </c>
      <c r="B12" s="7" t="s">
        <v>8</v>
      </c>
      <c r="C12" s="5">
        <v>28306</v>
      </c>
      <c r="D12" s="17"/>
      <c r="E12" s="5">
        <v>2606</v>
      </c>
      <c r="F12" s="95">
        <v>21</v>
      </c>
      <c r="G12" s="7" t="s">
        <v>9</v>
      </c>
      <c r="H12" s="5">
        <v>0</v>
      </c>
      <c r="I12" s="90"/>
      <c r="J12" s="5">
        <v>0</v>
      </c>
    </row>
    <row r="13" spans="1:10" ht="12.75">
      <c r="A13" s="7">
        <v>12</v>
      </c>
      <c r="B13" s="7" t="s">
        <v>10</v>
      </c>
      <c r="C13" s="5">
        <v>18830667</v>
      </c>
      <c r="D13" s="17"/>
      <c r="E13" s="5">
        <v>14612307</v>
      </c>
      <c r="F13" s="95">
        <v>22</v>
      </c>
      <c r="G13" s="7" t="s">
        <v>11</v>
      </c>
      <c r="H13" s="5">
        <v>0</v>
      </c>
      <c r="I13" s="90"/>
      <c r="J13" s="5">
        <v>0</v>
      </c>
    </row>
    <row r="14" spans="1:10" ht="12.75">
      <c r="A14" s="7">
        <v>13</v>
      </c>
      <c r="B14" s="7" t="s">
        <v>12</v>
      </c>
      <c r="C14" s="5">
        <v>0</v>
      </c>
      <c r="D14" s="17"/>
      <c r="E14" s="5">
        <v>0</v>
      </c>
      <c r="F14" s="95">
        <v>23</v>
      </c>
      <c r="G14" s="7" t="s">
        <v>13</v>
      </c>
      <c r="H14" s="5">
        <v>0</v>
      </c>
      <c r="I14" s="90"/>
      <c r="J14" s="5">
        <v>0</v>
      </c>
    </row>
    <row r="15" spans="1:11" ht="12.75">
      <c r="A15" s="7">
        <v>14</v>
      </c>
      <c r="B15" s="7" t="s">
        <v>14</v>
      </c>
      <c r="C15" s="5">
        <v>594684</v>
      </c>
      <c r="D15" s="17"/>
      <c r="E15" s="5">
        <f>720985-120000</f>
        <v>600985</v>
      </c>
      <c r="F15" s="95">
        <v>24</v>
      </c>
      <c r="G15" s="7" t="s">
        <v>15</v>
      </c>
      <c r="H15" s="5">
        <v>560542</v>
      </c>
      <c r="I15" s="90"/>
      <c r="J15" s="5">
        <v>231982</v>
      </c>
      <c r="K15" s="24"/>
    </row>
    <row r="16" spans="1:10" ht="12.75">
      <c r="A16" s="7">
        <v>15</v>
      </c>
      <c r="B16" s="7" t="s">
        <v>16</v>
      </c>
      <c r="C16" s="5">
        <v>0</v>
      </c>
      <c r="D16" s="17"/>
      <c r="E16" s="5">
        <v>0</v>
      </c>
      <c r="F16" s="95">
        <v>25</v>
      </c>
      <c r="G16" s="7" t="s">
        <v>17</v>
      </c>
      <c r="H16" s="5">
        <v>155229</v>
      </c>
      <c r="I16" s="90"/>
      <c r="J16" s="5">
        <v>146292</v>
      </c>
    </row>
    <row r="17" spans="1:10" ht="12.75">
      <c r="A17" s="7">
        <v>19</v>
      </c>
      <c r="B17" s="7" t="s">
        <v>18</v>
      </c>
      <c r="C17" s="5">
        <v>54008</v>
      </c>
      <c r="D17" s="17"/>
      <c r="E17" s="5">
        <v>84703</v>
      </c>
      <c r="F17" s="95">
        <v>26</v>
      </c>
      <c r="G17" s="7" t="s">
        <v>19</v>
      </c>
      <c r="H17" s="5">
        <v>0</v>
      </c>
      <c r="I17" s="90"/>
      <c r="J17" s="5">
        <v>0</v>
      </c>
    </row>
    <row r="18" spans="2:10" ht="12.75">
      <c r="B18" s="7" t="s">
        <v>20</v>
      </c>
      <c r="F18" s="7">
        <v>27</v>
      </c>
      <c r="G18" s="7" t="s">
        <v>21</v>
      </c>
      <c r="H18" s="5">
        <v>126871</v>
      </c>
      <c r="I18" s="90"/>
      <c r="J18" s="5">
        <v>0</v>
      </c>
    </row>
    <row r="19" spans="2:10" ht="12.75">
      <c r="B19" s="7" t="s">
        <v>22</v>
      </c>
      <c r="C19" s="5">
        <v>0</v>
      </c>
      <c r="D19" s="17"/>
      <c r="E19" s="5">
        <v>0</v>
      </c>
      <c r="F19" s="7">
        <v>29</v>
      </c>
      <c r="G19" s="7" t="s">
        <v>23</v>
      </c>
      <c r="H19" s="5">
        <v>13500</v>
      </c>
      <c r="I19" s="90"/>
      <c r="J19" s="5">
        <v>13500</v>
      </c>
    </row>
    <row r="21" spans="2:10" ht="12.75">
      <c r="B21" s="94" t="s">
        <v>24</v>
      </c>
      <c r="C21" s="27">
        <f>SUM(C22:C30)</f>
        <v>5560313</v>
      </c>
      <c r="D21" s="17"/>
      <c r="E21" s="27">
        <f>SUM(E22:E30)</f>
        <v>5377075</v>
      </c>
      <c r="F21" s="17"/>
      <c r="G21" s="94" t="s">
        <v>25</v>
      </c>
      <c r="H21" s="27">
        <f>SUM(H22:H28)</f>
        <v>0</v>
      </c>
      <c r="I21" s="90"/>
      <c r="J21" s="27">
        <f>SUM(J22:J28)</f>
        <v>0</v>
      </c>
    </row>
    <row r="22" spans="1:10" ht="12.75">
      <c r="A22" s="7">
        <v>12</v>
      </c>
      <c r="B22" s="7" t="s">
        <v>10</v>
      </c>
      <c r="C22" s="5">
        <v>0</v>
      </c>
      <c r="D22" s="17"/>
      <c r="E22" s="5">
        <v>0</v>
      </c>
      <c r="F22" s="95">
        <v>22</v>
      </c>
      <c r="G22" s="7" t="s">
        <v>11</v>
      </c>
      <c r="H22" s="5">
        <v>0</v>
      </c>
      <c r="I22" s="90"/>
      <c r="J22" s="5">
        <v>0</v>
      </c>
    </row>
    <row r="23" spans="1:10" ht="12.75">
      <c r="A23" s="7">
        <v>13</v>
      </c>
      <c r="B23" s="7" t="s">
        <v>12</v>
      </c>
      <c r="C23" s="5">
        <v>0</v>
      </c>
      <c r="D23" s="17"/>
      <c r="E23" s="5">
        <v>0</v>
      </c>
      <c r="F23" s="95">
        <v>23</v>
      </c>
      <c r="G23" s="7" t="s">
        <v>13</v>
      </c>
      <c r="H23" s="5">
        <v>0</v>
      </c>
      <c r="I23" s="90"/>
      <c r="J23" s="5">
        <v>0</v>
      </c>
    </row>
    <row r="24" spans="1:10" ht="12.75">
      <c r="A24" s="7">
        <v>14</v>
      </c>
      <c r="B24" s="7" t="s">
        <v>14</v>
      </c>
      <c r="C24" s="5">
        <v>120000</v>
      </c>
      <c r="D24" s="17"/>
      <c r="E24" s="5">
        <v>120000</v>
      </c>
      <c r="F24" s="95">
        <v>24</v>
      </c>
      <c r="G24" s="7" t="s">
        <v>15</v>
      </c>
      <c r="H24" s="5">
        <v>0</v>
      </c>
      <c r="I24" s="90"/>
      <c r="J24" s="5">
        <v>0</v>
      </c>
    </row>
    <row r="25" spans="1:10" ht="12.75">
      <c r="A25" s="7">
        <v>16</v>
      </c>
      <c r="B25" s="7" t="s">
        <v>26</v>
      </c>
      <c r="C25" s="5">
        <v>2266122</v>
      </c>
      <c r="D25" s="17"/>
      <c r="E25" s="5">
        <v>2102356</v>
      </c>
      <c r="F25" s="95">
        <v>25</v>
      </c>
      <c r="G25" s="7" t="s">
        <v>17</v>
      </c>
      <c r="H25" s="5">
        <v>0</v>
      </c>
      <c r="I25" s="90"/>
      <c r="J25" s="5">
        <v>0</v>
      </c>
    </row>
    <row r="26" spans="1:10" ht="12.75">
      <c r="A26" s="7">
        <v>17</v>
      </c>
      <c r="B26" s="7" t="s">
        <v>27</v>
      </c>
      <c r="C26" s="5">
        <v>0</v>
      </c>
      <c r="D26" s="17"/>
      <c r="E26" s="5">
        <v>0</v>
      </c>
      <c r="F26" s="7">
        <v>26</v>
      </c>
      <c r="G26" s="7" t="s">
        <v>19</v>
      </c>
      <c r="H26" s="5">
        <v>0</v>
      </c>
      <c r="I26" s="90"/>
      <c r="J26" s="5">
        <v>0</v>
      </c>
    </row>
    <row r="27" spans="1:10" ht="12.75">
      <c r="A27" s="7">
        <v>18</v>
      </c>
      <c r="B27" s="7" t="s">
        <v>28</v>
      </c>
      <c r="C27" s="5">
        <v>0</v>
      </c>
      <c r="D27" s="17"/>
      <c r="E27" s="5">
        <v>0</v>
      </c>
      <c r="F27" s="95">
        <v>27</v>
      </c>
      <c r="G27" s="7" t="s">
        <v>21</v>
      </c>
      <c r="H27" s="5">
        <v>0</v>
      </c>
      <c r="I27" s="90"/>
      <c r="J27" s="5">
        <v>0</v>
      </c>
    </row>
    <row r="28" spans="1:10" ht="12.75">
      <c r="A28" s="7">
        <v>19</v>
      </c>
      <c r="B28" s="7" t="s">
        <v>18</v>
      </c>
      <c r="C28" s="5">
        <v>3174191</v>
      </c>
      <c r="D28" s="17"/>
      <c r="E28" s="5">
        <v>3154719</v>
      </c>
      <c r="F28" s="95">
        <v>29</v>
      </c>
      <c r="G28" s="7" t="s">
        <v>23</v>
      </c>
      <c r="H28" s="5">
        <v>0</v>
      </c>
      <c r="I28" s="90"/>
      <c r="J28" s="5">
        <v>0</v>
      </c>
    </row>
    <row r="29" spans="2:9" ht="12.75">
      <c r="B29" s="7" t="s">
        <v>20</v>
      </c>
      <c r="C29" s="5">
        <v>0</v>
      </c>
      <c r="E29" s="5">
        <v>0</v>
      </c>
      <c r="F29" s="63"/>
      <c r="I29" s="90"/>
    </row>
    <row r="30" spans="2:10" ht="12.75">
      <c r="B30" s="7" t="s">
        <v>22</v>
      </c>
      <c r="C30" s="5">
        <v>0</v>
      </c>
      <c r="D30" s="17"/>
      <c r="E30" s="5">
        <v>0</v>
      </c>
      <c r="G30" s="7" t="s">
        <v>29</v>
      </c>
      <c r="H30" s="96">
        <f>+H31+H32</f>
        <v>0</v>
      </c>
      <c r="I30" s="97"/>
      <c r="J30" s="96">
        <f>+J31+J32</f>
        <v>0</v>
      </c>
    </row>
    <row r="31" spans="7:10" ht="12.75">
      <c r="G31" s="7" t="s">
        <v>30</v>
      </c>
      <c r="H31" s="5">
        <v>0</v>
      </c>
      <c r="I31" s="90"/>
      <c r="J31" s="5">
        <v>0</v>
      </c>
    </row>
    <row r="32" spans="7:10" ht="12.75">
      <c r="G32" s="7" t="s">
        <v>31</v>
      </c>
      <c r="H32" s="5">
        <v>0</v>
      </c>
      <c r="I32" s="90"/>
      <c r="J32" s="5">
        <v>0</v>
      </c>
    </row>
    <row r="34" spans="6:11" ht="12.75">
      <c r="F34" s="7">
        <v>3</v>
      </c>
      <c r="G34" s="7" t="s">
        <v>32</v>
      </c>
      <c r="H34" s="27">
        <f>+H36</f>
        <v>24211836</v>
      </c>
      <c r="I34" s="90"/>
      <c r="J34" s="27">
        <f>16159918+4125984</f>
        <v>20285902</v>
      </c>
      <c r="K34" s="24"/>
    </row>
    <row r="35" spans="6:10" ht="12.75">
      <c r="F35" s="7">
        <v>31</v>
      </c>
      <c r="G35" s="7" t="s">
        <v>33</v>
      </c>
      <c r="H35" s="5">
        <v>0</v>
      </c>
      <c r="I35" s="90"/>
      <c r="J35" s="5">
        <v>0</v>
      </c>
    </row>
    <row r="36" spans="6:11" ht="12.75">
      <c r="F36" s="7">
        <v>32</v>
      </c>
      <c r="G36" s="7" t="s">
        <v>34</v>
      </c>
      <c r="H36" s="5">
        <f>+ANEXO2!H170</f>
        <v>24211836</v>
      </c>
      <c r="I36" s="90"/>
      <c r="J36" s="5">
        <f>+ANEXO2!J170</f>
        <v>20285902</v>
      </c>
      <c r="K36" s="24"/>
    </row>
    <row r="37" ht="12.75">
      <c r="I37" s="90"/>
    </row>
    <row r="38" spans="3:5" ht="12.75">
      <c r="C38" s="21"/>
      <c r="D38" s="11"/>
      <c r="E38" s="21"/>
    </row>
    <row r="39" spans="2:10" s="25" customFormat="1" ht="13.5" thickBot="1">
      <c r="B39" s="25" t="s">
        <v>35</v>
      </c>
      <c r="C39" s="28">
        <f>+C11+C21</f>
        <v>25067978</v>
      </c>
      <c r="D39" s="98"/>
      <c r="E39" s="28">
        <f>+E11+E21</f>
        <v>20677676</v>
      </c>
      <c r="F39" s="11"/>
      <c r="G39" s="25" t="s">
        <v>36</v>
      </c>
      <c r="H39" s="28">
        <f>+H11+H30+H34</f>
        <v>25067978</v>
      </c>
      <c r="I39" s="15"/>
      <c r="J39" s="28">
        <f>+J11+J30+J34</f>
        <v>20677676</v>
      </c>
    </row>
    <row r="40" spans="8:10" ht="13.5" thickTop="1">
      <c r="H40" s="99">
        <f>+H39-C39</f>
        <v>0</v>
      </c>
      <c r="J40" s="99"/>
    </row>
    <row r="41" spans="2:10" ht="12.75">
      <c r="B41" s="7" t="s">
        <v>37</v>
      </c>
      <c r="C41" s="27">
        <f>SUM(C42:C46)</f>
        <v>0</v>
      </c>
      <c r="D41" s="17"/>
      <c r="E41" s="27">
        <f>SUM(E42:E46)</f>
        <v>0</v>
      </c>
      <c r="F41" s="17"/>
      <c r="G41" s="7" t="s">
        <v>38</v>
      </c>
      <c r="H41" s="27">
        <f>SUM(H42:H46)</f>
        <v>0</v>
      </c>
      <c r="I41" s="90"/>
      <c r="J41" s="27">
        <f>SUM(J42:J46)</f>
        <v>0</v>
      </c>
    </row>
    <row r="42" spans="1:11" ht="12.75">
      <c r="A42" s="7">
        <v>81</v>
      </c>
      <c r="B42" s="7" t="s">
        <v>39</v>
      </c>
      <c r="C42" s="5">
        <v>0</v>
      </c>
      <c r="D42" s="17"/>
      <c r="E42" s="5">
        <v>0</v>
      </c>
      <c r="F42" s="95">
        <v>91</v>
      </c>
      <c r="G42" s="7" t="s">
        <v>40</v>
      </c>
      <c r="H42" s="5">
        <v>412071654</v>
      </c>
      <c r="I42" s="90"/>
      <c r="J42" s="5">
        <v>313159288</v>
      </c>
      <c r="K42" s="24"/>
    </row>
    <row r="43" spans="1:10" ht="12.75">
      <c r="A43" s="7">
        <v>82</v>
      </c>
      <c r="B43" s="7" t="s">
        <v>41</v>
      </c>
      <c r="C43" s="5">
        <v>0</v>
      </c>
      <c r="D43" s="17"/>
      <c r="E43" s="5">
        <v>0</v>
      </c>
      <c r="F43" s="95">
        <v>92</v>
      </c>
      <c r="G43" s="7" t="s">
        <v>42</v>
      </c>
      <c r="H43" s="5">
        <v>0</v>
      </c>
      <c r="I43" s="90"/>
      <c r="J43" s="5">
        <v>0</v>
      </c>
    </row>
    <row r="44" spans="1:11" ht="12.75">
      <c r="A44" s="7">
        <v>83</v>
      </c>
      <c r="B44" s="7" t="s">
        <v>43</v>
      </c>
      <c r="C44" s="5">
        <v>4596577</v>
      </c>
      <c r="D44" s="17"/>
      <c r="E44" s="5">
        <v>3487969</v>
      </c>
      <c r="F44" s="95">
        <v>93</v>
      </c>
      <c r="G44" s="7" t="s">
        <v>44</v>
      </c>
      <c r="H44" s="5">
        <v>676140</v>
      </c>
      <c r="I44" s="90"/>
      <c r="J44" s="5">
        <v>289558</v>
      </c>
      <c r="K44" s="24"/>
    </row>
    <row r="45" spans="1:10" ht="12.75">
      <c r="A45" s="7">
        <v>84</v>
      </c>
      <c r="B45" s="7" t="s">
        <v>45</v>
      </c>
      <c r="C45" s="5">
        <v>0</v>
      </c>
      <c r="D45" s="17"/>
      <c r="E45" s="5">
        <v>0</v>
      </c>
      <c r="F45" s="95">
        <v>94</v>
      </c>
      <c r="G45" s="7" t="s">
        <v>46</v>
      </c>
      <c r="H45" s="5">
        <v>0</v>
      </c>
      <c r="I45" s="90"/>
      <c r="J45" s="5">
        <v>0</v>
      </c>
    </row>
    <row r="46" spans="1:10" ht="12.75">
      <c r="A46" s="7">
        <v>89</v>
      </c>
      <c r="B46" s="7" t="s">
        <v>47</v>
      </c>
      <c r="C46" s="5">
        <v>-4596577</v>
      </c>
      <c r="D46" s="17"/>
      <c r="E46" s="5">
        <v>-3487969</v>
      </c>
      <c r="F46" s="95">
        <v>99</v>
      </c>
      <c r="G46" s="7" t="s">
        <v>48</v>
      </c>
      <c r="H46" s="5">
        <f>-H42-H44</f>
        <v>-412747794</v>
      </c>
      <c r="I46" s="90"/>
      <c r="J46" s="5">
        <f>-J42-J44</f>
        <v>-313448846</v>
      </c>
    </row>
    <row r="52" spans="2:9" s="25" customFormat="1" ht="12.75">
      <c r="B52" s="25" t="s">
        <v>281</v>
      </c>
      <c r="D52" s="3"/>
      <c r="E52" s="31"/>
      <c r="F52" s="25" t="s">
        <v>283</v>
      </c>
      <c r="I52" s="93"/>
    </row>
    <row r="53" spans="2:8" ht="12.75">
      <c r="B53" s="34" t="s">
        <v>282</v>
      </c>
      <c r="C53" s="7"/>
      <c r="D53" s="32"/>
      <c r="E53" s="32"/>
      <c r="F53" s="33" t="s">
        <v>285</v>
      </c>
      <c r="H53" s="7"/>
    </row>
    <row r="54" spans="4:8" ht="12.75">
      <c r="D54" s="32"/>
      <c r="E54" s="32"/>
      <c r="F54" s="34" t="s">
        <v>251</v>
      </c>
      <c r="H54" s="7"/>
    </row>
    <row r="55" spans="4:8" ht="12.75">
      <c r="D55" s="32"/>
      <c r="E55" s="32"/>
      <c r="F55" s="34"/>
      <c r="H55" s="7"/>
    </row>
    <row r="56" spans="4:8" ht="12.75">
      <c r="D56" s="32"/>
      <c r="E56" s="32"/>
      <c r="F56" s="34"/>
      <c r="H56" s="7"/>
    </row>
    <row r="57" ht="12.75">
      <c r="H57" s="7"/>
    </row>
  </sheetData>
  <mergeCells count="5">
    <mergeCell ref="A5:J5"/>
    <mergeCell ref="A1:J1"/>
    <mergeCell ref="A2:J2"/>
    <mergeCell ref="A3:J3"/>
    <mergeCell ref="A4:J4"/>
  </mergeCells>
  <printOptions horizontalCentered="1" verticalCentered="1"/>
  <pageMargins left="0.83" right="0.35" top="0.37" bottom="0.5905511811023623" header="0.5118110236220472" footer="0.1968503937007874"/>
  <pageSetup fitToHeight="1" fitToWidth="1" horizontalDpi="1200" verticalDpi="12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9"/>
  <sheetViews>
    <sheetView workbookViewId="0" topLeftCell="A148">
      <selection activeCell="H183" sqref="H183"/>
    </sheetView>
  </sheetViews>
  <sheetFormatPr defaultColWidth="11.421875" defaultRowHeight="12.75"/>
  <cols>
    <col min="1" max="1" width="6.00390625" style="7" customWidth="1"/>
    <col min="2" max="2" width="37.28125" style="7" customWidth="1"/>
    <col min="3" max="3" width="13.00390625" style="64" customWidth="1"/>
    <col min="4" max="4" width="1.7109375" style="6" customWidth="1"/>
    <col min="5" max="5" width="12.140625" style="30" customWidth="1"/>
    <col min="6" max="6" width="6.421875" style="30" customWidth="1"/>
    <col min="7" max="7" width="37.140625" style="30" customWidth="1"/>
    <col min="8" max="8" width="13.00390625" style="30" customWidth="1"/>
    <col min="9" max="9" width="1.7109375" style="6" customWidth="1"/>
    <col min="10" max="10" width="11.8515625" style="30" customWidth="1"/>
    <col min="11" max="16384" width="11.421875" style="7" customWidth="1"/>
  </cols>
  <sheetData>
    <row r="1" spans="1:10" ht="12.75">
      <c r="A1" s="56"/>
      <c r="B1" s="56"/>
      <c r="C1" s="57"/>
      <c r="D1" s="56"/>
      <c r="E1" s="56"/>
      <c r="F1" s="56"/>
      <c r="G1" s="56"/>
      <c r="H1" s="56"/>
      <c r="I1" s="56"/>
      <c r="J1" s="56"/>
    </row>
    <row r="2" spans="1:10" ht="12.75">
      <c r="A2" s="56" t="s">
        <v>250</v>
      </c>
      <c r="B2" s="56"/>
      <c r="C2" s="57"/>
      <c r="D2" s="56"/>
      <c r="E2" s="56"/>
      <c r="F2" s="56"/>
      <c r="G2" s="56"/>
      <c r="H2" s="56"/>
      <c r="I2" s="56"/>
      <c r="J2" s="56"/>
    </row>
    <row r="3" spans="1:10" ht="12.75">
      <c r="A3" s="56" t="s">
        <v>0</v>
      </c>
      <c r="B3" s="57" t="s">
        <v>296</v>
      </c>
      <c r="C3" s="57"/>
      <c r="D3" s="56"/>
      <c r="E3" s="56"/>
      <c r="F3" s="56"/>
      <c r="G3" s="56"/>
      <c r="H3" s="56"/>
      <c r="I3" s="56"/>
      <c r="J3" s="56"/>
    </row>
    <row r="4" spans="1:10" ht="12.75">
      <c r="A4" s="56" t="s">
        <v>275</v>
      </c>
      <c r="B4" s="56"/>
      <c r="C4" s="57"/>
      <c r="D4" s="56"/>
      <c r="E4" s="56"/>
      <c r="F4" s="56"/>
      <c r="G4" s="56"/>
      <c r="H4" s="56"/>
      <c r="I4" s="56"/>
      <c r="J4" s="56"/>
    </row>
    <row r="5" spans="1:10" ht="12.75" customHeight="1">
      <c r="A5" s="58" t="s">
        <v>1</v>
      </c>
      <c r="B5" s="58"/>
      <c r="C5" s="59"/>
      <c r="D5" s="58"/>
      <c r="E5" s="58"/>
      <c r="F5" s="58"/>
      <c r="G5" s="58"/>
      <c r="H5" s="58"/>
      <c r="I5" s="58"/>
      <c r="J5" s="58"/>
    </row>
    <row r="6" spans="3:10" ht="10.5" customHeight="1">
      <c r="C6" s="60"/>
      <c r="D6" s="3"/>
      <c r="E6" s="61"/>
      <c r="F6" s="25"/>
      <c r="G6" s="25"/>
      <c r="H6" s="25"/>
      <c r="I6" s="3"/>
      <c r="J6" s="25"/>
    </row>
    <row r="7" spans="3:10" ht="24.75" customHeight="1">
      <c r="C7" s="13" t="s">
        <v>367</v>
      </c>
      <c r="D7" s="14"/>
      <c r="E7" s="13" t="s">
        <v>295</v>
      </c>
      <c r="F7" s="62"/>
      <c r="H7" s="13" t="s">
        <v>367</v>
      </c>
      <c r="I7" s="14"/>
      <c r="J7" s="13" t="s">
        <v>295</v>
      </c>
    </row>
    <row r="8" spans="1:7" ht="12.75">
      <c r="A8" s="63" t="s">
        <v>2</v>
      </c>
      <c r="B8" s="10" t="s">
        <v>3</v>
      </c>
      <c r="D8" s="65"/>
      <c r="E8" s="64"/>
      <c r="F8" s="62" t="s">
        <v>2</v>
      </c>
      <c r="G8" s="10" t="s">
        <v>4</v>
      </c>
    </row>
    <row r="9" spans="2:10" ht="12.75">
      <c r="B9" s="25" t="s">
        <v>49</v>
      </c>
      <c r="C9" s="66">
        <f>+C11+C18+C24+C30+C45+C55</f>
        <v>19507665</v>
      </c>
      <c r="D9" s="67"/>
      <c r="E9" s="66">
        <f>+E11+E18+E24+E30+E45+E55</f>
        <v>15300601</v>
      </c>
      <c r="F9" s="68"/>
      <c r="G9" s="25" t="s">
        <v>50</v>
      </c>
      <c r="H9" s="66">
        <f>+H11+H18+H24+H29+H54+H58+H66+H75</f>
        <v>856142</v>
      </c>
      <c r="I9" s="67"/>
      <c r="J9" s="66">
        <f>+J11+J18+J24+J29+J54+J58+J66+J75</f>
        <v>391774</v>
      </c>
    </row>
    <row r="10" spans="2:10" ht="12.75">
      <c r="B10" s="25"/>
      <c r="C10" s="67"/>
      <c r="D10" s="67"/>
      <c r="E10" s="67"/>
      <c r="F10" s="68"/>
      <c r="G10" s="25"/>
      <c r="H10" s="67"/>
      <c r="I10" s="67"/>
      <c r="J10" s="67"/>
    </row>
    <row r="11" spans="1:10" ht="12.75">
      <c r="A11" s="7">
        <v>11</v>
      </c>
      <c r="B11" s="25" t="s">
        <v>8</v>
      </c>
      <c r="C11" s="66">
        <f>SUM(C12:C16)</f>
        <v>28306</v>
      </c>
      <c r="D11" s="67"/>
      <c r="E11" s="66">
        <f>SUM(E12:E16)</f>
        <v>2606</v>
      </c>
      <c r="F11" s="69">
        <v>21</v>
      </c>
      <c r="G11" s="25" t="s">
        <v>9</v>
      </c>
      <c r="H11" s="66">
        <f>SUM(H12:H15)</f>
        <v>0</v>
      </c>
      <c r="I11" s="67"/>
      <c r="J11" s="66">
        <f>SUM(J12:J15)</f>
        <v>0</v>
      </c>
    </row>
    <row r="12" spans="1:10" ht="12.75">
      <c r="A12" s="7">
        <v>1105</v>
      </c>
      <c r="B12" s="7" t="s">
        <v>51</v>
      </c>
      <c r="C12" s="70">
        <v>0</v>
      </c>
      <c r="D12" s="67"/>
      <c r="E12" s="70">
        <v>0</v>
      </c>
      <c r="F12" s="69">
        <v>2105</v>
      </c>
      <c r="G12" s="30" t="s">
        <v>52</v>
      </c>
      <c r="H12" s="70">
        <v>0</v>
      </c>
      <c r="I12" s="67"/>
      <c r="J12" s="70">
        <v>0</v>
      </c>
    </row>
    <row r="13" spans="1:10" ht="12.75">
      <c r="A13" s="7">
        <v>1110</v>
      </c>
      <c r="B13" s="7" t="s">
        <v>53</v>
      </c>
      <c r="C13" s="70">
        <v>28306</v>
      </c>
      <c r="D13" s="67"/>
      <c r="E13" s="70">
        <v>2606</v>
      </c>
      <c r="F13" s="69">
        <v>2110</v>
      </c>
      <c r="G13" s="30" t="s">
        <v>54</v>
      </c>
      <c r="H13" s="70"/>
      <c r="I13" s="67"/>
      <c r="J13" s="70"/>
    </row>
    <row r="14" spans="1:10" ht="12.75">
      <c r="A14" s="7">
        <v>1115</v>
      </c>
      <c r="B14" s="7" t="s">
        <v>55</v>
      </c>
      <c r="C14" s="70">
        <v>0</v>
      </c>
      <c r="D14" s="67"/>
      <c r="E14" s="70">
        <v>0</v>
      </c>
      <c r="F14" s="69"/>
      <c r="G14" s="30" t="s">
        <v>56</v>
      </c>
      <c r="H14" s="70">
        <v>0</v>
      </c>
      <c r="I14" s="67"/>
      <c r="J14" s="70">
        <v>0</v>
      </c>
    </row>
    <row r="15" spans="1:10" ht="12.75">
      <c r="A15" s="7">
        <v>1120</v>
      </c>
      <c r="B15" s="7" t="s">
        <v>57</v>
      </c>
      <c r="C15" s="70">
        <v>0</v>
      </c>
      <c r="D15" s="67"/>
      <c r="E15" s="70">
        <v>0</v>
      </c>
      <c r="F15" s="69">
        <v>2115</v>
      </c>
      <c r="G15" s="30" t="s">
        <v>58</v>
      </c>
      <c r="H15" s="70">
        <v>0</v>
      </c>
      <c r="I15" s="67"/>
      <c r="J15" s="70">
        <v>0</v>
      </c>
    </row>
    <row r="16" spans="1:10" ht="12.75">
      <c r="A16" s="7">
        <v>1125</v>
      </c>
      <c r="B16" s="7" t="s">
        <v>59</v>
      </c>
      <c r="C16" s="70">
        <v>0</v>
      </c>
      <c r="D16" s="67"/>
      <c r="E16" s="70">
        <v>0</v>
      </c>
      <c r="F16" s="69"/>
      <c r="H16" s="70"/>
      <c r="I16" s="67"/>
      <c r="J16" s="70"/>
    </row>
    <row r="17" spans="3:10" ht="12.75">
      <c r="C17" s="70"/>
      <c r="D17" s="67"/>
      <c r="E17" s="70"/>
      <c r="F17" s="69"/>
      <c r="H17" s="70"/>
      <c r="I17" s="67"/>
      <c r="J17" s="70"/>
    </row>
    <row r="18" spans="1:10" ht="12.75">
      <c r="A18" s="7">
        <v>12</v>
      </c>
      <c r="B18" s="25" t="s">
        <v>10</v>
      </c>
      <c r="C18" s="66">
        <f>SUM(C19:C22)</f>
        <v>18830667</v>
      </c>
      <c r="D18" s="67"/>
      <c r="E18" s="66">
        <f>SUM(E19:E22)</f>
        <v>14612307</v>
      </c>
      <c r="F18" s="69">
        <v>22</v>
      </c>
      <c r="G18" s="25" t="s">
        <v>11</v>
      </c>
      <c r="H18" s="66">
        <f>SUM(H19:H20)</f>
        <v>0</v>
      </c>
      <c r="I18" s="67"/>
      <c r="J18" s="66">
        <f>SUM(J19:J20)</f>
        <v>0</v>
      </c>
    </row>
    <row r="19" spans="1:10" ht="12.75">
      <c r="A19" s="7">
        <v>1201</v>
      </c>
      <c r="B19" s="7" t="s">
        <v>253</v>
      </c>
      <c r="C19" s="70">
        <v>18830667</v>
      </c>
      <c r="D19" s="67"/>
      <c r="E19" s="70">
        <v>14612307</v>
      </c>
      <c r="F19" s="69">
        <v>2205</v>
      </c>
      <c r="G19" s="30" t="s">
        <v>61</v>
      </c>
      <c r="H19" s="70">
        <v>0</v>
      </c>
      <c r="I19" s="67"/>
      <c r="J19" s="70">
        <v>0</v>
      </c>
    </row>
    <row r="20" spans="1:10" ht="12.75">
      <c r="A20" s="7">
        <v>1202</v>
      </c>
      <c r="B20" s="7" t="s">
        <v>252</v>
      </c>
      <c r="C20" s="70">
        <v>0</v>
      </c>
      <c r="D20" s="67"/>
      <c r="E20" s="70">
        <v>0</v>
      </c>
      <c r="F20" s="69">
        <v>2210</v>
      </c>
      <c r="G20" s="30" t="s">
        <v>63</v>
      </c>
      <c r="H20" s="70">
        <v>0</v>
      </c>
      <c r="I20" s="67"/>
      <c r="J20" s="70">
        <v>0</v>
      </c>
    </row>
    <row r="21" spans="1:10" ht="12.75">
      <c r="A21" s="7">
        <v>1203</v>
      </c>
      <c r="B21" s="7" t="s">
        <v>254</v>
      </c>
      <c r="C21" s="70">
        <v>0</v>
      </c>
      <c r="D21" s="67"/>
      <c r="E21" s="70">
        <v>0</v>
      </c>
      <c r="H21" s="70"/>
      <c r="I21" s="67"/>
      <c r="J21" s="70"/>
    </row>
    <row r="22" spans="1:10" ht="12.75">
      <c r="A22" s="7">
        <v>1206</v>
      </c>
      <c r="B22" s="7" t="s">
        <v>255</v>
      </c>
      <c r="C22" s="70">
        <v>0</v>
      </c>
      <c r="D22" s="67"/>
      <c r="E22" s="70">
        <v>0</v>
      </c>
      <c r="F22" s="69"/>
      <c r="H22" s="70"/>
      <c r="I22" s="67"/>
      <c r="J22" s="70"/>
    </row>
    <row r="23" spans="3:10" ht="12.75">
      <c r="C23" s="70"/>
      <c r="D23" s="67"/>
      <c r="E23" s="70"/>
      <c r="F23" s="69"/>
      <c r="H23" s="70"/>
      <c r="I23" s="67"/>
      <c r="J23" s="70"/>
    </row>
    <row r="24" spans="1:10" ht="12.75">
      <c r="A24" s="7">
        <v>13</v>
      </c>
      <c r="B24" s="25" t="s">
        <v>12</v>
      </c>
      <c r="C24" s="66">
        <f>SUM(C25:C28)</f>
        <v>0</v>
      </c>
      <c r="D24" s="67"/>
      <c r="E24" s="66">
        <f>SUM(E25:E28)</f>
        <v>0</v>
      </c>
      <c r="F24" s="69">
        <v>23</v>
      </c>
      <c r="G24" s="25" t="s">
        <v>13</v>
      </c>
      <c r="H24" s="66">
        <f>SUM(H25:H26)</f>
        <v>0</v>
      </c>
      <c r="I24" s="67"/>
      <c r="J24" s="66">
        <f>SUM(J25:J26)</f>
        <v>0</v>
      </c>
    </row>
    <row r="25" spans="1:10" ht="12.75">
      <c r="A25" s="7">
        <v>1305</v>
      </c>
      <c r="B25" s="7" t="s">
        <v>66</v>
      </c>
      <c r="C25" s="70">
        <v>0</v>
      </c>
      <c r="D25" s="67"/>
      <c r="E25" s="70">
        <v>0</v>
      </c>
      <c r="F25" s="69">
        <v>2305</v>
      </c>
      <c r="G25" s="30" t="s">
        <v>67</v>
      </c>
      <c r="H25" s="70">
        <v>0</v>
      </c>
      <c r="I25" s="67"/>
      <c r="J25" s="70">
        <v>0</v>
      </c>
    </row>
    <row r="26" spans="1:10" ht="12.75">
      <c r="A26" s="7">
        <v>1310</v>
      </c>
      <c r="B26" s="7" t="s">
        <v>68</v>
      </c>
      <c r="C26" s="70">
        <v>0</v>
      </c>
      <c r="D26" s="67"/>
      <c r="E26" s="70">
        <v>0</v>
      </c>
      <c r="F26" s="69">
        <v>2310</v>
      </c>
      <c r="G26" s="30" t="s">
        <v>69</v>
      </c>
      <c r="H26" s="70">
        <v>0</v>
      </c>
      <c r="I26" s="67"/>
      <c r="J26" s="70">
        <v>0</v>
      </c>
    </row>
    <row r="27" spans="1:10" ht="12.75">
      <c r="A27" s="7">
        <v>1315</v>
      </c>
      <c r="B27" s="7" t="s">
        <v>70</v>
      </c>
      <c r="C27" s="70">
        <v>0</v>
      </c>
      <c r="D27" s="67"/>
      <c r="E27" s="70">
        <v>0</v>
      </c>
      <c r="H27" s="70"/>
      <c r="I27" s="67"/>
      <c r="J27" s="70"/>
    </row>
    <row r="28" spans="1:10" ht="12.75">
      <c r="A28" s="7">
        <v>1380</v>
      </c>
      <c r="B28" s="7" t="s">
        <v>71</v>
      </c>
      <c r="C28" s="70">
        <v>0</v>
      </c>
      <c r="D28" s="67"/>
      <c r="E28" s="70">
        <v>0</v>
      </c>
      <c r="F28" s="69"/>
      <c r="H28" s="70"/>
      <c r="I28" s="67"/>
      <c r="J28" s="70"/>
    </row>
    <row r="29" spans="3:10" ht="12.75">
      <c r="C29" s="70"/>
      <c r="D29" s="67"/>
      <c r="E29" s="70" t="s">
        <v>296</v>
      </c>
      <c r="F29" s="69">
        <v>24</v>
      </c>
      <c r="G29" s="25" t="s">
        <v>15</v>
      </c>
      <c r="H29" s="66">
        <f>SUM(H30:H51)</f>
        <v>560542</v>
      </c>
      <c r="I29" s="67"/>
      <c r="J29" s="66">
        <f>SUM(J30:J51)</f>
        <v>231982</v>
      </c>
    </row>
    <row r="30" spans="1:11" ht="12.75">
      <c r="A30" s="7">
        <v>14</v>
      </c>
      <c r="B30" s="25" t="s">
        <v>14</v>
      </c>
      <c r="C30" s="66">
        <f>SUM(C31:C43)</f>
        <v>594684</v>
      </c>
      <c r="D30" s="67"/>
      <c r="E30" s="66">
        <f>SUM(E31:E43)</f>
        <v>600985</v>
      </c>
      <c r="F30" s="69">
        <v>2401</v>
      </c>
      <c r="G30" s="30" t="s">
        <v>259</v>
      </c>
      <c r="H30" s="70">
        <v>266376</v>
      </c>
      <c r="I30" s="67"/>
      <c r="J30" s="70">
        <v>73593</v>
      </c>
      <c r="K30" s="24"/>
    </row>
    <row r="31" spans="1:10" ht="12.75">
      <c r="A31" s="7">
        <v>1401</v>
      </c>
      <c r="B31" s="30" t="s">
        <v>257</v>
      </c>
      <c r="C31" s="70">
        <v>586401</v>
      </c>
      <c r="D31" s="67"/>
      <c r="E31" s="70">
        <v>592901</v>
      </c>
      <c r="F31" s="69">
        <v>2403</v>
      </c>
      <c r="G31" s="30" t="s">
        <v>210</v>
      </c>
      <c r="H31" s="70">
        <v>0</v>
      </c>
      <c r="I31" s="67"/>
      <c r="J31" s="70">
        <v>0</v>
      </c>
    </row>
    <row r="32" spans="1:10" ht="12.75">
      <c r="A32" s="7">
        <v>1402</v>
      </c>
      <c r="B32" s="30" t="s">
        <v>258</v>
      </c>
      <c r="C32" s="70">
        <v>0</v>
      </c>
      <c r="D32" s="67"/>
      <c r="E32" s="70">
        <v>0</v>
      </c>
      <c r="F32" s="69">
        <v>2406</v>
      </c>
      <c r="G32" s="30" t="s">
        <v>260</v>
      </c>
      <c r="H32" s="70">
        <v>0</v>
      </c>
      <c r="I32" s="67"/>
      <c r="J32" s="70">
        <v>0</v>
      </c>
    </row>
    <row r="33" spans="1:10" ht="12.75">
      <c r="A33" s="7">
        <v>1403</v>
      </c>
      <c r="B33" s="30" t="s">
        <v>232</v>
      </c>
      <c r="C33" s="70">
        <v>0</v>
      </c>
      <c r="D33" s="67"/>
      <c r="E33" s="70">
        <v>0</v>
      </c>
      <c r="F33" s="69">
        <v>2415</v>
      </c>
      <c r="G33" s="30" t="s">
        <v>78</v>
      </c>
      <c r="H33" s="70">
        <v>0</v>
      </c>
      <c r="I33" s="67"/>
      <c r="J33" s="70">
        <v>0</v>
      </c>
    </row>
    <row r="34" spans="1:10" ht="12.75">
      <c r="A34" s="7">
        <v>1404</v>
      </c>
      <c r="B34" s="7" t="s">
        <v>256</v>
      </c>
      <c r="C34" s="70">
        <v>0</v>
      </c>
      <c r="D34" s="67"/>
      <c r="E34" s="70">
        <v>0</v>
      </c>
      <c r="F34" s="69">
        <v>2420</v>
      </c>
      <c r="G34" s="30" t="s">
        <v>80</v>
      </c>
      <c r="H34" s="70">
        <v>0</v>
      </c>
      <c r="I34" s="67"/>
      <c r="J34" s="70">
        <v>0</v>
      </c>
    </row>
    <row r="35" spans="1:11" ht="12.75">
      <c r="A35" s="7">
        <v>1406</v>
      </c>
      <c r="B35" s="7" t="s">
        <v>233</v>
      </c>
      <c r="C35" s="70">
        <v>0</v>
      </c>
      <c r="D35" s="67"/>
      <c r="E35" s="70">
        <v>0</v>
      </c>
      <c r="F35" s="69">
        <v>2425</v>
      </c>
      <c r="G35" s="30" t="s">
        <v>82</v>
      </c>
      <c r="H35" s="70">
        <v>168567</v>
      </c>
      <c r="I35" s="67"/>
      <c r="J35" s="70">
        <v>120366</v>
      </c>
      <c r="K35" s="24"/>
    </row>
    <row r="36" spans="1:10" ht="12.75">
      <c r="A36" s="7">
        <v>1415</v>
      </c>
      <c r="B36" s="7" t="s">
        <v>77</v>
      </c>
      <c r="C36" s="70">
        <v>0</v>
      </c>
      <c r="D36" s="67"/>
      <c r="E36" s="70">
        <v>0</v>
      </c>
      <c r="F36" s="69">
        <v>2430</v>
      </c>
      <c r="G36" s="30" t="s">
        <v>84</v>
      </c>
      <c r="H36" s="70">
        <v>0</v>
      </c>
      <c r="I36" s="67"/>
      <c r="J36" s="70">
        <v>0</v>
      </c>
    </row>
    <row r="37" spans="1:10" ht="12.75">
      <c r="A37" s="7">
        <v>1420</v>
      </c>
      <c r="B37" s="7" t="s">
        <v>79</v>
      </c>
      <c r="C37" s="70">
        <v>551</v>
      </c>
      <c r="D37" s="67"/>
      <c r="E37" s="70">
        <v>722</v>
      </c>
      <c r="F37" s="69">
        <v>2420</v>
      </c>
      <c r="G37" s="30" t="s">
        <v>80</v>
      </c>
      <c r="H37" s="70">
        <v>0</v>
      </c>
      <c r="I37" s="67"/>
      <c r="J37" s="70">
        <v>0</v>
      </c>
    </row>
    <row r="38" spans="1:10" ht="12.75">
      <c r="A38" s="7">
        <v>1422</v>
      </c>
      <c r="B38" s="7" t="s">
        <v>81</v>
      </c>
      <c r="C38" s="70">
        <v>0</v>
      </c>
      <c r="D38" s="67"/>
      <c r="E38" s="70">
        <v>0</v>
      </c>
      <c r="F38" s="69">
        <v>2436</v>
      </c>
      <c r="G38" s="30" t="s">
        <v>261</v>
      </c>
      <c r="H38" s="70">
        <v>125599</v>
      </c>
      <c r="I38" s="67"/>
      <c r="J38" s="70">
        <v>38023</v>
      </c>
    </row>
    <row r="39" spans="1:10" ht="12.75">
      <c r="A39" s="7">
        <v>1424</v>
      </c>
      <c r="B39" s="7" t="s">
        <v>289</v>
      </c>
      <c r="C39" s="70">
        <v>7220</v>
      </c>
      <c r="D39" s="67"/>
      <c r="E39" s="70">
        <v>6494</v>
      </c>
      <c r="F39" s="69"/>
      <c r="H39" s="70"/>
      <c r="I39" s="67"/>
      <c r="J39" s="70"/>
    </row>
    <row r="40" spans="1:10" ht="12.75">
      <c r="A40" s="7">
        <v>1425</v>
      </c>
      <c r="B40" s="7" t="s">
        <v>83</v>
      </c>
      <c r="C40" s="70">
        <v>0</v>
      </c>
      <c r="D40" s="67"/>
      <c r="E40" s="70">
        <v>0</v>
      </c>
      <c r="F40" s="69">
        <v>2437</v>
      </c>
      <c r="G40" s="30" t="s">
        <v>262</v>
      </c>
      <c r="H40" s="70">
        <v>0</v>
      </c>
      <c r="I40" s="67"/>
      <c r="J40" s="70">
        <v>0</v>
      </c>
    </row>
    <row r="41" spans="1:10" ht="12.75">
      <c r="A41" s="7">
        <v>1470</v>
      </c>
      <c r="B41" s="7" t="s">
        <v>85</v>
      </c>
      <c r="C41" s="70">
        <v>512</v>
      </c>
      <c r="D41" s="67"/>
      <c r="E41" s="70">
        <v>868</v>
      </c>
      <c r="F41" s="69">
        <v>2440</v>
      </c>
      <c r="G41" s="30" t="s">
        <v>89</v>
      </c>
      <c r="H41" s="70">
        <v>0</v>
      </c>
      <c r="I41" s="67"/>
      <c r="J41" s="70">
        <v>0</v>
      </c>
    </row>
    <row r="42" spans="1:10" ht="12.75">
      <c r="A42" s="7">
        <v>1475</v>
      </c>
      <c r="B42" s="7" t="s">
        <v>87</v>
      </c>
      <c r="C42" s="70">
        <v>497855</v>
      </c>
      <c r="D42" s="67"/>
      <c r="E42" s="70">
        <v>0</v>
      </c>
      <c r="F42" s="69">
        <v>2445</v>
      </c>
      <c r="G42" s="30" t="s">
        <v>91</v>
      </c>
      <c r="H42" s="70">
        <v>0</v>
      </c>
      <c r="I42" s="67"/>
      <c r="J42" s="70">
        <v>0</v>
      </c>
    </row>
    <row r="43" spans="1:10" ht="12.75">
      <c r="A43" s="7">
        <v>1480</v>
      </c>
      <c r="B43" s="7" t="s">
        <v>88</v>
      </c>
      <c r="C43" s="70">
        <v>-497855</v>
      </c>
      <c r="D43" s="67"/>
      <c r="E43" s="70">
        <v>0</v>
      </c>
      <c r="F43" s="69">
        <v>2450</v>
      </c>
      <c r="G43" s="30" t="s">
        <v>93</v>
      </c>
      <c r="H43" s="70">
        <v>0</v>
      </c>
      <c r="I43" s="67"/>
      <c r="J43" s="70">
        <v>0</v>
      </c>
    </row>
    <row r="44" spans="3:10" ht="12.75">
      <c r="C44" s="70"/>
      <c r="D44" s="67"/>
      <c r="E44" s="70"/>
      <c r="F44" s="69">
        <v>2455</v>
      </c>
      <c r="G44" s="30" t="s">
        <v>95</v>
      </c>
      <c r="H44" s="70">
        <v>0</v>
      </c>
      <c r="I44" s="67"/>
      <c r="J44" s="70">
        <v>0</v>
      </c>
    </row>
    <row r="45" spans="1:10" ht="12.75">
      <c r="A45" s="7">
        <v>15</v>
      </c>
      <c r="B45" s="25" t="s">
        <v>16</v>
      </c>
      <c r="C45" s="66">
        <f>SUM(C46:C53)</f>
        <v>0</v>
      </c>
      <c r="D45" s="67"/>
      <c r="E45" s="66">
        <f>SUM(E46:E53)</f>
        <v>0</v>
      </c>
      <c r="F45" s="69">
        <v>2460</v>
      </c>
      <c r="G45" s="30" t="s">
        <v>97</v>
      </c>
      <c r="H45" s="70">
        <v>0</v>
      </c>
      <c r="I45" s="67"/>
      <c r="J45" s="70">
        <v>0</v>
      </c>
    </row>
    <row r="46" spans="1:10" ht="12.75">
      <c r="A46" s="7">
        <v>1505</v>
      </c>
      <c r="B46" s="7" t="s">
        <v>90</v>
      </c>
      <c r="C46" s="70">
        <v>0</v>
      </c>
      <c r="D46" s="67"/>
      <c r="E46" s="70">
        <v>0</v>
      </c>
      <c r="F46" s="69">
        <v>2465</v>
      </c>
      <c r="G46" s="30" t="s">
        <v>99</v>
      </c>
      <c r="H46" s="70">
        <v>0</v>
      </c>
      <c r="I46" s="67"/>
      <c r="J46" s="70">
        <v>0</v>
      </c>
    </row>
    <row r="47" spans="1:10" ht="12.75">
      <c r="A47" s="7">
        <v>1510</v>
      </c>
      <c r="B47" s="7" t="s">
        <v>92</v>
      </c>
      <c r="C47" s="70">
        <v>0</v>
      </c>
      <c r="D47" s="67"/>
      <c r="E47" s="70">
        <v>0</v>
      </c>
      <c r="F47" s="69">
        <v>2470</v>
      </c>
      <c r="G47" s="30" t="s">
        <v>263</v>
      </c>
      <c r="H47" s="70">
        <v>0</v>
      </c>
      <c r="I47" s="67"/>
      <c r="J47" s="70">
        <v>0</v>
      </c>
    </row>
    <row r="48" spans="1:10" ht="12.75">
      <c r="A48" s="7">
        <v>1515</v>
      </c>
      <c r="B48" s="7" t="s">
        <v>94</v>
      </c>
      <c r="C48" s="70">
        <v>0</v>
      </c>
      <c r="D48" s="67"/>
      <c r="E48" s="70">
        <v>0</v>
      </c>
      <c r="F48" s="69">
        <v>2475</v>
      </c>
      <c r="G48" s="30" t="s">
        <v>264</v>
      </c>
      <c r="H48" s="70">
        <v>0</v>
      </c>
      <c r="I48" s="67"/>
      <c r="J48" s="70">
        <v>0</v>
      </c>
    </row>
    <row r="49" spans="1:10" ht="12.75">
      <c r="A49" s="7">
        <v>1519</v>
      </c>
      <c r="B49" s="7" t="s">
        <v>96</v>
      </c>
      <c r="C49" s="70">
        <v>0</v>
      </c>
      <c r="D49" s="67"/>
      <c r="E49" s="70">
        <v>0</v>
      </c>
      <c r="F49" s="69">
        <v>2490</v>
      </c>
      <c r="G49" s="30" t="s">
        <v>101</v>
      </c>
      <c r="H49" s="70">
        <v>0</v>
      </c>
      <c r="I49" s="67"/>
      <c r="J49" s="70">
        <v>0</v>
      </c>
    </row>
    <row r="50" spans="1:10" ht="12.75">
      <c r="A50" s="7">
        <v>1520</v>
      </c>
      <c r="B50" s="7" t="s">
        <v>98</v>
      </c>
      <c r="C50" s="70">
        <v>0</v>
      </c>
      <c r="D50" s="67"/>
      <c r="E50" s="70">
        <v>0</v>
      </c>
      <c r="F50" s="69"/>
      <c r="H50" s="70"/>
      <c r="I50" s="67"/>
      <c r="J50" s="70"/>
    </row>
    <row r="51" spans="1:10" ht="12.75">
      <c r="A51" s="7">
        <v>1525</v>
      </c>
      <c r="B51" s="7" t="s">
        <v>100</v>
      </c>
      <c r="C51" s="70">
        <v>0</v>
      </c>
      <c r="D51" s="67"/>
      <c r="E51" s="70">
        <v>0</v>
      </c>
      <c r="F51" s="69"/>
      <c r="H51" s="70"/>
      <c r="I51" s="67"/>
      <c r="J51" s="70"/>
    </row>
    <row r="52" spans="1:10" ht="12.75">
      <c r="A52" s="7">
        <v>1530</v>
      </c>
      <c r="B52" s="7" t="s">
        <v>102</v>
      </c>
      <c r="C52" s="70">
        <v>0</v>
      </c>
      <c r="D52" s="67"/>
      <c r="E52" s="70">
        <v>0</v>
      </c>
      <c r="H52" s="70"/>
      <c r="I52" s="67"/>
      <c r="J52" s="70"/>
    </row>
    <row r="53" spans="1:10" ht="12.75">
      <c r="A53" s="7">
        <v>1580</v>
      </c>
      <c r="B53" s="7" t="s">
        <v>103</v>
      </c>
      <c r="C53" s="70">
        <v>0</v>
      </c>
      <c r="D53" s="67"/>
      <c r="E53" s="70">
        <v>0</v>
      </c>
      <c r="H53" s="70"/>
      <c r="I53" s="67"/>
      <c r="J53" s="70"/>
    </row>
    <row r="54" spans="3:10" ht="12.75">
      <c r="C54" s="70"/>
      <c r="D54" s="67"/>
      <c r="E54" s="70"/>
      <c r="F54" s="69">
        <v>25</v>
      </c>
      <c r="G54" s="25" t="s">
        <v>17</v>
      </c>
      <c r="H54" s="66">
        <f>SUM(H55:H56)</f>
        <v>155229</v>
      </c>
      <c r="I54" s="67"/>
      <c r="J54" s="66">
        <f>SUM(J55:J56)</f>
        <v>146292</v>
      </c>
    </row>
    <row r="55" spans="1:10" ht="12.75">
      <c r="A55" s="7">
        <v>19</v>
      </c>
      <c r="B55" s="25" t="s">
        <v>18</v>
      </c>
      <c r="C55" s="66">
        <f>SUM(C56:C76)</f>
        <v>54008</v>
      </c>
      <c r="D55" s="67"/>
      <c r="E55" s="66">
        <f>SUM(E56:E76)</f>
        <v>84703</v>
      </c>
      <c r="F55" s="69">
        <v>2505</v>
      </c>
      <c r="G55" s="30" t="s">
        <v>104</v>
      </c>
      <c r="H55" s="70">
        <v>155229</v>
      </c>
      <c r="I55" s="67"/>
      <c r="J55" s="70">
        <v>146292</v>
      </c>
    </row>
    <row r="56" spans="1:10" ht="12.75">
      <c r="A56" s="7">
        <v>1905</v>
      </c>
      <c r="B56" s="7" t="s">
        <v>105</v>
      </c>
      <c r="C56" s="70">
        <v>25305</v>
      </c>
      <c r="D56" s="67"/>
      <c r="E56" s="70">
        <v>34740</v>
      </c>
      <c r="F56" s="69">
        <v>2510</v>
      </c>
      <c r="G56" s="30" t="s">
        <v>106</v>
      </c>
      <c r="H56" s="70">
        <v>0</v>
      </c>
      <c r="I56" s="67"/>
      <c r="J56" s="70">
        <v>0</v>
      </c>
    </row>
    <row r="57" spans="1:10" ht="12.75">
      <c r="A57" s="7">
        <v>1910</v>
      </c>
      <c r="B57" s="7" t="s">
        <v>107</v>
      </c>
      <c r="C57" s="70">
        <v>28703</v>
      </c>
      <c r="D57" s="67"/>
      <c r="E57" s="70">
        <v>49963</v>
      </c>
      <c r="H57" s="70"/>
      <c r="I57" s="67"/>
      <c r="J57" s="70"/>
    </row>
    <row r="58" spans="1:10" ht="12.75">
      <c r="A58" s="7">
        <v>1915</v>
      </c>
      <c r="B58" s="7" t="s">
        <v>108</v>
      </c>
      <c r="C58" s="70">
        <v>0</v>
      </c>
      <c r="D58" s="67"/>
      <c r="E58" s="70">
        <v>0</v>
      </c>
      <c r="F58" s="69">
        <v>26</v>
      </c>
      <c r="G58" s="25" t="s">
        <v>19</v>
      </c>
      <c r="H58" s="66">
        <f>SUM(H59:H63)</f>
        <v>0</v>
      </c>
      <c r="I58" s="67"/>
      <c r="J58" s="66">
        <f>SUM(J59:J63)</f>
        <v>0</v>
      </c>
    </row>
    <row r="59" spans="1:10" ht="12.75">
      <c r="A59" s="7">
        <v>1920</v>
      </c>
      <c r="B59" s="7" t="s">
        <v>109</v>
      </c>
      <c r="C59" s="70">
        <v>0</v>
      </c>
      <c r="D59" s="67"/>
      <c r="E59" s="70">
        <v>0</v>
      </c>
      <c r="F59" s="69">
        <v>2605</v>
      </c>
      <c r="G59" s="30" t="s">
        <v>110</v>
      </c>
      <c r="H59" s="70">
        <v>0</v>
      </c>
      <c r="I59" s="67"/>
      <c r="J59" s="70">
        <v>0</v>
      </c>
    </row>
    <row r="60" spans="1:10" ht="12.75">
      <c r="A60" s="7">
        <v>1925</v>
      </c>
      <c r="B60" s="7" t="s">
        <v>111</v>
      </c>
      <c r="C60" s="70">
        <v>0</v>
      </c>
      <c r="D60" s="67"/>
      <c r="E60" s="70">
        <v>0</v>
      </c>
      <c r="F60" s="69">
        <v>2610</v>
      </c>
      <c r="G60" s="30" t="s">
        <v>112</v>
      </c>
      <c r="H60" s="70">
        <v>0</v>
      </c>
      <c r="I60" s="67"/>
      <c r="J60" s="70">
        <v>0</v>
      </c>
    </row>
    <row r="61" spans="1:10" ht="12.75">
      <c r="A61" s="7">
        <v>1926</v>
      </c>
      <c r="B61" s="7" t="s">
        <v>113</v>
      </c>
      <c r="C61" s="70">
        <v>0</v>
      </c>
      <c r="D61" s="67"/>
      <c r="E61" s="70">
        <v>0</v>
      </c>
      <c r="F61" s="69">
        <v>2615</v>
      </c>
      <c r="G61" s="30" t="s">
        <v>114</v>
      </c>
      <c r="H61" s="70">
        <v>0</v>
      </c>
      <c r="I61" s="67"/>
      <c r="J61" s="70">
        <v>0</v>
      </c>
    </row>
    <row r="62" spans="1:10" ht="12.75">
      <c r="A62" s="7">
        <v>1930</v>
      </c>
      <c r="B62" s="7" t="s">
        <v>115</v>
      </c>
      <c r="C62" s="70">
        <v>0</v>
      </c>
      <c r="D62" s="67"/>
      <c r="E62" s="70">
        <v>0</v>
      </c>
      <c r="F62" s="69">
        <v>2620</v>
      </c>
      <c r="G62" s="30" t="s">
        <v>116</v>
      </c>
      <c r="H62" s="70">
        <v>0</v>
      </c>
      <c r="I62" s="67"/>
      <c r="J62" s="70">
        <v>0</v>
      </c>
    </row>
    <row r="63" spans="1:10" ht="12.75">
      <c r="A63" s="7">
        <v>1935</v>
      </c>
      <c r="B63" s="7" t="s">
        <v>117</v>
      </c>
      <c r="C63" s="70">
        <v>0</v>
      </c>
      <c r="D63" s="67"/>
      <c r="E63" s="70">
        <v>0</v>
      </c>
      <c r="F63" s="69">
        <v>2690</v>
      </c>
      <c r="G63" s="30" t="s">
        <v>118</v>
      </c>
      <c r="H63" s="70">
        <v>0</v>
      </c>
      <c r="I63" s="67"/>
      <c r="J63" s="70">
        <v>0</v>
      </c>
    </row>
    <row r="64" spans="1:10" ht="12.75">
      <c r="A64" s="7">
        <v>1940</v>
      </c>
      <c r="B64" s="7" t="s">
        <v>119</v>
      </c>
      <c r="C64" s="70">
        <v>0</v>
      </c>
      <c r="D64" s="67"/>
      <c r="E64" s="70">
        <v>0</v>
      </c>
      <c r="F64" s="69"/>
      <c r="H64" s="70"/>
      <c r="I64" s="67"/>
      <c r="J64" s="70"/>
    </row>
    <row r="65" spans="1:10" ht="12.75">
      <c r="A65" s="7">
        <v>1941</v>
      </c>
      <c r="B65" s="7" t="s">
        <v>120</v>
      </c>
      <c r="C65" s="70">
        <v>0</v>
      </c>
      <c r="D65" s="67"/>
      <c r="E65" s="70">
        <v>0</v>
      </c>
      <c r="H65" s="70"/>
      <c r="I65" s="67"/>
      <c r="J65" s="70"/>
    </row>
    <row r="66" spans="1:10" ht="12.75">
      <c r="A66" s="7">
        <v>1942</v>
      </c>
      <c r="B66" s="7" t="s">
        <v>121</v>
      </c>
      <c r="C66" s="70">
        <v>0</v>
      </c>
      <c r="D66" s="67"/>
      <c r="E66" s="70">
        <v>0</v>
      </c>
      <c r="F66" s="69">
        <v>27</v>
      </c>
      <c r="G66" s="25" t="s">
        <v>21</v>
      </c>
      <c r="H66" s="66">
        <f>SUM(H67:H72)</f>
        <v>126871</v>
      </c>
      <c r="I66" s="67"/>
      <c r="J66" s="66">
        <f>SUM(J67:J72)</f>
        <v>0</v>
      </c>
    </row>
    <row r="67" spans="1:10" ht="12.75">
      <c r="A67" s="7">
        <v>1943</v>
      </c>
      <c r="B67" s="7" t="s">
        <v>122</v>
      </c>
      <c r="C67" s="70">
        <v>0</v>
      </c>
      <c r="D67" s="67"/>
      <c r="E67" s="70">
        <v>0</v>
      </c>
      <c r="F67" s="69">
        <v>2705</v>
      </c>
      <c r="G67" s="30" t="s">
        <v>123</v>
      </c>
      <c r="H67" s="70">
        <v>0</v>
      </c>
      <c r="I67" s="67"/>
      <c r="J67" s="70">
        <v>0</v>
      </c>
    </row>
    <row r="68" spans="1:10" ht="12.75">
      <c r="A68" s="7">
        <v>1945</v>
      </c>
      <c r="B68" s="7" t="s">
        <v>124</v>
      </c>
      <c r="C68" s="70">
        <v>0</v>
      </c>
      <c r="D68" s="67"/>
      <c r="E68" s="70">
        <v>0</v>
      </c>
      <c r="F68" s="69">
        <v>2710</v>
      </c>
      <c r="G68" s="30" t="s">
        <v>125</v>
      </c>
      <c r="H68" s="70">
        <v>126871</v>
      </c>
      <c r="I68" s="67"/>
      <c r="J68" s="70">
        <v>0</v>
      </c>
    </row>
    <row r="69" spans="1:10" ht="12.75">
      <c r="A69" s="7">
        <v>1950</v>
      </c>
      <c r="B69" s="7" t="s">
        <v>126</v>
      </c>
      <c r="C69" s="70">
        <v>0</v>
      </c>
      <c r="D69" s="67"/>
      <c r="E69" s="70">
        <v>0</v>
      </c>
      <c r="F69" s="69">
        <v>2715</v>
      </c>
      <c r="G69" s="30" t="s">
        <v>127</v>
      </c>
      <c r="H69" s="70">
        <v>0</v>
      </c>
      <c r="I69" s="67"/>
      <c r="J69" s="70">
        <v>0</v>
      </c>
    </row>
    <row r="70" spans="1:10" ht="12.75">
      <c r="A70" s="7">
        <v>1955</v>
      </c>
      <c r="B70" s="7" t="s">
        <v>128</v>
      </c>
      <c r="C70" s="70">
        <v>0</v>
      </c>
      <c r="D70" s="67"/>
      <c r="E70" s="70">
        <v>0</v>
      </c>
      <c r="F70" s="69">
        <v>2720</v>
      </c>
      <c r="G70" s="30" t="s">
        <v>129</v>
      </c>
      <c r="H70" s="70">
        <v>0</v>
      </c>
      <c r="I70" s="67"/>
      <c r="J70" s="70">
        <v>0</v>
      </c>
    </row>
    <row r="71" spans="1:10" ht="12.75">
      <c r="A71" s="7">
        <v>1960</v>
      </c>
      <c r="B71" s="7" t="s">
        <v>130</v>
      </c>
      <c r="C71" s="70">
        <v>0</v>
      </c>
      <c r="D71" s="67"/>
      <c r="E71" s="70">
        <v>0</v>
      </c>
      <c r="F71" s="69">
        <v>2725</v>
      </c>
      <c r="G71" s="30" t="s">
        <v>131</v>
      </c>
      <c r="H71" s="70">
        <v>0</v>
      </c>
      <c r="I71" s="67"/>
      <c r="J71" s="70">
        <v>0</v>
      </c>
    </row>
    <row r="72" spans="1:10" ht="12.75">
      <c r="A72" s="7">
        <v>1965</v>
      </c>
      <c r="B72" s="7" t="s">
        <v>132</v>
      </c>
      <c r="C72" s="70">
        <v>0</v>
      </c>
      <c r="D72" s="67"/>
      <c r="E72" s="70">
        <v>0</v>
      </c>
      <c r="F72" s="69">
        <v>2790</v>
      </c>
      <c r="G72" s="30" t="s">
        <v>133</v>
      </c>
      <c r="H72" s="70">
        <v>0</v>
      </c>
      <c r="I72" s="67"/>
      <c r="J72" s="70">
        <v>0</v>
      </c>
    </row>
    <row r="73" spans="1:10" ht="12.75">
      <c r="A73" s="7">
        <v>1970</v>
      </c>
      <c r="B73" s="7" t="s">
        <v>134</v>
      </c>
      <c r="C73" s="70">
        <v>0</v>
      </c>
      <c r="D73" s="67"/>
      <c r="E73" s="70">
        <v>0</v>
      </c>
      <c r="F73" s="69"/>
      <c r="H73" s="70"/>
      <c r="I73" s="67"/>
      <c r="J73" s="70"/>
    </row>
    <row r="74" spans="1:10" ht="12.75">
      <c r="A74" s="7">
        <v>1975</v>
      </c>
      <c r="B74" s="7" t="s">
        <v>135</v>
      </c>
      <c r="C74" s="70">
        <v>0</v>
      </c>
      <c r="D74" s="67"/>
      <c r="E74" s="70">
        <v>0</v>
      </c>
      <c r="H74" s="70"/>
      <c r="I74" s="67"/>
      <c r="J74" s="70"/>
    </row>
    <row r="75" spans="1:10" ht="12.75">
      <c r="A75" s="7">
        <v>1995</v>
      </c>
      <c r="B75" s="7" t="s">
        <v>136</v>
      </c>
      <c r="C75" s="70">
        <v>0</v>
      </c>
      <c r="D75" s="67"/>
      <c r="E75" s="70">
        <v>0</v>
      </c>
      <c r="F75" s="69">
        <v>29</v>
      </c>
      <c r="G75" s="25" t="s">
        <v>23</v>
      </c>
      <c r="H75" s="66">
        <f>SUM(H76:H79)</f>
        <v>13500</v>
      </c>
      <c r="I75" s="67"/>
      <c r="J75" s="66">
        <f>SUM(J76:J79)</f>
        <v>13500</v>
      </c>
    </row>
    <row r="76" spans="1:10" ht="12.75">
      <c r="A76" s="7">
        <v>1999</v>
      </c>
      <c r="B76" s="7" t="s">
        <v>137</v>
      </c>
      <c r="C76" s="70">
        <v>0</v>
      </c>
      <c r="D76" s="67"/>
      <c r="E76" s="70">
        <v>0</v>
      </c>
      <c r="F76" s="69">
        <v>2905</v>
      </c>
      <c r="G76" s="30" t="s">
        <v>138</v>
      </c>
      <c r="H76" s="70">
        <v>13500</v>
      </c>
      <c r="I76" s="67"/>
      <c r="J76" s="70">
        <v>13500</v>
      </c>
    </row>
    <row r="77" spans="3:10" ht="12.75">
      <c r="C77" s="67"/>
      <c r="D77" s="67"/>
      <c r="E77" s="67"/>
      <c r="F77" s="69">
        <v>2910</v>
      </c>
      <c r="G77" s="30" t="s">
        <v>139</v>
      </c>
      <c r="H77" s="70">
        <v>0</v>
      </c>
      <c r="I77" s="67"/>
      <c r="J77" s="70">
        <v>0</v>
      </c>
    </row>
    <row r="78" spans="2:10" ht="12.75">
      <c r="B78" s="71" t="s">
        <v>20</v>
      </c>
      <c r="C78" s="72"/>
      <c r="D78" s="70"/>
      <c r="E78" s="72"/>
      <c r="F78" s="69">
        <v>2915</v>
      </c>
      <c r="G78" s="30" t="s">
        <v>140</v>
      </c>
      <c r="H78" s="70">
        <v>0</v>
      </c>
      <c r="I78" s="67"/>
      <c r="J78" s="70">
        <v>0</v>
      </c>
    </row>
    <row r="79" spans="2:10" ht="12.75">
      <c r="B79" s="71" t="s">
        <v>22</v>
      </c>
      <c r="C79" s="72">
        <v>0</v>
      </c>
      <c r="D79" s="67"/>
      <c r="E79" s="72">
        <v>0</v>
      </c>
      <c r="F79" s="69">
        <v>2920</v>
      </c>
      <c r="G79" s="30" t="s">
        <v>141</v>
      </c>
      <c r="H79" s="70">
        <v>0</v>
      </c>
      <c r="I79" s="67"/>
      <c r="J79" s="70">
        <v>0</v>
      </c>
    </row>
    <row r="80" spans="1:10" ht="12.75">
      <c r="A80" s="56"/>
      <c r="B80" s="56"/>
      <c r="C80" s="57"/>
      <c r="D80" s="56"/>
      <c r="E80" s="57"/>
      <c r="F80" s="56"/>
      <c r="G80" s="56"/>
      <c r="H80" s="56"/>
      <c r="I80" s="56"/>
      <c r="J80" s="56"/>
    </row>
    <row r="81" spans="1:10" ht="12.75">
      <c r="A81" s="56" t="s">
        <v>250</v>
      </c>
      <c r="B81" s="56"/>
      <c r="C81" s="57"/>
      <c r="D81" s="56"/>
      <c r="E81" s="57"/>
      <c r="F81" s="56"/>
      <c r="G81" s="56"/>
      <c r="H81" s="56"/>
      <c r="I81" s="56"/>
      <c r="J81" s="56"/>
    </row>
    <row r="82" spans="1:10" ht="12.75">
      <c r="A82" s="56" t="s">
        <v>0</v>
      </c>
      <c r="B82" s="56"/>
      <c r="C82" s="57"/>
      <c r="D82" s="56"/>
      <c r="E82" s="57"/>
      <c r="F82" s="56"/>
      <c r="G82" s="56"/>
      <c r="H82" s="56"/>
      <c r="I82" s="56"/>
      <c r="J82" s="56"/>
    </row>
    <row r="83" spans="1:10" ht="12.75">
      <c r="A83" s="56" t="s">
        <v>275</v>
      </c>
      <c r="B83" s="56"/>
      <c r="C83" s="57"/>
      <c r="D83" s="56"/>
      <c r="E83" s="57"/>
      <c r="F83" s="56"/>
      <c r="G83" s="56"/>
      <c r="H83" s="56"/>
      <c r="I83" s="56"/>
      <c r="J83" s="56"/>
    </row>
    <row r="84" spans="1:10" ht="12.75">
      <c r="A84" s="58" t="s">
        <v>1</v>
      </c>
      <c r="B84" s="58"/>
      <c r="C84" s="59"/>
      <c r="D84" s="58"/>
      <c r="E84" s="59"/>
      <c r="F84" s="58"/>
      <c r="G84" s="58"/>
      <c r="H84" s="58"/>
      <c r="I84" s="58"/>
      <c r="J84" s="58"/>
    </row>
    <row r="85" spans="3:10" ht="12.75">
      <c r="C85" s="60"/>
      <c r="D85" s="3"/>
      <c r="E85" s="60"/>
      <c r="F85" s="25"/>
      <c r="G85" s="25"/>
      <c r="H85" s="25"/>
      <c r="I85" s="3"/>
      <c r="J85" s="25"/>
    </row>
    <row r="86" spans="3:10" ht="25.5">
      <c r="C86" s="13" t="s">
        <v>367</v>
      </c>
      <c r="D86" s="14"/>
      <c r="E86" s="13" t="s">
        <v>295</v>
      </c>
      <c r="F86" s="25"/>
      <c r="H86" s="13" t="s">
        <v>367</v>
      </c>
      <c r="I86" s="14"/>
      <c r="J86" s="13" t="s">
        <v>295</v>
      </c>
    </row>
    <row r="87" spans="2:7" ht="12.75">
      <c r="B87" s="10" t="s">
        <v>142</v>
      </c>
      <c r="C87" s="70"/>
      <c r="D87" s="67"/>
      <c r="E87" s="70"/>
      <c r="F87" s="62"/>
      <c r="G87" s="10" t="s">
        <v>143</v>
      </c>
    </row>
    <row r="88" spans="2:10" ht="12.75">
      <c r="B88" s="25" t="s">
        <v>144</v>
      </c>
      <c r="C88" s="66">
        <f>+C90+C96+C101+C112+C136+C143+C159</f>
        <v>5560313</v>
      </c>
      <c r="D88" s="67"/>
      <c r="E88" s="66">
        <f>+E90+E96+E101+E112+E136+E143+E159</f>
        <v>5377075</v>
      </c>
      <c r="F88" s="62"/>
      <c r="G88" s="25" t="s">
        <v>145</v>
      </c>
      <c r="H88" s="73">
        <f>+H95+H102+H121+H125+H133+H141+H147</f>
        <v>0</v>
      </c>
      <c r="I88" s="29"/>
      <c r="J88" s="73">
        <f>+J95+J102+J121+J125+J133+J141+J147</f>
        <v>0</v>
      </c>
    </row>
    <row r="89" spans="2:10" ht="12.75">
      <c r="B89" s="24" t="s">
        <v>296</v>
      </c>
      <c r="C89" s="67" t="s">
        <v>296</v>
      </c>
      <c r="D89" s="67"/>
      <c r="E89" s="67" t="s">
        <v>296</v>
      </c>
      <c r="H89" s="29"/>
      <c r="I89" s="29"/>
      <c r="J89" s="29"/>
    </row>
    <row r="90" spans="1:10" ht="12.75">
      <c r="A90" s="7">
        <v>12</v>
      </c>
      <c r="B90" s="25" t="s">
        <v>10</v>
      </c>
      <c r="C90" s="66">
        <f>SUM(C91:C94)</f>
        <v>0</v>
      </c>
      <c r="D90" s="67"/>
      <c r="E90" s="66">
        <f>SUM(E91:E94)</f>
        <v>0</v>
      </c>
      <c r="F90" s="69">
        <v>22</v>
      </c>
      <c r="G90" s="25" t="s">
        <v>11</v>
      </c>
      <c r="H90" s="73">
        <f>SUM(H91:H92)</f>
        <v>0</v>
      </c>
      <c r="I90" s="29"/>
      <c r="J90" s="73">
        <f>SUM(J91:J92)</f>
        <v>0</v>
      </c>
    </row>
    <row r="91" spans="1:10" ht="12.75">
      <c r="A91" s="7">
        <v>1205</v>
      </c>
      <c r="B91" s="7" t="s">
        <v>60</v>
      </c>
      <c r="C91" s="70">
        <v>0</v>
      </c>
      <c r="D91" s="67"/>
      <c r="E91" s="70">
        <v>0</v>
      </c>
      <c r="F91" s="69">
        <v>2205</v>
      </c>
      <c r="G91" s="30" t="s">
        <v>61</v>
      </c>
      <c r="H91" s="4">
        <v>0</v>
      </c>
      <c r="I91" s="29"/>
      <c r="J91" s="4">
        <v>0</v>
      </c>
    </row>
    <row r="92" spans="1:10" ht="12.75">
      <c r="A92" s="7">
        <v>1210</v>
      </c>
      <c r="B92" s="7" t="s">
        <v>62</v>
      </c>
      <c r="C92" s="70">
        <v>0</v>
      </c>
      <c r="D92" s="67"/>
      <c r="E92" s="70">
        <v>0</v>
      </c>
      <c r="F92" s="69">
        <v>2210</v>
      </c>
      <c r="G92" s="30" t="s">
        <v>63</v>
      </c>
      <c r="H92" s="4">
        <v>0</v>
      </c>
      <c r="I92" s="29"/>
      <c r="J92" s="4">
        <v>0</v>
      </c>
    </row>
    <row r="93" spans="1:10" ht="12.75">
      <c r="A93" s="7">
        <v>1215</v>
      </c>
      <c r="B93" s="7" t="s">
        <v>64</v>
      </c>
      <c r="C93" s="70">
        <v>0</v>
      </c>
      <c r="D93" s="67"/>
      <c r="E93" s="70">
        <v>0</v>
      </c>
      <c r="H93" s="4"/>
      <c r="I93" s="29"/>
      <c r="J93" s="4"/>
    </row>
    <row r="94" spans="1:10" ht="12.75">
      <c r="A94" s="7">
        <v>1280</v>
      </c>
      <c r="B94" s="7" t="s">
        <v>65</v>
      </c>
      <c r="C94" s="70">
        <v>0</v>
      </c>
      <c r="D94" s="67"/>
      <c r="E94" s="70">
        <v>0</v>
      </c>
      <c r="H94" s="4"/>
      <c r="I94" s="29"/>
      <c r="J94" s="4"/>
    </row>
    <row r="95" spans="3:10" ht="12.75">
      <c r="C95" s="70"/>
      <c r="D95" s="67"/>
      <c r="E95" s="70"/>
      <c r="F95" s="69">
        <v>23</v>
      </c>
      <c r="G95" s="25" t="s">
        <v>13</v>
      </c>
      <c r="H95" s="73">
        <f>SUM(H96:H97)</f>
        <v>0</v>
      </c>
      <c r="I95" s="29"/>
      <c r="J95" s="73">
        <f>SUM(J96:J97)</f>
        <v>0</v>
      </c>
    </row>
    <row r="96" spans="1:10" ht="12.75">
      <c r="A96" s="7">
        <v>13</v>
      </c>
      <c r="B96" s="25" t="s">
        <v>12</v>
      </c>
      <c r="C96" s="66">
        <f>SUM(C97:C99)</f>
        <v>0</v>
      </c>
      <c r="D96" s="67"/>
      <c r="E96" s="66">
        <f>SUM(E97:E99)</f>
        <v>0</v>
      </c>
      <c r="F96" s="69">
        <v>2305</v>
      </c>
      <c r="G96" s="30" t="s">
        <v>67</v>
      </c>
      <c r="H96" s="4">
        <v>0</v>
      </c>
      <c r="I96" s="29"/>
      <c r="J96" s="4">
        <v>0</v>
      </c>
    </row>
    <row r="97" spans="1:10" ht="12.75">
      <c r="A97" s="7">
        <v>1310</v>
      </c>
      <c r="B97" s="7" t="s">
        <v>68</v>
      </c>
      <c r="C97" s="70">
        <v>0</v>
      </c>
      <c r="D97" s="67"/>
      <c r="E97" s="70">
        <v>0</v>
      </c>
      <c r="F97" s="69">
        <v>2310</v>
      </c>
      <c r="G97" s="30" t="s">
        <v>69</v>
      </c>
      <c r="H97" s="4">
        <v>0</v>
      </c>
      <c r="I97" s="29"/>
      <c r="J97" s="4">
        <v>0</v>
      </c>
    </row>
    <row r="98" spans="1:10" ht="12.75">
      <c r="A98" s="7">
        <v>1315</v>
      </c>
      <c r="B98" s="7" t="s">
        <v>70</v>
      </c>
      <c r="C98" s="70">
        <v>0</v>
      </c>
      <c r="D98" s="67"/>
      <c r="E98" s="70">
        <v>0</v>
      </c>
      <c r="H98" s="4"/>
      <c r="I98" s="29"/>
      <c r="J98" s="4"/>
    </row>
    <row r="99" spans="1:10" ht="12.75">
      <c r="A99" s="7">
        <v>1380</v>
      </c>
      <c r="B99" s="7" t="s">
        <v>71</v>
      </c>
      <c r="C99" s="70">
        <v>0</v>
      </c>
      <c r="D99" s="67"/>
      <c r="E99" s="70">
        <v>0</v>
      </c>
      <c r="H99" s="4"/>
      <c r="I99" s="29"/>
      <c r="J99" s="4"/>
    </row>
    <row r="100" spans="3:10" ht="12.75">
      <c r="C100" s="70"/>
      <c r="D100" s="67"/>
      <c r="E100" s="70"/>
      <c r="F100" s="69"/>
      <c r="H100" s="4"/>
      <c r="I100" s="29"/>
      <c r="J100" s="4"/>
    </row>
    <row r="101" spans="1:10" ht="12.75">
      <c r="A101" s="7">
        <v>14</v>
      </c>
      <c r="B101" s="25" t="s">
        <v>14</v>
      </c>
      <c r="C101" s="66">
        <f>SUM(C102:C110)</f>
        <v>120000</v>
      </c>
      <c r="D101" s="67"/>
      <c r="E101" s="66">
        <f>SUM(E102:E110)</f>
        <v>120000</v>
      </c>
      <c r="F101" s="69"/>
      <c r="H101" s="4"/>
      <c r="I101" s="29"/>
      <c r="J101" s="4"/>
    </row>
    <row r="102" spans="1:10" ht="12.75">
      <c r="A102" s="7">
        <v>1405</v>
      </c>
      <c r="B102" s="7" t="s">
        <v>73</v>
      </c>
      <c r="C102" s="70">
        <v>0</v>
      </c>
      <c r="D102" s="67"/>
      <c r="E102" s="70">
        <v>0</v>
      </c>
      <c r="F102" s="69">
        <v>24</v>
      </c>
      <c r="G102" s="25" t="s">
        <v>15</v>
      </c>
      <c r="H102" s="73">
        <f>SUM(H103:H118)</f>
        <v>0</v>
      </c>
      <c r="I102" s="29"/>
      <c r="J102" s="73">
        <f>SUM(J103:J118)</f>
        <v>0</v>
      </c>
    </row>
    <row r="103" spans="1:10" ht="12.75">
      <c r="A103" s="7">
        <v>1410</v>
      </c>
      <c r="B103" s="7" t="s">
        <v>75</v>
      </c>
      <c r="C103" s="70">
        <v>0</v>
      </c>
      <c r="D103" s="67"/>
      <c r="E103" s="70">
        <v>0</v>
      </c>
      <c r="F103" s="69">
        <v>2405</v>
      </c>
      <c r="G103" s="30" t="s">
        <v>72</v>
      </c>
      <c r="H103" s="4">
        <v>0</v>
      </c>
      <c r="I103" s="29"/>
      <c r="J103" s="4">
        <v>0</v>
      </c>
    </row>
    <row r="104" spans="1:10" ht="12.75">
      <c r="A104" s="7">
        <v>1415</v>
      </c>
      <c r="B104" s="7" t="s">
        <v>77</v>
      </c>
      <c r="C104" s="70">
        <v>0</v>
      </c>
      <c r="D104" s="67"/>
      <c r="E104" s="70">
        <v>0</v>
      </c>
      <c r="F104" s="69">
        <v>2406</v>
      </c>
      <c r="G104" s="30" t="s">
        <v>74</v>
      </c>
      <c r="H104" s="4">
        <v>0</v>
      </c>
      <c r="I104" s="29"/>
      <c r="J104" s="4">
        <v>0</v>
      </c>
    </row>
    <row r="105" spans="1:10" ht="12.75">
      <c r="A105" s="7">
        <v>1420</v>
      </c>
      <c r="B105" s="7" t="s">
        <v>79</v>
      </c>
      <c r="C105" s="70">
        <v>0</v>
      </c>
      <c r="D105" s="67"/>
      <c r="E105" s="70">
        <v>0</v>
      </c>
      <c r="F105" s="69">
        <v>2410</v>
      </c>
      <c r="G105" s="30" t="s">
        <v>76</v>
      </c>
      <c r="H105" s="4">
        <v>0</v>
      </c>
      <c r="I105" s="29"/>
      <c r="J105" s="4">
        <v>0</v>
      </c>
    </row>
    <row r="106" spans="1:10" ht="12.75">
      <c r="A106" s="7">
        <v>1422</v>
      </c>
      <c r="B106" s="7" t="s">
        <v>146</v>
      </c>
      <c r="C106" s="70">
        <v>0</v>
      </c>
      <c r="D106" s="67"/>
      <c r="E106" s="70">
        <v>0</v>
      </c>
      <c r="F106" s="69">
        <v>2415</v>
      </c>
      <c r="G106" s="30" t="s">
        <v>78</v>
      </c>
      <c r="H106" s="4">
        <v>0</v>
      </c>
      <c r="I106" s="29"/>
      <c r="J106" s="4">
        <v>0</v>
      </c>
    </row>
    <row r="107" spans="1:10" ht="12.75">
      <c r="A107" s="7">
        <v>1424</v>
      </c>
      <c r="B107" s="7" t="s">
        <v>294</v>
      </c>
      <c r="C107" s="70">
        <v>120000</v>
      </c>
      <c r="D107" s="67"/>
      <c r="E107" s="70">
        <v>120000</v>
      </c>
      <c r="F107" s="69">
        <v>2420</v>
      </c>
      <c r="G107" s="30" t="s">
        <v>80</v>
      </c>
      <c r="H107" s="4">
        <v>0</v>
      </c>
      <c r="I107" s="29"/>
      <c r="J107" s="4">
        <v>0</v>
      </c>
    </row>
    <row r="108" spans="1:10" ht="12.75">
      <c r="A108" s="7">
        <v>1470</v>
      </c>
      <c r="B108" s="7" t="s">
        <v>85</v>
      </c>
      <c r="C108" s="70">
        <v>0</v>
      </c>
      <c r="D108" s="67"/>
      <c r="E108" s="70">
        <v>0</v>
      </c>
      <c r="F108" s="69">
        <v>2425</v>
      </c>
      <c r="G108" s="30" t="s">
        <v>82</v>
      </c>
      <c r="H108" s="4">
        <v>0</v>
      </c>
      <c r="I108" s="29"/>
      <c r="J108" s="4">
        <v>0</v>
      </c>
    </row>
    <row r="109" spans="1:10" ht="12.75">
      <c r="A109" s="7">
        <v>1475</v>
      </c>
      <c r="B109" s="7" t="s">
        <v>87</v>
      </c>
      <c r="C109" s="70">
        <v>0</v>
      </c>
      <c r="D109" s="67"/>
      <c r="E109" s="70">
        <v>0</v>
      </c>
      <c r="F109" s="69">
        <v>2430</v>
      </c>
      <c r="G109" s="30" t="s">
        <v>84</v>
      </c>
      <c r="H109" s="4">
        <v>0</v>
      </c>
      <c r="I109" s="29"/>
      <c r="J109" s="4">
        <v>0</v>
      </c>
    </row>
    <row r="110" spans="1:10" ht="12.75">
      <c r="A110" s="7">
        <v>1480</v>
      </c>
      <c r="B110" s="7" t="s">
        <v>88</v>
      </c>
      <c r="C110" s="70">
        <v>0</v>
      </c>
      <c r="D110" s="67"/>
      <c r="E110" s="70">
        <v>0</v>
      </c>
      <c r="F110" s="69">
        <v>2435</v>
      </c>
      <c r="G110" s="30" t="s">
        <v>86</v>
      </c>
      <c r="H110" s="4">
        <v>0</v>
      </c>
      <c r="I110" s="29"/>
      <c r="J110" s="4">
        <v>0</v>
      </c>
    </row>
    <row r="111" spans="3:10" ht="12.75">
      <c r="C111" s="70"/>
      <c r="D111" s="67"/>
      <c r="E111" s="70"/>
      <c r="F111" s="69">
        <v>2437</v>
      </c>
      <c r="G111" s="30" t="s">
        <v>147</v>
      </c>
      <c r="H111" s="4">
        <v>0</v>
      </c>
      <c r="I111" s="29"/>
      <c r="J111" s="4">
        <v>0</v>
      </c>
    </row>
    <row r="112" spans="1:10" ht="12.75">
      <c r="A112" s="7">
        <v>16</v>
      </c>
      <c r="B112" s="25" t="s">
        <v>26</v>
      </c>
      <c r="C112" s="66">
        <f>SUM(C113:C134)</f>
        <v>2266122</v>
      </c>
      <c r="D112" s="67"/>
      <c r="E112" s="66">
        <f>SUM(E113:E134)</f>
        <v>2102356</v>
      </c>
      <c r="F112" s="69">
        <v>2440</v>
      </c>
      <c r="G112" s="30" t="s">
        <v>89</v>
      </c>
      <c r="H112" s="4">
        <v>0</v>
      </c>
      <c r="I112" s="29"/>
      <c r="J112" s="4">
        <v>0</v>
      </c>
    </row>
    <row r="113" spans="1:10" ht="12.75">
      <c r="A113" s="7">
        <v>1605</v>
      </c>
      <c r="B113" s="7" t="s">
        <v>148</v>
      </c>
      <c r="C113" s="70">
        <v>0</v>
      </c>
      <c r="D113" s="67"/>
      <c r="E113" s="70">
        <v>0</v>
      </c>
      <c r="F113" s="69">
        <v>2445</v>
      </c>
      <c r="G113" s="30" t="s">
        <v>91</v>
      </c>
      <c r="H113" s="4">
        <v>0</v>
      </c>
      <c r="I113" s="29"/>
      <c r="J113" s="4">
        <v>0</v>
      </c>
    </row>
    <row r="114" spans="1:10" ht="12.75">
      <c r="A114" s="7">
        <v>1610</v>
      </c>
      <c r="B114" s="7" t="s">
        <v>149</v>
      </c>
      <c r="C114" s="70">
        <v>0</v>
      </c>
      <c r="D114" s="67"/>
      <c r="E114" s="70">
        <v>0</v>
      </c>
      <c r="F114" s="69">
        <v>2450</v>
      </c>
      <c r="G114" s="30" t="s">
        <v>93</v>
      </c>
      <c r="H114" s="4">
        <v>0</v>
      </c>
      <c r="I114" s="29"/>
      <c r="J114" s="4">
        <v>0</v>
      </c>
    </row>
    <row r="115" spans="1:10" ht="12.75">
      <c r="A115" s="7">
        <v>1615</v>
      </c>
      <c r="B115" s="7" t="s">
        <v>150</v>
      </c>
      <c r="C115" s="70">
        <v>0</v>
      </c>
      <c r="D115" s="67"/>
      <c r="E115" s="70">
        <v>0</v>
      </c>
      <c r="F115" s="69">
        <v>2455</v>
      </c>
      <c r="G115" s="30" t="s">
        <v>95</v>
      </c>
      <c r="H115" s="4">
        <v>0</v>
      </c>
      <c r="I115" s="29"/>
      <c r="J115" s="4">
        <v>0</v>
      </c>
    </row>
    <row r="116" spans="1:10" ht="12.75">
      <c r="A116" s="7">
        <v>1620</v>
      </c>
      <c r="B116" s="7" t="s">
        <v>151</v>
      </c>
      <c r="C116" s="70">
        <v>0</v>
      </c>
      <c r="D116" s="67"/>
      <c r="E116" s="70">
        <v>0</v>
      </c>
      <c r="F116" s="69">
        <v>2460</v>
      </c>
      <c r="G116" s="30" t="s">
        <v>97</v>
      </c>
      <c r="H116" s="4">
        <v>0</v>
      </c>
      <c r="I116" s="29"/>
      <c r="J116" s="4">
        <v>0</v>
      </c>
    </row>
    <row r="117" spans="1:10" ht="12.75">
      <c r="A117" s="7">
        <v>1625</v>
      </c>
      <c r="B117" s="7" t="s">
        <v>152</v>
      </c>
      <c r="C117" s="70">
        <v>0</v>
      </c>
      <c r="D117" s="67"/>
      <c r="E117" s="70">
        <v>0</v>
      </c>
      <c r="F117" s="69">
        <v>2465</v>
      </c>
      <c r="G117" s="30" t="s">
        <v>99</v>
      </c>
      <c r="H117" s="4">
        <v>0</v>
      </c>
      <c r="I117" s="29"/>
      <c r="J117" s="4">
        <v>0</v>
      </c>
    </row>
    <row r="118" spans="1:10" ht="12.75">
      <c r="A118" s="7">
        <v>1630</v>
      </c>
      <c r="B118" s="7" t="s">
        <v>153</v>
      </c>
      <c r="C118" s="70">
        <v>0</v>
      </c>
      <c r="D118" s="67"/>
      <c r="E118" s="70">
        <v>0</v>
      </c>
      <c r="F118" s="69">
        <v>2490</v>
      </c>
      <c r="G118" s="30" t="s">
        <v>101</v>
      </c>
      <c r="H118" s="4">
        <v>0</v>
      </c>
      <c r="I118" s="29"/>
      <c r="J118" s="4">
        <v>0</v>
      </c>
    </row>
    <row r="119" spans="1:10" ht="12.75">
      <c r="A119" s="7">
        <v>1635</v>
      </c>
      <c r="B119" s="7" t="s">
        <v>154</v>
      </c>
      <c r="C119" s="70">
        <v>348</v>
      </c>
      <c r="D119" s="67"/>
      <c r="E119" s="70">
        <v>10962</v>
      </c>
      <c r="H119" s="4"/>
      <c r="I119" s="29"/>
      <c r="J119" s="4"/>
    </row>
    <row r="120" spans="1:10" ht="12.75">
      <c r="A120" s="7">
        <v>1636</v>
      </c>
      <c r="B120" s="7" t="s">
        <v>155</v>
      </c>
      <c r="C120" s="70">
        <v>0</v>
      </c>
      <c r="D120" s="67"/>
      <c r="E120" s="70">
        <v>0</v>
      </c>
      <c r="H120" s="4"/>
      <c r="I120" s="29"/>
      <c r="J120" s="4"/>
    </row>
    <row r="121" spans="1:10" ht="12.75">
      <c r="A121" s="7">
        <v>1640</v>
      </c>
      <c r="B121" s="7" t="s">
        <v>156</v>
      </c>
      <c r="C121" s="70">
        <v>1362600</v>
      </c>
      <c r="D121" s="67"/>
      <c r="E121" s="70">
        <v>1362600</v>
      </c>
      <c r="F121" s="69">
        <v>25</v>
      </c>
      <c r="G121" s="25" t="s">
        <v>17</v>
      </c>
      <c r="H121" s="73">
        <f>SUM(H122:H123)</f>
        <v>0</v>
      </c>
      <c r="I121" s="29"/>
      <c r="J121" s="73">
        <f>SUM(J122:J123)</f>
        <v>0</v>
      </c>
    </row>
    <row r="122" spans="1:10" ht="12.75">
      <c r="A122" s="7">
        <v>1643</v>
      </c>
      <c r="B122" s="7" t="s">
        <v>157</v>
      </c>
      <c r="C122" s="70">
        <v>0</v>
      </c>
      <c r="D122" s="67"/>
      <c r="E122" s="70">
        <v>0</v>
      </c>
      <c r="F122" s="69">
        <v>2505</v>
      </c>
      <c r="G122" s="30" t="s">
        <v>104</v>
      </c>
      <c r="H122" s="4">
        <v>0</v>
      </c>
      <c r="I122" s="29"/>
      <c r="J122" s="4">
        <v>0</v>
      </c>
    </row>
    <row r="123" spans="1:10" ht="12.75">
      <c r="A123" s="7">
        <v>1645</v>
      </c>
      <c r="B123" s="7" t="s">
        <v>158</v>
      </c>
      <c r="C123" s="70">
        <v>0</v>
      </c>
      <c r="D123" s="67"/>
      <c r="E123" s="70">
        <v>0</v>
      </c>
      <c r="F123" s="69">
        <v>2510</v>
      </c>
      <c r="G123" s="30" t="s">
        <v>106</v>
      </c>
      <c r="H123" s="4">
        <v>0</v>
      </c>
      <c r="I123" s="29"/>
      <c r="J123" s="4">
        <v>0</v>
      </c>
    </row>
    <row r="124" spans="1:10" ht="12.75">
      <c r="A124" s="7">
        <v>1650</v>
      </c>
      <c r="B124" s="7" t="s">
        <v>159</v>
      </c>
      <c r="C124" s="70">
        <v>0</v>
      </c>
      <c r="D124" s="67"/>
      <c r="E124" s="70">
        <v>0</v>
      </c>
      <c r="F124" s="69"/>
      <c r="H124" s="4"/>
      <c r="I124" s="29"/>
      <c r="J124" s="4"/>
    </row>
    <row r="125" spans="1:10" ht="12.75">
      <c r="A125" s="7">
        <v>1655</v>
      </c>
      <c r="B125" s="7" t="s">
        <v>160</v>
      </c>
      <c r="C125" s="70">
        <v>0</v>
      </c>
      <c r="D125" s="67"/>
      <c r="E125" s="70">
        <v>0</v>
      </c>
      <c r="F125" s="69">
        <v>26</v>
      </c>
      <c r="G125" s="25" t="s">
        <v>19</v>
      </c>
      <c r="H125" s="73">
        <f>SUM(H126:H130)</f>
        <v>0</v>
      </c>
      <c r="I125" s="29"/>
      <c r="J125" s="73">
        <f>SUM(J126:J130)</f>
        <v>0</v>
      </c>
    </row>
    <row r="126" spans="1:10" ht="12.75">
      <c r="A126" s="7">
        <v>1660</v>
      </c>
      <c r="B126" s="7" t="s">
        <v>161</v>
      </c>
      <c r="C126" s="70">
        <v>0</v>
      </c>
      <c r="D126" s="67"/>
      <c r="E126" s="70">
        <v>0</v>
      </c>
      <c r="F126" s="69">
        <v>2605</v>
      </c>
      <c r="G126" s="30" t="s">
        <v>110</v>
      </c>
      <c r="H126" s="4">
        <v>0</v>
      </c>
      <c r="I126" s="29"/>
      <c r="J126" s="4">
        <v>0</v>
      </c>
    </row>
    <row r="127" spans="1:10" ht="12.75">
      <c r="A127" s="7">
        <v>1665</v>
      </c>
      <c r="B127" s="7" t="s">
        <v>162</v>
      </c>
      <c r="C127" s="70">
        <v>826446</v>
      </c>
      <c r="D127" s="67"/>
      <c r="E127" s="70">
        <v>823674</v>
      </c>
      <c r="F127" s="69">
        <v>2610</v>
      </c>
      <c r="G127" s="30" t="s">
        <v>112</v>
      </c>
      <c r="H127" s="4">
        <v>0</v>
      </c>
      <c r="I127" s="29"/>
      <c r="J127" s="4">
        <v>0</v>
      </c>
    </row>
    <row r="128" spans="1:10" ht="12.75">
      <c r="A128" s="7">
        <v>1670</v>
      </c>
      <c r="B128" s="7" t="s">
        <v>163</v>
      </c>
      <c r="C128" s="70">
        <v>1513064</v>
      </c>
      <c r="D128" s="67"/>
      <c r="E128" s="70">
        <v>1187952</v>
      </c>
      <c r="F128" s="69">
        <v>2615</v>
      </c>
      <c r="G128" s="30" t="s">
        <v>114</v>
      </c>
      <c r="H128" s="4">
        <v>0</v>
      </c>
      <c r="I128" s="29"/>
      <c r="J128" s="4">
        <v>0</v>
      </c>
    </row>
    <row r="129" spans="1:10" ht="12.75">
      <c r="A129" s="7">
        <v>1675</v>
      </c>
      <c r="B129" s="7" t="s">
        <v>164</v>
      </c>
      <c r="C129" s="70">
        <v>108900</v>
      </c>
      <c r="D129" s="67"/>
      <c r="E129" s="70">
        <v>108900</v>
      </c>
      <c r="F129" s="69">
        <v>2620</v>
      </c>
      <c r="G129" s="30" t="s">
        <v>116</v>
      </c>
      <c r="H129" s="4">
        <v>0</v>
      </c>
      <c r="I129" s="29"/>
      <c r="J129" s="4">
        <v>0</v>
      </c>
    </row>
    <row r="130" spans="1:10" ht="12.75">
      <c r="A130" s="7">
        <v>1680</v>
      </c>
      <c r="B130" s="7" t="s">
        <v>165</v>
      </c>
      <c r="C130" s="70">
        <v>0</v>
      </c>
      <c r="D130" s="67"/>
      <c r="E130" s="70">
        <v>0</v>
      </c>
      <c r="F130" s="69">
        <v>2690</v>
      </c>
      <c r="G130" s="30" t="s">
        <v>118</v>
      </c>
      <c r="H130" s="4">
        <v>0</v>
      </c>
      <c r="I130" s="29"/>
      <c r="J130" s="4">
        <v>0</v>
      </c>
    </row>
    <row r="131" spans="1:11" ht="12.75">
      <c r="A131" s="7">
        <v>1685</v>
      </c>
      <c r="B131" s="7" t="s">
        <v>166</v>
      </c>
      <c r="C131" s="70">
        <v>-1545236</v>
      </c>
      <c r="D131" s="67"/>
      <c r="E131" s="70">
        <v>-1391732</v>
      </c>
      <c r="F131" s="69"/>
      <c r="H131" s="4"/>
      <c r="I131" s="29"/>
      <c r="J131" s="4"/>
      <c r="K131" s="24"/>
    </row>
    <row r="132" spans="1:10" ht="12.75">
      <c r="A132" s="7">
        <v>1686</v>
      </c>
      <c r="B132" s="7" t="s">
        <v>167</v>
      </c>
      <c r="C132" s="70">
        <v>0</v>
      </c>
      <c r="D132" s="67"/>
      <c r="E132" s="70">
        <v>0</v>
      </c>
      <c r="F132" s="69"/>
      <c r="H132" s="4"/>
      <c r="I132" s="29"/>
      <c r="J132" s="4"/>
    </row>
    <row r="133" spans="1:10" ht="12.75">
      <c r="A133" s="7">
        <v>1690</v>
      </c>
      <c r="B133" s="7" t="s">
        <v>168</v>
      </c>
      <c r="C133" s="70">
        <v>0</v>
      </c>
      <c r="D133" s="67"/>
      <c r="E133" s="70">
        <v>0</v>
      </c>
      <c r="F133" s="69">
        <v>27</v>
      </c>
      <c r="G133" s="25" t="s">
        <v>21</v>
      </c>
      <c r="H133" s="73">
        <f>SUM(H134:H138)</f>
        <v>0</v>
      </c>
      <c r="I133" s="29"/>
      <c r="J133" s="73">
        <f>SUM(J134:J138)</f>
        <v>0</v>
      </c>
    </row>
    <row r="134" spans="1:10" ht="12.75">
      <c r="A134" s="7">
        <v>1695</v>
      </c>
      <c r="B134" s="7" t="s">
        <v>169</v>
      </c>
      <c r="C134" s="70">
        <v>0</v>
      </c>
      <c r="D134" s="67"/>
      <c r="E134" s="70">
        <v>0</v>
      </c>
      <c r="F134" s="69">
        <v>2705</v>
      </c>
      <c r="G134" s="30" t="s">
        <v>123</v>
      </c>
      <c r="H134" s="4">
        <v>0</v>
      </c>
      <c r="I134" s="29"/>
      <c r="J134" s="4">
        <v>0</v>
      </c>
    </row>
    <row r="135" spans="2:10" ht="12.75">
      <c r="B135" s="24"/>
      <c r="C135" s="70"/>
      <c r="D135" s="67"/>
      <c r="E135" s="70"/>
      <c r="F135" s="69">
        <v>2710</v>
      </c>
      <c r="G135" s="30" t="s">
        <v>125</v>
      </c>
      <c r="H135" s="4">
        <v>0</v>
      </c>
      <c r="I135" s="29"/>
      <c r="J135" s="4">
        <v>0</v>
      </c>
    </row>
    <row r="136" spans="1:10" ht="12.75">
      <c r="A136" s="7">
        <v>17</v>
      </c>
      <c r="B136" s="25" t="s">
        <v>27</v>
      </c>
      <c r="C136" s="66">
        <f>SUM(C137:C141)</f>
        <v>0</v>
      </c>
      <c r="D136" s="67"/>
      <c r="E136" s="66">
        <f>SUM(E137:E141)</f>
        <v>0</v>
      </c>
      <c r="F136" s="69">
        <v>2720</v>
      </c>
      <c r="G136" s="30" t="s">
        <v>129</v>
      </c>
      <c r="H136" s="4">
        <v>0</v>
      </c>
      <c r="I136" s="29"/>
      <c r="J136" s="4">
        <v>0</v>
      </c>
    </row>
    <row r="137" spans="1:10" ht="12.75">
      <c r="A137" s="7">
        <v>1704</v>
      </c>
      <c r="B137" s="7" t="s">
        <v>170</v>
      </c>
      <c r="C137" s="70">
        <v>0</v>
      </c>
      <c r="D137" s="67"/>
      <c r="E137" s="70">
        <v>0</v>
      </c>
      <c r="F137" s="69">
        <v>2725</v>
      </c>
      <c r="G137" s="30" t="s">
        <v>131</v>
      </c>
      <c r="H137" s="4">
        <v>0</v>
      </c>
      <c r="I137" s="29"/>
      <c r="J137" s="4">
        <v>0</v>
      </c>
    </row>
    <row r="138" spans="1:10" ht="12.75">
      <c r="A138" s="7">
        <v>1705</v>
      </c>
      <c r="B138" s="7" t="s">
        <v>171</v>
      </c>
      <c r="C138" s="70">
        <v>0</v>
      </c>
      <c r="D138" s="67"/>
      <c r="E138" s="70">
        <v>0</v>
      </c>
      <c r="F138" s="69">
        <v>2790</v>
      </c>
      <c r="G138" s="30" t="s">
        <v>133</v>
      </c>
      <c r="H138" s="4">
        <v>0</v>
      </c>
      <c r="I138" s="29"/>
      <c r="J138" s="4">
        <v>0</v>
      </c>
    </row>
    <row r="139" spans="1:10" ht="12.75">
      <c r="A139" s="7">
        <v>1710</v>
      </c>
      <c r="B139" s="7" t="s">
        <v>172</v>
      </c>
      <c r="C139" s="70">
        <v>0</v>
      </c>
      <c r="D139" s="67"/>
      <c r="E139" s="70">
        <v>0</v>
      </c>
      <c r="H139" s="4"/>
      <c r="I139" s="29"/>
      <c r="J139" s="4"/>
    </row>
    <row r="140" spans="1:10" ht="12.75">
      <c r="A140" s="7">
        <v>1715</v>
      </c>
      <c r="B140" s="7" t="s">
        <v>173</v>
      </c>
      <c r="C140" s="70">
        <v>0</v>
      </c>
      <c r="D140" s="67"/>
      <c r="E140" s="70">
        <v>0</v>
      </c>
      <c r="F140" s="69"/>
      <c r="H140" s="4"/>
      <c r="I140" s="29"/>
      <c r="J140" s="4"/>
    </row>
    <row r="141" spans="1:10" ht="12.75">
      <c r="A141" s="7">
        <v>1785</v>
      </c>
      <c r="B141" s="7" t="s">
        <v>174</v>
      </c>
      <c r="C141" s="70">
        <v>0</v>
      </c>
      <c r="D141" s="67"/>
      <c r="E141" s="70">
        <v>0</v>
      </c>
      <c r="F141" s="69">
        <v>29</v>
      </c>
      <c r="G141" s="25" t="s">
        <v>175</v>
      </c>
      <c r="H141" s="73">
        <f>SUM(H142:H145)</f>
        <v>0</v>
      </c>
      <c r="I141" s="29"/>
      <c r="J141" s="73">
        <f>SUM(J142:J145)</f>
        <v>0</v>
      </c>
    </row>
    <row r="142" spans="3:10" ht="12.75">
      <c r="C142" s="70"/>
      <c r="D142" s="67"/>
      <c r="E142" s="70"/>
      <c r="F142" s="69">
        <v>2905</v>
      </c>
      <c r="G142" s="30" t="s">
        <v>138</v>
      </c>
      <c r="H142" s="4">
        <v>0</v>
      </c>
      <c r="I142" s="29"/>
      <c r="J142" s="4">
        <v>0</v>
      </c>
    </row>
    <row r="143" spans="1:10" ht="12.75">
      <c r="A143" s="7">
        <v>18</v>
      </c>
      <c r="B143" s="25" t="s">
        <v>28</v>
      </c>
      <c r="C143" s="66">
        <f>SUM(C144:C149)</f>
        <v>0</v>
      </c>
      <c r="D143" s="67"/>
      <c r="E143" s="66">
        <f>SUM(E144:E149)</f>
        <v>0</v>
      </c>
      <c r="F143" s="69">
        <v>2910</v>
      </c>
      <c r="G143" s="30" t="s">
        <v>139</v>
      </c>
      <c r="H143" s="4">
        <v>0</v>
      </c>
      <c r="I143" s="29"/>
      <c r="J143" s="4">
        <v>0</v>
      </c>
    </row>
    <row r="144" spans="1:10" ht="12.75">
      <c r="A144" s="7">
        <v>1805</v>
      </c>
      <c r="B144" s="7" t="s">
        <v>176</v>
      </c>
      <c r="C144" s="70">
        <v>0</v>
      </c>
      <c r="D144" s="67"/>
      <c r="E144" s="70">
        <v>0</v>
      </c>
      <c r="F144" s="69">
        <v>2915</v>
      </c>
      <c r="G144" s="30" t="s">
        <v>177</v>
      </c>
      <c r="H144" s="4">
        <v>0</v>
      </c>
      <c r="I144" s="29"/>
      <c r="J144" s="4">
        <v>0</v>
      </c>
    </row>
    <row r="145" spans="1:10" ht="12.75">
      <c r="A145" s="7">
        <v>1810</v>
      </c>
      <c r="B145" s="7" t="s">
        <v>178</v>
      </c>
      <c r="C145" s="70">
        <v>0</v>
      </c>
      <c r="D145" s="67"/>
      <c r="E145" s="70">
        <v>0</v>
      </c>
      <c r="F145" s="69">
        <v>2920</v>
      </c>
      <c r="G145" s="30" t="s">
        <v>141</v>
      </c>
      <c r="H145" s="4">
        <v>0</v>
      </c>
      <c r="I145" s="29"/>
      <c r="J145" s="4">
        <v>0</v>
      </c>
    </row>
    <row r="146" spans="1:10" ht="12.75">
      <c r="A146" s="7">
        <v>1815</v>
      </c>
      <c r="B146" s="7" t="s">
        <v>179</v>
      </c>
      <c r="C146" s="70">
        <v>0</v>
      </c>
      <c r="D146" s="67"/>
      <c r="E146" s="70">
        <v>0</v>
      </c>
      <c r="H146" s="4"/>
      <c r="I146" s="29"/>
      <c r="J146" s="4"/>
    </row>
    <row r="147" spans="1:10" ht="12.75">
      <c r="A147" s="7">
        <v>1820</v>
      </c>
      <c r="B147" s="7" t="s">
        <v>180</v>
      </c>
      <c r="C147" s="70">
        <v>0</v>
      </c>
      <c r="D147" s="67"/>
      <c r="E147" s="70">
        <v>0</v>
      </c>
      <c r="G147" s="25" t="s">
        <v>29</v>
      </c>
      <c r="H147" s="73">
        <f>SUM(H148:H149)</f>
        <v>0</v>
      </c>
      <c r="I147" s="29"/>
      <c r="J147" s="73">
        <f>SUM(J148:J149)</f>
        <v>0</v>
      </c>
    </row>
    <row r="148" spans="1:10" ht="12.75">
      <c r="A148" s="7">
        <v>1825</v>
      </c>
      <c r="B148" s="7" t="s">
        <v>181</v>
      </c>
      <c r="C148" s="70">
        <v>0</v>
      </c>
      <c r="D148" s="67"/>
      <c r="E148" s="70">
        <v>0</v>
      </c>
      <c r="G148" s="30" t="s">
        <v>30</v>
      </c>
      <c r="H148" s="4">
        <v>0</v>
      </c>
      <c r="I148" s="29"/>
      <c r="J148" s="4">
        <v>0</v>
      </c>
    </row>
    <row r="149" spans="1:10" ht="12.75">
      <c r="A149" s="7">
        <v>1830</v>
      </c>
      <c r="B149" s="7" t="s">
        <v>182</v>
      </c>
      <c r="C149" s="70">
        <v>0</v>
      </c>
      <c r="D149" s="67"/>
      <c r="E149" s="70">
        <v>0</v>
      </c>
      <c r="G149" s="30" t="s">
        <v>31</v>
      </c>
      <c r="H149" s="4">
        <v>0</v>
      </c>
      <c r="I149" s="21"/>
      <c r="J149" s="4">
        <v>0</v>
      </c>
    </row>
    <row r="150" spans="1:10" ht="12.75">
      <c r="A150" s="56"/>
      <c r="B150" s="56"/>
      <c r="C150" s="57"/>
      <c r="D150" s="56"/>
      <c r="E150" s="57"/>
      <c r="F150" s="56"/>
      <c r="G150" s="56"/>
      <c r="H150" s="56"/>
      <c r="I150" s="56"/>
      <c r="J150" s="56"/>
    </row>
    <row r="151" spans="1:10" ht="12.75">
      <c r="A151" s="56" t="s">
        <v>250</v>
      </c>
      <c r="B151" s="56"/>
      <c r="C151" s="57"/>
      <c r="D151" s="56"/>
      <c r="E151" s="57"/>
      <c r="F151" s="56"/>
      <c r="G151" s="56"/>
      <c r="H151" s="56"/>
      <c r="I151" s="56"/>
      <c r="J151" s="56"/>
    </row>
    <row r="152" spans="1:10" ht="12.75">
      <c r="A152" s="56" t="s">
        <v>0</v>
      </c>
      <c r="B152" s="56"/>
      <c r="C152" s="57"/>
      <c r="D152" s="56"/>
      <c r="E152" s="57"/>
      <c r="F152" s="56"/>
      <c r="G152" s="56"/>
      <c r="H152" s="56"/>
      <c r="I152" s="56"/>
      <c r="J152" s="56"/>
    </row>
    <row r="153" spans="1:10" ht="12.75">
      <c r="A153" s="56" t="s">
        <v>275</v>
      </c>
      <c r="B153" s="56"/>
      <c r="C153" s="57"/>
      <c r="D153" s="56"/>
      <c r="E153" s="57"/>
      <c r="F153" s="56"/>
      <c r="G153" s="56"/>
      <c r="H153" s="56"/>
      <c r="I153" s="56"/>
      <c r="J153" s="56"/>
    </row>
    <row r="154" spans="1:10" ht="12.75">
      <c r="A154" s="58" t="s">
        <v>1</v>
      </c>
      <c r="B154" s="58"/>
      <c r="C154" s="59"/>
      <c r="D154" s="58"/>
      <c r="E154" s="59"/>
      <c r="F154" s="58"/>
      <c r="G154" s="58"/>
      <c r="H154" s="58"/>
      <c r="I154" s="58"/>
      <c r="J154" s="58"/>
    </row>
    <row r="155" spans="3:10" ht="12.75">
      <c r="C155" s="60"/>
      <c r="D155" s="3"/>
      <c r="E155" s="60"/>
      <c r="F155" s="62"/>
      <c r="G155" s="25"/>
      <c r="H155" s="25"/>
      <c r="I155" s="3"/>
      <c r="J155" s="25"/>
    </row>
    <row r="156" spans="3:10" ht="12.75">
      <c r="C156" s="60"/>
      <c r="D156" s="3"/>
      <c r="E156" s="60"/>
      <c r="F156" s="69"/>
      <c r="G156" s="25"/>
      <c r="H156" s="25"/>
      <c r="I156" s="3"/>
      <c r="J156" s="25"/>
    </row>
    <row r="157" spans="2:10" ht="25.5">
      <c r="B157" s="74" t="s">
        <v>3</v>
      </c>
      <c r="C157" s="13" t="s">
        <v>367</v>
      </c>
      <c r="D157" s="14"/>
      <c r="E157" s="13" t="s">
        <v>295</v>
      </c>
      <c r="F157" s="69"/>
      <c r="G157" s="10" t="s">
        <v>4</v>
      </c>
      <c r="H157" s="13" t="s">
        <v>367</v>
      </c>
      <c r="I157" s="14"/>
      <c r="J157" s="13" t="s">
        <v>295</v>
      </c>
    </row>
    <row r="158" spans="3:10" ht="12.75">
      <c r="C158" s="75"/>
      <c r="D158" s="68"/>
      <c r="E158" s="75"/>
      <c r="H158" s="62"/>
      <c r="I158" s="68"/>
      <c r="J158" s="62"/>
    </row>
    <row r="159" spans="1:10" ht="12.75">
      <c r="A159" s="7">
        <v>19</v>
      </c>
      <c r="B159" s="25" t="s">
        <v>18</v>
      </c>
      <c r="C159" s="66">
        <f>SUM(C160:C180)</f>
        <v>3174191</v>
      </c>
      <c r="D159" s="67"/>
      <c r="E159" s="66">
        <f>SUM(E160:E180)</f>
        <v>3154719</v>
      </c>
      <c r="G159" s="10" t="s">
        <v>32</v>
      </c>
      <c r="H159" s="73">
        <f>+H161+H170</f>
        <v>24211836</v>
      </c>
      <c r="I159" s="76"/>
      <c r="J159" s="73">
        <f>+J161+J170</f>
        <v>20285902</v>
      </c>
    </row>
    <row r="160" spans="1:10" ht="13.5" thickBot="1">
      <c r="A160" s="7">
        <v>1905</v>
      </c>
      <c r="B160" s="7" t="s">
        <v>105</v>
      </c>
      <c r="C160" s="70">
        <v>0</v>
      </c>
      <c r="D160" s="67"/>
      <c r="E160" s="70">
        <v>0</v>
      </c>
      <c r="H160" s="77"/>
      <c r="I160" s="76"/>
      <c r="J160" s="77"/>
    </row>
    <row r="161" spans="1:10" ht="13.5" thickTop="1">
      <c r="A161" s="7">
        <v>1910</v>
      </c>
      <c r="B161" s="7" t="s">
        <v>107</v>
      </c>
      <c r="C161" s="70">
        <v>0</v>
      </c>
      <c r="D161" s="67"/>
      <c r="E161" s="70">
        <v>0</v>
      </c>
      <c r="F161" s="30">
        <v>31</v>
      </c>
      <c r="G161" s="25" t="s">
        <v>33</v>
      </c>
      <c r="H161" s="73">
        <v>0</v>
      </c>
      <c r="I161" s="78"/>
      <c r="J161" s="73">
        <v>0</v>
      </c>
    </row>
    <row r="162" spans="1:10" ht="12.75">
      <c r="A162" s="7">
        <v>1915</v>
      </c>
      <c r="B162" s="7" t="s">
        <v>108</v>
      </c>
      <c r="C162" s="70">
        <v>0</v>
      </c>
      <c r="D162" s="67"/>
      <c r="E162" s="70">
        <v>0</v>
      </c>
      <c r="F162" s="30">
        <v>3105</v>
      </c>
      <c r="G162" s="30" t="s">
        <v>183</v>
      </c>
      <c r="H162" s="79">
        <v>0</v>
      </c>
      <c r="I162" s="78"/>
      <c r="J162" s="79">
        <v>0</v>
      </c>
    </row>
    <row r="163" spans="1:10" ht="12.75">
      <c r="A163" s="7">
        <v>1920</v>
      </c>
      <c r="B163" s="7" t="s">
        <v>109</v>
      </c>
      <c r="C163" s="70">
        <v>0</v>
      </c>
      <c r="D163" s="67"/>
      <c r="E163" s="70">
        <v>0</v>
      </c>
      <c r="F163" s="30">
        <v>3110</v>
      </c>
      <c r="G163" s="30" t="s">
        <v>184</v>
      </c>
      <c r="H163" s="79">
        <v>0</v>
      </c>
      <c r="I163" s="78"/>
      <c r="J163" s="79">
        <v>0</v>
      </c>
    </row>
    <row r="164" spans="1:10" ht="12.75">
      <c r="A164" s="7">
        <v>1925</v>
      </c>
      <c r="B164" s="7" t="s">
        <v>185</v>
      </c>
      <c r="C164" s="70">
        <v>0</v>
      </c>
      <c r="D164" s="67"/>
      <c r="E164" s="70">
        <v>0</v>
      </c>
      <c r="F164" s="30">
        <v>3115</v>
      </c>
      <c r="G164" s="30" t="s">
        <v>186</v>
      </c>
      <c r="H164" s="79">
        <v>0</v>
      </c>
      <c r="I164" s="78"/>
      <c r="J164" s="79">
        <v>0</v>
      </c>
    </row>
    <row r="165" spans="1:10" ht="12.75">
      <c r="A165" s="7">
        <v>1926</v>
      </c>
      <c r="B165" s="7" t="s">
        <v>113</v>
      </c>
      <c r="C165" s="70">
        <v>0</v>
      </c>
      <c r="D165" s="67"/>
      <c r="E165" s="70">
        <v>0</v>
      </c>
      <c r="F165" s="30">
        <v>3120</v>
      </c>
      <c r="G165" s="30" t="s">
        <v>187</v>
      </c>
      <c r="H165" s="79">
        <v>0</v>
      </c>
      <c r="I165" s="78"/>
      <c r="J165" s="79">
        <v>0</v>
      </c>
    </row>
    <row r="166" spans="1:10" ht="12.75">
      <c r="A166" s="7">
        <v>1930</v>
      </c>
      <c r="B166" s="7" t="s">
        <v>115</v>
      </c>
      <c r="C166" s="70">
        <v>0</v>
      </c>
      <c r="D166" s="67"/>
      <c r="E166" s="70">
        <v>0</v>
      </c>
      <c r="F166" s="30">
        <v>3125</v>
      </c>
      <c r="G166" s="30" t="s">
        <v>188</v>
      </c>
      <c r="H166" s="79">
        <v>0</v>
      </c>
      <c r="I166" s="78"/>
      <c r="J166" s="79">
        <v>0</v>
      </c>
    </row>
    <row r="167" spans="1:10" ht="12.75">
      <c r="A167" s="7">
        <v>1935</v>
      </c>
      <c r="B167" s="7" t="s">
        <v>189</v>
      </c>
      <c r="C167" s="70">
        <v>0</v>
      </c>
      <c r="D167" s="67"/>
      <c r="E167" s="70">
        <v>0</v>
      </c>
      <c r="F167" s="30">
        <v>3130</v>
      </c>
      <c r="G167" s="30" t="s">
        <v>190</v>
      </c>
      <c r="H167" s="79">
        <v>0</v>
      </c>
      <c r="I167" s="78"/>
      <c r="J167" s="79">
        <v>0</v>
      </c>
    </row>
    <row r="168" spans="1:10" ht="12.75">
      <c r="A168" s="7">
        <v>1940</v>
      </c>
      <c r="B168" s="7" t="s">
        <v>191</v>
      </c>
      <c r="C168" s="70">
        <v>0</v>
      </c>
      <c r="D168" s="67"/>
      <c r="E168" s="70">
        <v>0</v>
      </c>
      <c r="F168" s="30">
        <v>3135</v>
      </c>
      <c r="G168" s="30" t="s">
        <v>192</v>
      </c>
      <c r="H168" s="79">
        <v>0</v>
      </c>
      <c r="I168" s="78"/>
      <c r="J168" s="79">
        <v>0</v>
      </c>
    </row>
    <row r="169" spans="1:10" ht="12.75">
      <c r="A169" s="7">
        <v>1941</v>
      </c>
      <c r="B169" s="7" t="s">
        <v>120</v>
      </c>
      <c r="C169" s="70">
        <v>0</v>
      </c>
      <c r="D169" s="67"/>
      <c r="E169" s="70">
        <v>0</v>
      </c>
      <c r="H169" s="80"/>
      <c r="I169" s="76"/>
      <c r="J169" s="80"/>
    </row>
    <row r="170" spans="1:11" ht="12.75">
      <c r="A170" s="7">
        <v>1942</v>
      </c>
      <c r="B170" s="7" t="s">
        <v>193</v>
      </c>
      <c r="C170" s="70">
        <v>0</v>
      </c>
      <c r="D170" s="67"/>
      <c r="E170" s="70">
        <v>0</v>
      </c>
      <c r="F170" s="81">
        <v>32</v>
      </c>
      <c r="G170" s="25" t="s">
        <v>194</v>
      </c>
      <c r="H170" s="73">
        <f>SUM(H171:H183)</f>
        <v>24211836</v>
      </c>
      <c r="I170" s="29"/>
      <c r="J170" s="73">
        <f>SUM(J171:J183)</f>
        <v>20285902</v>
      </c>
      <c r="K170" s="24"/>
    </row>
    <row r="171" spans="1:10" ht="12.75">
      <c r="A171" s="7">
        <v>1943</v>
      </c>
      <c r="B171" s="7" t="s">
        <v>195</v>
      </c>
      <c r="C171" s="70">
        <v>0</v>
      </c>
      <c r="D171" s="67"/>
      <c r="E171" s="70">
        <v>0</v>
      </c>
      <c r="F171" s="81">
        <v>3205</v>
      </c>
      <c r="G171" s="30" t="s">
        <v>196</v>
      </c>
      <c r="H171" s="4">
        <v>0</v>
      </c>
      <c r="I171" s="29"/>
      <c r="J171" s="4">
        <v>0</v>
      </c>
    </row>
    <row r="172" spans="1:11" ht="12.75">
      <c r="A172" s="7">
        <v>1945</v>
      </c>
      <c r="B172" s="7" t="s">
        <v>124</v>
      </c>
      <c r="C172" s="70">
        <v>0</v>
      </c>
      <c r="D172" s="67"/>
      <c r="E172" s="70">
        <v>0</v>
      </c>
      <c r="F172" s="81">
        <v>3208</v>
      </c>
      <c r="G172" s="30" t="s">
        <v>183</v>
      </c>
      <c r="H172" s="4">
        <f>24054+6829712+1263519+1629596+2966765+4125984</f>
        <v>16839630</v>
      </c>
      <c r="I172" s="29"/>
      <c r="J172" s="4">
        <f>24054+6829712+1263519+1629596+2966765</f>
        <v>12713646</v>
      </c>
      <c r="K172" s="24"/>
    </row>
    <row r="173" spans="1:11" ht="12.75">
      <c r="A173" s="7">
        <v>1950</v>
      </c>
      <c r="B173" s="7" t="s">
        <v>126</v>
      </c>
      <c r="C173" s="70">
        <v>0</v>
      </c>
      <c r="D173" s="67"/>
      <c r="E173" s="70">
        <v>0</v>
      </c>
      <c r="F173" s="81">
        <v>3210</v>
      </c>
      <c r="G173" s="30" t="s">
        <v>197</v>
      </c>
      <c r="H173" s="4">
        <v>0</v>
      </c>
      <c r="I173" s="29"/>
      <c r="J173" s="4">
        <v>0</v>
      </c>
      <c r="K173" s="24"/>
    </row>
    <row r="174" spans="1:11" ht="12.75">
      <c r="A174" s="7">
        <v>1955</v>
      </c>
      <c r="B174" s="7" t="s">
        <v>128</v>
      </c>
      <c r="C174" s="70">
        <v>0</v>
      </c>
      <c r="D174" s="67"/>
      <c r="E174" s="70">
        <v>0</v>
      </c>
      <c r="F174" s="81">
        <v>3215</v>
      </c>
      <c r="G174" s="30" t="s">
        <v>198</v>
      </c>
      <c r="H174" s="4">
        <v>0</v>
      </c>
      <c r="I174" s="29"/>
      <c r="J174" s="4">
        <v>0</v>
      </c>
      <c r="K174" s="24"/>
    </row>
    <row r="175" spans="1:11" ht="12.75">
      <c r="A175" s="7">
        <v>1960</v>
      </c>
      <c r="B175" s="7" t="s">
        <v>130</v>
      </c>
      <c r="C175" s="70">
        <v>0</v>
      </c>
      <c r="D175" s="67"/>
      <c r="E175" s="70">
        <v>0</v>
      </c>
      <c r="F175" s="81">
        <v>3220</v>
      </c>
      <c r="G175" s="30" t="s">
        <v>199</v>
      </c>
      <c r="H175" s="4">
        <v>0</v>
      </c>
      <c r="I175" s="29"/>
      <c r="J175" s="4">
        <v>0</v>
      </c>
      <c r="K175" s="24"/>
    </row>
    <row r="176" spans="1:11" ht="12.75">
      <c r="A176" s="7">
        <v>1965</v>
      </c>
      <c r="B176" s="7" t="s">
        <v>132</v>
      </c>
      <c r="C176" s="70">
        <v>0</v>
      </c>
      <c r="D176" s="67"/>
      <c r="E176" s="70">
        <v>0</v>
      </c>
      <c r="F176" s="81">
        <v>3225</v>
      </c>
      <c r="G176" s="30" t="s">
        <v>200</v>
      </c>
      <c r="H176" s="4">
        <v>0</v>
      </c>
      <c r="I176" s="29"/>
      <c r="J176" s="4">
        <v>0</v>
      </c>
      <c r="K176" s="24"/>
    </row>
    <row r="177" spans="1:12" ht="12.75">
      <c r="A177" s="7">
        <v>1970</v>
      </c>
      <c r="B177" s="7" t="s">
        <v>134</v>
      </c>
      <c r="C177" s="70">
        <v>830678</v>
      </c>
      <c r="D177" s="67"/>
      <c r="E177" s="70">
        <v>738687</v>
      </c>
      <c r="F177" s="81">
        <v>3230</v>
      </c>
      <c r="G177" s="30" t="s">
        <v>184</v>
      </c>
      <c r="H177" s="4">
        <f>+ANEXO3!J49</f>
        <v>4249054</v>
      </c>
      <c r="I177" s="29"/>
      <c r="J177" s="4">
        <f>+ANEXO3!L49</f>
        <v>4125984</v>
      </c>
      <c r="K177" s="24"/>
      <c r="L177" s="24"/>
    </row>
    <row r="178" spans="1:12" ht="12.75">
      <c r="A178" s="7">
        <v>1975</v>
      </c>
      <c r="B178" s="7" t="s">
        <v>135</v>
      </c>
      <c r="C178" s="70">
        <v>-643742</v>
      </c>
      <c r="D178" s="67"/>
      <c r="E178" s="70">
        <v>-571223</v>
      </c>
      <c r="F178" s="81">
        <v>3235</v>
      </c>
      <c r="G178" s="30" t="s">
        <v>187</v>
      </c>
      <c r="H178" s="4">
        <v>847841</v>
      </c>
      <c r="I178" s="29"/>
      <c r="J178" s="4">
        <v>847840</v>
      </c>
      <c r="K178" s="24"/>
      <c r="L178" s="24"/>
    </row>
    <row r="179" spans="1:12" ht="12.75">
      <c r="A179" s="7">
        <v>1995</v>
      </c>
      <c r="B179" s="7" t="s">
        <v>136</v>
      </c>
      <c r="C179" s="70">
        <v>0</v>
      </c>
      <c r="D179" s="67"/>
      <c r="E179" s="70">
        <v>0</v>
      </c>
      <c r="F179" s="81">
        <v>3240</v>
      </c>
      <c r="G179" s="30" t="s">
        <v>186</v>
      </c>
      <c r="H179" s="4">
        <v>2987255</v>
      </c>
      <c r="I179" s="29"/>
      <c r="J179" s="4">
        <v>2987255</v>
      </c>
      <c r="K179" s="24"/>
      <c r="L179" s="24"/>
    </row>
    <row r="180" spans="1:11" ht="12.75">
      <c r="A180" s="7">
        <v>1999</v>
      </c>
      <c r="B180" s="7" t="s">
        <v>137</v>
      </c>
      <c r="C180" s="70">
        <v>2987255</v>
      </c>
      <c r="D180" s="67"/>
      <c r="E180" s="70">
        <v>2987255</v>
      </c>
      <c r="F180" s="81">
        <v>3245</v>
      </c>
      <c r="G180" s="30" t="s">
        <v>201</v>
      </c>
      <c r="H180" s="4">
        <v>0</v>
      </c>
      <c r="I180" s="29"/>
      <c r="J180" s="4">
        <v>0</v>
      </c>
      <c r="K180" s="24"/>
    </row>
    <row r="181" spans="3:11" ht="12.75">
      <c r="C181" s="82"/>
      <c r="D181" s="83"/>
      <c r="E181" s="82"/>
      <c r="F181" s="81">
        <v>3250</v>
      </c>
      <c r="G181" s="30" t="s">
        <v>192</v>
      </c>
      <c r="H181" s="4">
        <v>0</v>
      </c>
      <c r="I181" s="29"/>
      <c r="J181" s="4">
        <v>0</v>
      </c>
      <c r="K181" s="24"/>
    </row>
    <row r="182" spans="2:11" ht="12.75">
      <c r="B182" s="71" t="s">
        <v>20</v>
      </c>
      <c r="C182" s="82"/>
      <c r="D182" s="83"/>
      <c r="E182" s="82"/>
      <c r="F182" s="81">
        <v>3255</v>
      </c>
      <c r="G182" s="30" t="s">
        <v>202</v>
      </c>
      <c r="H182" s="4">
        <v>0</v>
      </c>
      <c r="I182" s="29"/>
      <c r="J182" s="4">
        <v>0</v>
      </c>
      <c r="K182" s="24"/>
    </row>
    <row r="183" spans="2:13" ht="12.75">
      <c r="B183" s="71" t="s">
        <v>22</v>
      </c>
      <c r="C183" s="66">
        <v>0</v>
      </c>
      <c r="D183" s="67"/>
      <c r="E183" s="66">
        <v>0</v>
      </c>
      <c r="F183" s="81">
        <v>3270</v>
      </c>
      <c r="G183" s="30" t="s">
        <v>292</v>
      </c>
      <c r="H183" s="4">
        <v>-711944</v>
      </c>
      <c r="I183" s="29"/>
      <c r="J183" s="4">
        <v>-388823</v>
      </c>
      <c r="K183" s="24"/>
      <c r="L183" s="24"/>
      <c r="M183" s="24"/>
    </row>
    <row r="184" spans="3:13" ht="12.75">
      <c r="C184" s="70"/>
      <c r="D184" s="67"/>
      <c r="E184" s="70"/>
      <c r="H184" s="80"/>
      <c r="I184" s="76"/>
      <c r="J184" s="80"/>
      <c r="K184" s="24"/>
      <c r="L184" s="24"/>
      <c r="M184" s="24"/>
    </row>
    <row r="185" spans="2:13" ht="13.5" thickBot="1">
      <c r="B185" s="25" t="s">
        <v>35</v>
      </c>
      <c r="C185" s="84">
        <f>+C9+C88</f>
        <v>25067978</v>
      </c>
      <c r="D185" s="85"/>
      <c r="E185" s="84">
        <f>+E9+E88</f>
        <v>20677676</v>
      </c>
      <c r="G185" s="25" t="s">
        <v>36</v>
      </c>
      <c r="H185" s="28">
        <f>+H9+H88+H159</f>
        <v>25067978</v>
      </c>
      <c r="I185" s="86"/>
      <c r="J185" s="28">
        <f>+J9+J88+J159</f>
        <v>20677676</v>
      </c>
      <c r="L185" s="24"/>
      <c r="M185" s="24"/>
    </row>
    <row r="186" spans="3:12" ht="13.5" thickTop="1">
      <c r="C186" s="70"/>
      <c r="D186" s="67"/>
      <c r="E186" s="70"/>
      <c r="F186" s="68"/>
      <c r="H186" s="87">
        <f>+H185-C185</f>
        <v>0</v>
      </c>
      <c r="I186" s="76"/>
      <c r="J186" s="87">
        <f>+J185-E185</f>
        <v>0</v>
      </c>
      <c r="L186" s="24"/>
    </row>
    <row r="187" spans="3:10" ht="12.75">
      <c r="C187" s="70"/>
      <c r="D187" s="67"/>
      <c r="E187" s="70"/>
      <c r="F187" s="69"/>
      <c r="H187" s="80"/>
      <c r="I187" s="76"/>
      <c r="J187" s="80"/>
    </row>
    <row r="188" spans="3:10" ht="12.75">
      <c r="C188" s="70"/>
      <c r="D188" s="67"/>
      <c r="E188" s="70"/>
      <c r="H188" s="80"/>
      <c r="I188" s="76"/>
      <c r="J188" s="80"/>
    </row>
    <row r="189" spans="3:10" ht="12.75">
      <c r="C189" s="70"/>
      <c r="D189" s="67"/>
      <c r="E189" s="70"/>
      <c r="H189" s="80"/>
      <c r="I189" s="76"/>
      <c r="J189" s="80"/>
    </row>
    <row r="190" spans="2:10" ht="12.75">
      <c r="B190" s="25" t="s">
        <v>37</v>
      </c>
      <c r="C190" s="66">
        <f>SUM(C192:C196)</f>
        <v>0</v>
      </c>
      <c r="D190" s="67"/>
      <c r="E190" s="66">
        <f>SUM(E192:E196)</f>
        <v>0</v>
      </c>
      <c r="G190" s="25" t="s">
        <v>38</v>
      </c>
      <c r="H190" s="73">
        <f>SUM(H192:H196)</f>
        <v>0</v>
      </c>
      <c r="I190" s="29"/>
      <c r="J190" s="73">
        <f>SUM(J192:J196)</f>
        <v>0</v>
      </c>
    </row>
    <row r="191" spans="3:10" ht="12.75">
      <c r="C191" s="70"/>
      <c r="D191" s="67"/>
      <c r="E191" s="70"/>
      <c r="H191" s="4"/>
      <c r="I191" s="29"/>
      <c r="J191" s="4"/>
    </row>
    <row r="192" spans="1:10" ht="12.75">
      <c r="A192" s="7">
        <v>81</v>
      </c>
      <c r="B192" s="7" t="s">
        <v>39</v>
      </c>
      <c r="C192" s="70">
        <v>0</v>
      </c>
      <c r="D192" s="67"/>
      <c r="E192" s="70">
        <v>0</v>
      </c>
      <c r="F192" s="30">
        <v>91</v>
      </c>
      <c r="G192" s="30" t="s">
        <v>40</v>
      </c>
      <c r="H192" s="5">
        <v>412071654</v>
      </c>
      <c r="I192" s="29"/>
      <c r="J192" s="5">
        <v>313159288</v>
      </c>
    </row>
    <row r="193" spans="1:10" ht="12.75">
      <c r="A193" s="7">
        <v>82</v>
      </c>
      <c r="B193" s="7" t="s">
        <v>41</v>
      </c>
      <c r="C193" s="70">
        <v>0</v>
      </c>
      <c r="D193" s="67"/>
      <c r="E193" s="70">
        <v>0</v>
      </c>
      <c r="F193" s="69">
        <v>92</v>
      </c>
      <c r="G193" s="30" t="s">
        <v>42</v>
      </c>
      <c r="H193" s="4">
        <v>0</v>
      </c>
      <c r="I193" s="29"/>
      <c r="J193" s="4">
        <v>0</v>
      </c>
    </row>
    <row r="194" spans="1:10" ht="12.75">
      <c r="A194" s="7">
        <v>83</v>
      </c>
      <c r="B194" s="7" t="s">
        <v>43</v>
      </c>
      <c r="C194" s="70">
        <f>-C196</f>
        <v>4596577</v>
      </c>
      <c r="D194" s="67"/>
      <c r="E194" s="70">
        <f>-E196</f>
        <v>4143805</v>
      </c>
      <c r="F194" s="69">
        <v>93</v>
      </c>
      <c r="G194" s="30" t="s">
        <v>44</v>
      </c>
      <c r="H194" s="5">
        <v>676140</v>
      </c>
      <c r="I194" s="29"/>
      <c r="J194" s="5">
        <v>289558</v>
      </c>
    </row>
    <row r="195" spans="1:10" ht="12.75">
      <c r="A195" s="7">
        <v>84</v>
      </c>
      <c r="B195" s="7" t="s">
        <v>45</v>
      </c>
      <c r="C195" s="70">
        <v>0</v>
      </c>
      <c r="D195" s="67"/>
      <c r="E195" s="70">
        <v>0</v>
      </c>
      <c r="F195" s="69">
        <v>94</v>
      </c>
      <c r="G195" s="30" t="s">
        <v>46</v>
      </c>
      <c r="H195" s="4">
        <v>0</v>
      </c>
      <c r="I195" s="29"/>
      <c r="J195" s="4">
        <v>0</v>
      </c>
    </row>
    <row r="196" spans="1:10" ht="12.75">
      <c r="A196" s="7">
        <v>89</v>
      </c>
      <c r="B196" s="7" t="s">
        <v>47</v>
      </c>
      <c r="C196" s="5">
        <v>-4596577</v>
      </c>
      <c r="D196" s="67"/>
      <c r="E196" s="5">
        <v>-4143805</v>
      </c>
      <c r="F196" s="69">
        <v>99</v>
      </c>
      <c r="G196" s="30" t="s">
        <v>48</v>
      </c>
      <c r="H196" s="5">
        <f>-H192-H194</f>
        <v>-412747794</v>
      </c>
      <c r="I196" s="29"/>
      <c r="J196" s="5">
        <f>-J192-J194</f>
        <v>-313448846</v>
      </c>
    </row>
    <row r="197" spans="3:5" ht="12.75">
      <c r="C197" s="82"/>
      <c r="D197" s="83"/>
      <c r="E197" s="82"/>
    </row>
    <row r="198" spans="3:5" ht="12.75">
      <c r="C198" s="82"/>
      <c r="D198" s="83"/>
      <c r="E198" s="82"/>
    </row>
    <row r="199" spans="3:5" ht="12.75">
      <c r="C199" s="82"/>
      <c r="D199" s="83"/>
      <c r="E199" s="82"/>
    </row>
    <row r="203" spans="2:6" ht="12.75">
      <c r="B203" s="25" t="s">
        <v>281</v>
      </c>
      <c r="C203" s="25"/>
      <c r="D203" s="3"/>
      <c r="E203" s="31"/>
      <c r="F203" s="25" t="s">
        <v>283</v>
      </c>
    </row>
    <row r="204" spans="2:6" ht="12.75">
      <c r="B204" s="34" t="s">
        <v>282</v>
      </c>
      <c r="C204" s="7"/>
      <c r="D204" s="32"/>
      <c r="E204" s="32"/>
      <c r="F204" s="33" t="s">
        <v>285</v>
      </c>
    </row>
    <row r="205" spans="3:6" ht="12.75">
      <c r="C205" s="5"/>
      <c r="D205" s="32"/>
      <c r="E205" s="32"/>
      <c r="F205" s="34" t="s">
        <v>251</v>
      </c>
    </row>
    <row r="206" spans="3:6" ht="12.75">
      <c r="C206" s="5"/>
      <c r="D206" s="32"/>
      <c r="E206" s="32"/>
      <c r="F206" s="34"/>
    </row>
    <row r="209" ht="12.75">
      <c r="B209" s="25"/>
    </row>
  </sheetData>
  <printOptions horizontalCentered="1"/>
  <pageMargins left="0.5905511811023623" right="0.3937007874015748" top="0.5511811023622047" bottom="0.5118110236220472" header="0.31496062992125984" footer="0.1968503937007874"/>
  <pageSetup horizontalDpi="600" verticalDpi="600" orientation="portrait" scale="69" r:id="rId1"/>
  <rowBreaks count="2" manualBreakCount="2">
    <brk id="80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A1">
      <selection activeCell="J54" sqref="J54"/>
    </sheetView>
  </sheetViews>
  <sheetFormatPr defaultColWidth="11.421875" defaultRowHeight="12.75"/>
  <cols>
    <col min="1" max="1" width="8.00390625" style="7" customWidth="1"/>
    <col min="2" max="7" width="8.00390625" style="2" customWidth="1"/>
    <col min="8" max="8" width="7.28125" style="2" customWidth="1"/>
    <col min="9" max="9" width="15.00390625" style="7" customWidth="1"/>
    <col min="10" max="10" width="13.140625" style="7" customWidth="1"/>
    <col min="11" max="11" width="9.421875" style="2" customWidth="1"/>
    <col min="12" max="12" width="13.7109375" style="7" customWidth="1"/>
    <col min="13" max="13" width="10.57421875" style="7" customWidth="1"/>
    <col min="14" max="16384" width="11.421875" style="7" customWidth="1"/>
  </cols>
  <sheetData>
    <row r="1" spans="1:12" ht="12.75">
      <c r="A1" s="2"/>
      <c r="I1" s="2"/>
      <c r="J1" s="2"/>
      <c r="L1" s="2"/>
    </row>
    <row r="2" spans="1:12" ht="12.75">
      <c r="A2" s="8"/>
      <c r="B2" s="8"/>
      <c r="C2" s="8"/>
      <c r="D2" s="8"/>
      <c r="E2" s="8"/>
      <c r="F2" s="8"/>
      <c r="G2" s="8"/>
      <c r="H2" s="8"/>
      <c r="I2" s="9"/>
      <c r="J2" s="8"/>
      <c r="K2" s="8"/>
      <c r="L2" s="9"/>
    </row>
    <row r="3" spans="1:12" ht="12.75">
      <c r="A3" s="8"/>
      <c r="B3" s="201" t="s">
        <v>250</v>
      </c>
      <c r="C3" s="201"/>
      <c r="D3" s="201"/>
      <c r="E3" s="201"/>
      <c r="F3" s="201"/>
      <c r="G3" s="201"/>
      <c r="H3" s="201"/>
      <c r="I3" s="201"/>
      <c r="J3" s="201"/>
      <c r="K3" s="201"/>
      <c r="L3" s="8"/>
    </row>
    <row r="4" spans="1:12" ht="12.75">
      <c r="A4" s="8" t="s">
        <v>203</v>
      </c>
      <c r="B4" s="8"/>
      <c r="C4" s="8"/>
      <c r="D4" s="8"/>
      <c r="E4" s="8"/>
      <c r="F4" s="8"/>
      <c r="G4" s="8"/>
      <c r="H4" s="8"/>
      <c r="I4" s="9"/>
      <c r="J4" s="8"/>
      <c r="K4" s="8"/>
      <c r="L4" s="8"/>
    </row>
    <row r="5" spans="1:12" ht="12.75">
      <c r="A5" s="8" t="s">
        <v>275</v>
      </c>
      <c r="B5" s="8"/>
      <c r="C5" s="8"/>
      <c r="D5" s="8"/>
      <c r="E5" s="8"/>
      <c r="F5" s="8"/>
      <c r="G5" s="8"/>
      <c r="H5" s="8"/>
      <c r="I5" s="9"/>
      <c r="J5" s="8"/>
      <c r="K5" s="8"/>
      <c r="L5" s="8"/>
    </row>
    <row r="6" spans="1:12" ht="12.75">
      <c r="A6" s="8" t="s">
        <v>1</v>
      </c>
      <c r="B6" s="8"/>
      <c r="C6" s="8"/>
      <c r="D6" s="8"/>
      <c r="E6" s="8"/>
      <c r="F6" s="8"/>
      <c r="G6" s="8"/>
      <c r="H6" s="8"/>
      <c r="I6" s="9"/>
      <c r="J6" s="9"/>
      <c r="K6" s="9"/>
      <c r="L6" s="9"/>
    </row>
    <row r="7" spans="1:12" ht="12.75">
      <c r="A7" s="3"/>
      <c r="B7" s="3"/>
      <c r="C7" s="3"/>
      <c r="D7" s="3"/>
      <c r="E7" s="3"/>
      <c r="F7" s="3"/>
      <c r="G7" s="3"/>
      <c r="H7" s="3"/>
      <c r="I7" s="2"/>
      <c r="J7" s="2"/>
      <c r="L7" s="2"/>
    </row>
    <row r="8" spans="1:12" ht="25.5">
      <c r="A8" s="11" t="s">
        <v>2</v>
      </c>
      <c r="B8" s="12" t="s">
        <v>204</v>
      </c>
      <c r="C8" s="12"/>
      <c r="D8" s="12"/>
      <c r="E8" s="12"/>
      <c r="F8" s="12"/>
      <c r="G8" s="12"/>
      <c r="H8" s="12"/>
      <c r="I8" s="2"/>
      <c r="J8" s="13" t="s">
        <v>367</v>
      </c>
      <c r="K8" s="14"/>
      <c r="L8" s="13" t="s">
        <v>295</v>
      </c>
    </row>
    <row r="9" spans="1:12" ht="12.75">
      <c r="A9" s="11"/>
      <c r="B9" s="11"/>
      <c r="C9" s="11"/>
      <c r="D9" s="11"/>
      <c r="E9" s="11"/>
      <c r="F9" s="11"/>
      <c r="G9" s="11"/>
      <c r="H9" s="11"/>
      <c r="I9" s="2"/>
      <c r="J9" s="11"/>
      <c r="K9" s="11"/>
      <c r="L9" s="11"/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2"/>
      <c r="J10" s="15"/>
      <c r="K10" s="11"/>
      <c r="L10" s="15"/>
    </row>
    <row r="11" spans="1:13" ht="12.75">
      <c r="A11" s="2"/>
      <c r="I11" s="2"/>
      <c r="J11" s="16" t="s">
        <v>205</v>
      </c>
      <c r="K11" s="17"/>
      <c r="L11" s="16" t="s">
        <v>205</v>
      </c>
      <c r="M11" s="2"/>
    </row>
    <row r="12" spans="1:13" ht="12.75">
      <c r="A12" s="18"/>
      <c r="B12" s="3" t="s">
        <v>206</v>
      </c>
      <c r="I12" s="19"/>
      <c r="J12" s="20">
        <f>SUM(J13:J18)</f>
        <v>9178540</v>
      </c>
      <c r="K12" s="21"/>
      <c r="L12" s="20">
        <f>SUM(L13:L18)</f>
        <v>8361375</v>
      </c>
      <c r="M12" s="2"/>
    </row>
    <row r="13" spans="1:13" ht="12.75">
      <c r="A13" s="18">
        <v>41</v>
      </c>
      <c r="B13" s="2" t="s">
        <v>207</v>
      </c>
      <c r="I13" s="2"/>
      <c r="J13" s="22">
        <v>9159996</v>
      </c>
      <c r="K13" s="22"/>
      <c r="L13" s="22">
        <v>8361375</v>
      </c>
      <c r="M13" s="19"/>
    </row>
    <row r="14" spans="1:12" ht="12.75">
      <c r="A14" s="18">
        <v>42</v>
      </c>
      <c r="B14" s="2" t="s">
        <v>208</v>
      </c>
      <c r="I14" s="2"/>
      <c r="J14" s="22">
        <v>0</v>
      </c>
      <c r="K14" s="22"/>
      <c r="L14" s="22">
        <v>0</v>
      </c>
    </row>
    <row r="15" spans="1:12" ht="12.75">
      <c r="A15" s="18">
        <v>43</v>
      </c>
      <c r="B15" s="2" t="s">
        <v>209</v>
      </c>
      <c r="I15" s="2"/>
      <c r="J15" s="22">
        <v>18544</v>
      </c>
      <c r="K15" s="22"/>
      <c r="L15" s="22">
        <v>0</v>
      </c>
    </row>
    <row r="16" spans="1:12" ht="12.75">
      <c r="A16" s="18">
        <v>44</v>
      </c>
      <c r="B16" s="2" t="s">
        <v>210</v>
      </c>
      <c r="I16" s="2"/>
      <c r="J16" s="22">
        <v>0</v>
      </c>
      <c r="K16" s="22"/>
      <c r="L16" s="22">
        <v>0</v>
      </c>
    </row>
    <row r="17" spans="1:12" ht="12.75">
      <c r="A17" s="18">
        <v>47</v>
      </c>
      <c r="B17" s="2" t="s">
        <v>211</v>
      </c>
      <c r="I17" s="2"/>
      <c r="J17" s="22">
        <v>0</v>
      </c>
      <c r="K17" s="22"/>
      <c r="L17" s="22">
        <v>0</v>
      </c>
    </row>
    <row r="18" spans="1:12" ht="12.75">
      <c r="A18" s="18">
        <v>57</v>
      </c>
      <c r="B18" s="2" t="s">
        <v>212</v>
      </c>
      <c r="I18" s="2"/>
      <c r="J18" s="22">
        <v>0</v>
      </c>
      <c r="K18" s="22"/>
      <c r="L18" s="22">
        <v>0</v>
      </c>
    </row>
    <row r="19" spans="1:12" ht="12.75">
      <c r="A19" s="18"/>
      <c r="I19" s="2"/>
      <c r="J19" s="23"/>
      <c r="K19" s="22"/>
      <c r="L19" s="23"/>
    </row>
    <row r="20" spans="1:12" ht="12.75">
      <c r="A20" s="18"/>
      <c r="B20" s="3" t="s">
        <v>213</v>
      </c>
      <c r="I20" s="2"/>
      <c r="J20" s="20">
        <f>+J21</f>
        <v>0</v>
      </c>
      <c r="K20" s="21"/>
      <c r="L20" s="20">
        <f>+L21</f>
        <v>0</v>
      </c>
    </row>
    <row r="21" spans="1:12" ht="12.75">
      <c r="A21" s="18">
        <v>61</v>
      </c>
      <c r="B21" s="2" t="s">
        <v>214</v>
      </c>
      <c r="I21" s="2"/>
      <c r="J21" s="22">
        <v>0</v>
      </c>
      <c r="K21" s="22"/>
      <c r="L21" s="22">
        <v>0</v>
      </c>
    </row>
    <row r="22" spans="1:12" ht="12.75">
      <c r="A22" s="18"/>
      <c r="I22" s="2"/>
      <c r="J22" s="22"/>
      <c r="K22" s="22"/>
      <c r="L22" s="22"/>
    </row>
    <row r="23" spans="1:12" ht="12.75">
      <c r="A23" s="18"/>
      <c r="I23" s="2"/>
      <c r="J23" s="23"/>
      <c r="K23" s="22"/>
      <c r="L23" s="23"/>
    </row>
    <row r="24" spans="1:14" ht="12.75">
      <c r="A24" s="18"/>
      <c r="B24" s="3" t="s">
        <v>215</v>
      </c>
      <c r="I24" s="19"/>
      <c r="J24" s="20">
        <f>SUM(J25:J28)</f>
        <v>6927669</v>
      </c>
      <c r="K24" s="21"/>
      <c r="L24" s="20">
        <f>SUM(L25:L28)</f>
        <v>5372002</v>
      </c>
      <c r="N24" s="24"/>
    </row>
    <row r="25" spans="1:13" ht="12.75">
      <c r="A25" s="18">
        <v>51</v>
      </c>
      <c r="B25" s="2" t="s">
        <v>216</v>
      </c>
      <c r="I25" s="2"/>
      <c r="J25" s="22">
        <v>3105529</v>
      </c>
      <c r="K25" s="22"/>
      <c r="L25" s="22">
        <v>2748834</v>
      </c>
      <c r="M25" s="24"/>
    </row>
    <row r="26" spans="1:13" ht="12.75">
      <c r="A26" s="18">
        <v>52</v>
      </c>
      <c r="B26" s="2" t="s">
        <v>217</v>
      </c>
      <c r="I26" s="19"/>
      <c r="J26" s="22">
        <v>3695269</v>
      </c>
      <c r="K26" s="22"/>
      <c r="L26" s="22">
        <v>2605376</v>
      </c>
      <c r="M26" s="24"/>
    </row>
    <row r="27" spans="1:12" ht="12.75">
      <c r="A27" s="18">
        <v>53</v>
      </c>
      <c r="B27" s="2" t="s">
        <v>218</v>
      </c>
      <c r="I27" s="2"/>
      <c r="J27" s="22">
        <v>126871</v>
      </c>
      <c r="K27" s="22"/>
      <c r="L27" s="22">
        <v>17792</v>
      </c>
    </row>
    <row r="28" spans="1:12" ht="12.75">
      <c r="A28" s="18">
        <v>54</v>
      </c>
      <c r="B28" s="2" t="s">
        <v>210</v>
      </c>
      <c r="I28" s="2"/>
      <c r="J28" s="22">
        <v>0</v>
      </c>
      <c r="K28" s="22"/>
      <c r="L28" s="22">
        <v>0</v>
      </c>
    </row>
    <row r="29" spans="1:12" ht="12.75">
      <c r="A29" s="18"/>
      <c r="I29" s="2"/>
      <c r="J29" s="23"/>
      <c r="K29" s="22"/>
      <c r="L29" s="23"/>
    </row>
    <row r="30" spans="1:12" s="25" customFormat="1" ht="12.75">
      <c r="A30" s="12"/>
      <c r="B30" s="3" t="s">
        <v>219</v>
      </c>
      <c r="C30" s="3"/>
      <c r="D30" s="3"/>
      <c r="E30" s="3"/>
      <c r="F30" s="3"/>
      <c r="G30" s="3"/>
      <c r="H30" s="3"/>
      <c r="I30" s="2"/>
      <c r="J30" s="20">
        <f>+J12-J20-J24</f>
        <v>2250871</v>
      </c>
      <c r="K30" s="21"/>
      <c r="L30" s="20">
        <f>+L12-L20-L24</f>
        <v>2989373</v>
      </c>
    </row>
    <row r="31" spans="1:12" ht="12.75">
      <c r="A31" s="18"/>
      <c r="I31" s="2"/>
      <c r="J31" s="23"/>
      <c r="K31" s="22"/>
      <c r="L31" s="23"/>
    </row>
    <row r="32" spans="1:12" ht="12.75">
      <c r="A32" s="18"/>
      <c r="B32" s="3" t="s">
        <v>220</v>
      </c>
      <c r="I32" s="2"/>
      <c r="J32" s="26">
        <f>+J33</f>
        <v>2196381</v>
      </c>
      <c r="K32" s="21"/>
      <c r="L32" s="26">
        <f>+L33</f>
        <v>1147194</v>
      </c>
    </row>
    <row r="33" spans="1:13" ht="12.75">
      <c r="A33" s="18">
        <v>48</v>
      </c>
      <c r="B33" s="2" t="s">
        <v>221</v>
      </c>
      <c r="I33" s="2"/>
      <c r="J33" s="22">
        <v>2196381</v>
      </c>
      <c r="K33" s="22"/>
      <c r="L33" s="22">
        <v>1147194</v>
      </c>
      <c r="M33" s="24"/>
    </row>
    <row r="34" spans="1:12" ht="12.75">
      <c r="A34" s="18"/>
      <c r="I34" s="2"/>
      <c r="J34" s="23"/>
      <c r="K34" s="22"/>
      <c r="L34" s="23"/>
    </row>
    <row r="35" spans="1:12" ht="12.75">
      <c r="A35" s="18"/>
      <c r="B35" s="3" t="s">
        <v>222</v>
      </c>
      <c r="I35" s="2"/>
      <c r="J35" s="26">
        <f>+J30+J32</f>
        <v>4447252</v>
      </c>
      <c r="K35" s="21"/>
      <c r="L35" s="26">
        <f>+L30+L32</f>
        <v>4136567</v>
      </c>
    </row>
    <row r="36" spans="1:12" ht="12.75">
      <c r="A36" s="18"/>
      <c r="I36" s="2"/>
      <c r="J36" s="27"/>
      <c r="K36" s="22"/>
      <c r="L36" s="27"/>
    </row>
    <row r="37" spans="1:14" ht="12.75">
      <c r="A37" s="18"/>
      <c r="B37" s="3" t="s">
        <v>223</v>
      </c>
      <c r="I37" s="2"/>
      <c r="J37" s="26">
        <f>+J38</f>
        <v>198198</v>
      </c>
      <c r="K37" s="21"/>
      <c r="L37" s="26">
        <f>+L38</f>
        <v>10583</v>
      </c>
      <c r="N37" s="24"/>
    </row>
    <row r="38" spans="1:12" ht="12.75">
      <c r="A38" s="18">
        <v>58</v>
      </c>
      <c r="B38" s="2" t="s">
        <v>224</v>
      </c>
      <c r="I38" s="2"/>
      <c r="J38" s="22">
        <v>198198</v>
      </c>
      <c r="K38" s="22"/>
      <c r="L38" s="22">
        <v>10583</v>
      </c>
    </row>
    <row r="39" spans="1:12" ht="12.75">
      <c r="A39" s="18"/>
      <c r="I39" s="2"/>
      <c r="J39" s="22"/>
      <c r="K39" s="22"/>
      <c r="L39" s="22"/>
    </row>
    <row r="40" spans="1:12" ht="12.75">
      <c r="A40" s="18"/>
      <c r="I40" s="2"/>
      <c r="J40" s="23"/>
      <c r="K40" s="22"/>
      <c r="L40" s="23"/>
    </row>
    <row r="41" spans="1:12" ht="12.75">
      <c r="A41" s="18"/>
      <c r="B41" s="3" t="s">
        <v>225</v>
      </c>
      <c r="C41" s="3"/>
      <c r="D41" s="3"/>
      <c r="E41" s="3"/>
      <c r="F41" s="3"/>
      <c r="G41" s="3"/>
      <c r="H41" s="3"/>
      <c r="I41" s="2"/>
      <c r="J41" s="20">
        <f>+J35-J37</f>
        <v>4249054</v>
      </c>
      <c r="K41" s="21"/>
      <c r="L41" s="20">
        <f>+L35-L37</f>
        <v>4125984</v>
      </c>
    </row>
    <row r="42" spans="1:12" ht="12.75">
      <c r="A42" s="18"/>
      <c r="I42" s="2"/>
      <c r="J42" s="27"/>
      <c r="K42" s="22"/>
      <c r="L42" s="27"/>
    </row>
    <row r="43" spans="1:12" ht="12.75">
      <c r="A43" s="18"/>
      <c r="B43" s="3" t="s">
        <v>226</v>
      </c>
      <c r="I43" s="2"/>
      <c r="J43" s="20">
        <f>+J44</f>
        <v>0</v>
      </c>
      <c r="K43" s="21"/>
      <c r="L43" s="20">
        <f>+L44</f>
        <v>0</v>
      </c>
    </row>
    <row r="44" spans="1:12" ht="12.75">
      <c r="A44" s="18">
        <v>49</v>
      </c>
      <c r="B44" s="6" t="s">
        <v>227</v>
      </c>
      <c r="I44" s="2"/>
      <c r="J44" s="27">
        <v>0</v>
      </c>
      <c r="K44" s="21"/>
      <c r="L44" s="27">
        <v>0</v>
      </c>
    </row>
    <row r="45" spans="1:12" ht="12.75">
      <c r="A45" s="18"/>
      <c r="B45" s="3"/>
      <c r="I45" s="2"/>
      <c r="J45" s="27"/>
      <c r="K45" s="22"/>
      <c r="L45" s="27"/>
    </row>
    <row r="46" spans="1:12" ht="12.75">
      <c r="A46" s="18"/>
      <c r="B46" s="3" t="s">
        <v>228</v>
      </c>
      <c r="I46" s="2"/>
      <c r="J46" s="26">
        <v>0</v>
      </c>
      <c r="K46" s="21"/>
      <c r="L46" s="26">
        <v>0</v>
      </c>
    </row>
    <row r="47" spans="1:12" ht="12.75">
      <c r="A47" s="18"/>
      <c r="B47" s="3"/>
      <c r="I47" s="2"/>
      <c r="J47" s="22"/>
      <c r="K47" s="22"/>
      <c r="L47" s="22"/>
    </row>
    <row r="48" spans="1:12" ht="12.75">
      <c r="A48" s="18"/>
      <c r="I48" s="2"/>
      <c r="J48" s="23"/>
      <c r="K48" s="22"/>
      <c r="L48" s="23"/>
    </row>
    <row r="49" spans="1:12" s="25" customFormat="1" ht="13.5" thickBot="1">
      <c r="A49" s="12"/>
      <c r="B49" s="3" t="s">
        <v>229</v>
      </c>
      <c r="C49" s="3"/>
      <c r="D49" s="3"/>
      <c r="E49" s="3"/>
      <c r="F49" s="3"/>
      <c r="G49" s="3"/>
      <c r="H49" s="3"/>
      <c r="I49" s="2"/>
      <c r="J49" s="28">
        <f>+J41</f>
        <v>4249054</v>
      </c>
      <c r="K49" s="21"/>
      <c r="L49" s="28">
        <f>+L41</f>
        <v>4125984</v>
      </c>
    </row>
    <row r="50" spans="1:12" ht="13.5" thickTop="1">
      <c r="A50" s="2"/>
      <c r="I50" s="2"/>
      <c r="J50" s="22"/>
      <c r="K50" s="22"/>
      <c r="L50" s="22"/>
    </row>
    <row r="51" spans="1:12" ht="12.75">
      <c r="A51" s="2"/>
      <c r="I51" s="2"/>
      <c r="J51" s="22"/>
      <c r="K51" s="22"/>
      <c r="L51" s="22"/>
    </row>
    <row r="52" spans="1:12" ht="12.75">
      <c r="A52" s="2"/>
      <c r="I52" s="2"/>
      <c r="J52" s="22"/>
      <c r="K52" s="22"/>
      <c r="L52" s="22"/>
    </row>
    <row r="53" spans="1:14" ht="12.75">
      <c r="A53" s="2"/>
      <c r="B53" s="6"/>
      <c r="C53" s="6"/>
      <c r="D53" s="6"/>
      <c r="E53" s="6"/>
      <c r="F53" s="6"/>
      <c r="G53" s="6"/>
      <c r="H53" s="6"/>
      <c r="I53" s="2"/>
      <c r="J53" s="22"/>
      <c r="K53" s="29"/>
      <c r="L53" s="22"/>
      <c r="M53" s="30"/>
      <c r="N53" s="30"/>
    </row>
    <row r="54" spans="2:14" ht="12.75">
      <c r="B54" s="6"/>
      <c r="C54" s="6"/>
      <c r="D54" s="6"/>
      <c r="E54" s="6"/>
      <c r="F54" s="6"/>
      <c r="G54" s="6"/>
      <c r="H54" s="6"/>
      <c r="I54" s="6"/>
      <c r="J54" s="5"/>
      <c r="K54" s="22"/>
      <c r="L54" s="29"/>
      <c r="M54" s="30"/>
      <c r="N54" s="30"/>
    </row>
    <row r="55" spans="2:14" ht="12.75">
      <c r="B55" s="25" t="s">
        <v>281</v>
      </c>
      <c r="D55" s="25"/>
      <c r="E55" s="3"/>
      <c r="F55" s="31"/>
      <c r="H55" s="6"/>
      <c r="I55" s="25" t="s">
        <v>283</v>
      </c>
      <c r="K55" s="22"/>
      <c r="L55" s="29"/>
      <c r="M55" s="30"/>
      <c r="N55" s="30"/>
    </row>
    <row r="56" spans="2:14" ht="12.75">
      <c r="B56" s="34" t="s">
        <v>282</v>
      </c>
      <c r="D56" s="7"/>
      <c r="E56" s="32"/>
      <c r="F56" s="32"/>
      <c r="H56" s="6"/>
      <c r="I56" s="33" t="s">
        <v>285</v>
      </c>
      <c r="K56" s="22"/>
      <c r="L56" s="29"/>
      <c r="M56" s="33"/>
      <c r="N56" s="30"/>
    </row>
    <row r="57" spans="2:14" ht="12.75">
      <c r="B57" s="6"/>
      <c r="C57" s="7"/>
      <c r="D57" s="5"/>
      <c r="E57" s="32"/>
      <c r="F57" s="32"/>
      <c r="H57" s="6"/>
      <c r="I57" s="34" t="s">
        <v>251</v>
      </c>
      <c r="K57" s="22"/>
      <c r="L57" s="29"/>
      <c r="M57" s="33"/>
      <c r="N57" s="30"/>
    </row>
    <row r="58" spans="2:14" ht="12.75">
      <c r="B58" s="35"/>
      <c r="C58" s="7"/>
      <c r="D58" s="5"/>
      <c r="E58" s="32"/>
      <c r="F58" s="32"/>
      <c r="H58" s="35"/>
      <c r="I58" s="34"/>
      <c r="K58" s="22"/>
      <c r="L58" s="36"/>
      <c r="M58" s="33"/>
      <c r="N58" s="33"/>
    </row>
    <row r="59" spans="2:14" ht="12.75">
      <c r="B59" s="35"/>
      <c r="C59" s="35"/>
      <c r="D59" s="35"/>
      <c r="E59" s="35"/>
      <c r="F59" s="35"/>
      <c r="H59" s="35"/>
      <c r="I59" s="35"/>
      <c r="J59" s="35"/>
      <c r="K59" s="22"/>
      <c r="L59" s="36"/>
      <c r="M59" s="33"/>
      <c r="N59" s="33"/>
    </row>
    <row r="60" spans="2:14" ht="12.75">
      <c r="B60" s="3"/>
      <c r="C60" s="35"/>
      <c r="D60" s="35"/>
      <c r="E60" s="35"/>
      <c r="F60" s="35"/>
      <c r="G60" s="35"/>
      <c r="H60" s="35"/>
      <c r="I60" s="35"/>
      <c r="J60" s="5"/>
      <c r="K60" s="22"/>
      <c r="L60" s="36"/>
      <c r="M60" s="30"/>
      <c r="N60" s="33"/>
    </row>
    <row r="61" spans="2:14" ht="12.75">
      <c r="B61" s="6"/>
      <c r="C61" s="6"/>
      <c r="D61" s="6"/>
      <c r="E61" s="6"/>
      <c r="F61" s="6"/>
      <c r="G61" s="6"/>
      <c r="H61" s="6"/>
      <c r="I61" s="6"/>
      <c r="J61" s="5"/>
      <c r="K61" s="22"/>
      <c r="L61" s="29"/>
      <c r="M61" s="30"/>
      <c r="N61" s="30"/>
    </row>
    <row r="62" spans="2:14" ht="12.75">
      <c r="B62" s="6"/>
      <c r="C62" s="6"/>
      <c r="D62" s="6"/>
      <c r="E62" s="6"/>
      <c r="F62" s="6"/>
      <c r="G62" s="6"/>
      <c r="H62" s="6"/>
      <c r="I62" s="6"/>
      <c r="J62" s="5"/>
      <c r="K62" s="22"/>
      <c r="L62" s="29"/>
      <c r="M62" s="33"/>
      <c r="N62" s="30"/>
    </row>
    <row r="63" spans="2:14" ht="12.75">
      <c r="B63" s="6"/>
      <c r="C63" s="6"/>
      <c r="D63" s="6"/>
      <c r="E63" s="6"/>
      <c r="F63" s="6"/>
      <c r="G63" s="6"/>
      <c r="H63" s="6"/>
      <c r="I63" s="6"/>
      <c r="J63" s="5"/>
      <c r="K63" s="29"/>
      <c r="L63" s="29"/>
      <c r="M63" s="33"/>
      <c r="N63" s="30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29"/>
      <c r="K64" s="29"/>
      <c r="L64" s="29"/>
      <c r="M64" s="33"/>
      <c r="N64" s="30"/>
    </row>
    <row r="65" spans="1:14" ht="12.75">
      <c r="A65" s="2"/>
      <c r="B65" s="6"/>
      <c r="C65" s="6"/>
      <c r="D65" s="6"/>
      <c r="E65" s="6"/>
      <c r="F65" s="6"/>
      <c r="G65" s="6"/>
      <c r="H65" s="6"/>
      <c r="I65" s="6"/>
      <c r="J65" s="29"/>
      <c r="K65" s="29"/>
      <c r="L65" s="29"/>
      <c r="M65" s="33"/>
      <c r="N65" s="30"/>
    </row>
    <row r="66" spans="1:12" ht="12.75">
      <c r="A66" s="2"/>
      <c r="I66" s="2"/>
      <c r="J66" s="22"/>
      <c r="K66" s="22"/>
      <c r="L66" s="22"/>
    </row>
    <row r="67" spans="1:12" ht="12.75">
      <c r="A67" s="2"/>
      <c r="I67" s="2"/>
      <c r="J67" s="22"/>
      <c r="K67" s="22"/>
      <c r="L67" s="22"/>
    </row>
    <row r="68" spans="1:12" ht="12.75">
      <c r="A68" s="2"/>
      <c r="I68" s="2"/>
      <c r="J68" s="22"/>
      <c r="K68" s="22"/>
      <c r="L68" s="22"/>
    </row>
    <row r="69" spans="1:12" ht="12.75">
      <c r="A69" s="2"/>
      <c r="I69" s="2"/>
      <c r="J69" s="22"/>
      <c r="K69" s="22"/>
      <c r="L69" s="22"/>
    </row>
    <row r="70" spans="1:12" ht="12.75">
      <c r="A70" s="2"/>
      <c r="I70" s="2"/>
      <c r="J70" s="22"/>
      <c r="K70" s="22"/>
      <c r="L70" s="22"/>
    </row>
    <row r="71" spans="10:12" ht="12.75">
      <c r="J71" s="22"/>
      <c r="K71" s="22"/>
      <c r="L71" s="22"/>
    </row>
    <row r="72" spans="10:12" ht="12.75">
      <c r="J72" s="5"/>
      <c r="K72" s="22"/>
      <c r="L72" s="5"/>
    </row>
    <row r="73" spans="10:12" ht="12.75">
      <c r="J73" s="5"/>
      <c r="K73" s="22"/>
      <c r="L73" s="5"/>
    </row>
    <row r="74" spans="10:12" ht="12.75">
      <c r="J74" s="5"/>
      <c r="K74" s="22"/>
      <c r="L74" s="5"/>
    </row>
    <row r="75" spans="10:12" ht="12.75">
      <c r="J75" s="5"/>
      <c r="K75" s="22"/>
      <c r="L75" s="5"/>
    </row>
    <row r="76" spans="10:12" ht="12.75">
      <c r="J76" s="5"/>
      <c r="K76" s="22"/>
      <c r="L76" s="5"/>
    </row>
    <row r="77" spans="10:12" ht="12.75">
      <c r="J77" s="5"/>
      <c r="K77" s="22"/>
      <c r="L77" s="5"/>
    </row>
    <row r="78" spans="10:12" ht="12.75">
      <c r="J78" s="5"/>
      <c r="K78" s="22"/>
      <c r="L78" s="5"/>
    </row>
    <row r="79" spans="10:12" ht="12.75">
      <c r="J79" s="5"/>
      <c r="K79" s="22"/>
      <c r="L79" s="5"/>
    </row>
    <row r="80" spans="10:12" ht="12.75">
      <c r="J80" s="5"/>
      <c r="K80" s="22"/>
      <c r="L80" s="5"/>
    </row>
    <row r="81" spans="10:12" ht="12.75">
      <c r="J81" s="5"/>
      <c r="K81" s="22"/>
      <c r="L81" s="5"/>
    </row>
    <row r="82" spans="10:12" ht="12.75">
      <c r="J82" s="5"/>
      <c r="K82" s="22"/>
      <c r="L82" s="5"/>
    </row>
    <row r="83" spans="10:12" ht="12.75">
      <c r="J83" s="5"/>
      <c r="K83" s="22"/>
      <c r="L83" s="5"/>
    </row>
    <row r="84" spans="10:12" ht="12.75">
      <c r="J84" s="5"/>
      <c r="K84" s="22"/>
      <c r="L84" s="5"/>
    </row>
    <row r="85" ht="12.75">
      <c r="L85" s="24"/>
    </row>
    <row r="86" ht="12.75">
      <c r="L86" s="24"/>
    </row>
    <row r="87" ht="12.75">
      <c r="L87" s="24"/>
    </row>
    <row r="88" ht="12.75">
      <c r="L88" s="24"/>
    </row>
    <row r="89" ht="12.75">
      <c r="L89" s="24"/>
    </row>
    <row r="90" ht="12.75">
      <c r="L90" s="24"/>
    </row>
    <row r="91" ht="12.75">
      <c r="L91" s="24"/>
    </row>
    <row r="92" ht="12.75">
      <c r="L92" s="24"/>
    </row>
    <row r="93" ht="12.75">
      <c r="L93" s="24"/>
    </row>
    <row r="94" ht="12.75">
      <c r="L94" s="24"/>
    </row>
    <row r="95" ht="12.75">
      <c r="L95" s="24"/>
    </row>
    <row r="96" ht="12.75">
      <c r="L96" s="24"/>
    </row>
    <row r="97" ht="12.75">
      <c r="L97" s="24"/>
    </row>
    <row r="98" ht="12.75">
      <c r="L98" s="24"/>
    </row>
    <row r="99" ht="12.75">
      <c r="L99" s="24"/>
    </row>
    <row r="100" ht="12.75">
      <c r="L100" s="24"/>
    </row>
    <row r="101" ht="12.75">
      <c r="L101" s="24"/>
    </row>
    <row r="102" ht="12.75">
      <c r="L102" s="24"/>
    </row>
    <row r="103" ht="12.75">
      <c r="L103" s="24"/>
    </row>
    <row r="104" ht="12.75">
      <c r="L104" s="24"/>
    </row>
    <row r="105" ht="12.75">
      <c r="L105" s="24"/>
    </row>
    <row r="106" ht="12.75">
      <c r="L106" s="24"/>
    </row>
    <row r="107" ht="12.75">
      <c r="L107" s="24"/>
    </row>
    <row r="108" ht="12.75">
      <c r="L108" s="24"/>
    </row>
    <row r="109" ht="12.75">
      <c r="L109" s="24"/>
    </row>
    <row r="110" ht="12.75">
      <c r="L110" s="24"/>
    </row>
    <row r="111" ht="12.75">
      <c r="L111" s="24"/>
    </row>
    <row r="112" ht="12.75">
      <c r="L112" s="24"/>
    </row>
    <row r="113" ht="12.75">
      <c r="L113" s="24"/>
    </row>
    <row r="114" ht="12.75">
      <c r="L114" s="24"/>
    </row>
    <row r="115" ht="12.75">
      <c r="L115" s="24"/>
    </row>
    <row r="116" ht="12.75">
      <c r="L116" s="24"/>
    </row>
    <row r="117" ht="12.75">
      <c r="L117" s="24"/>
    </row>
    <row r="118" ht="12.75">
      <c r="L118" s="24"/>
    </row>
    <row r="119" ht="12.75">
      <c r="L119" s="24"/>
    </row>
    <row r="120" ht="12.75">
      <c r="L120" s="24"/>
    </row>
    <row r="121" ht="12.75">
      <c r="L121" s="24"/>
    </row>
    <row r="122" ht="12.75">
      <c r="L122" s="24"/>
    </row>
    <row r="123" ht="12.75">
      <c r="L123" s="24"/>
    </row>
    <row r="124" ht="12.75">
      <c r="L124" s="24"/>
    </row>
    <row r="125" ht="12.75">
      <c r="L125" s="24"/>
    </row>
    <row r="126" ht="12.75">
      <c r="L126" s="24"/>
    </row>
    <row r="127" ht="12.75">
      <c r="L127" s="24"/>
    </row>
    <row r="128" ht="12.75">
      <c r="L128" s="24"/>
    </row>
    <row r="129" ht="12.75">
      <c r="L129" s="24"/>
    </row>
    <row r="130" ht="12.75">
      <c r="L130" s="24"/>
    </row>
    <row r="131" ht="12.75">
      <c r="L131" s="24"/>
    </row>
    <row r="132" ht="12.75">
      <c r="L132" s="24"/>
    </row>
    <row r="133" ht="12.75">
      <c r="L133" s="24"/>
    </row>
    <row r="134" ht="12.75">
      <c r="L134" s="24"/>
    </row>
    <row r="135" ht="12.75">
      <c r="L135" s="24"/>
    </row>
    <row r="136" ht="12.75">
      <c r="L136" s="24"/>
    </row>
    <row r="137" ht="12.75">
      <c r="L137" s="24"/>
    </row>
    <row r="138" ht="12.75">
      <c r="L138" s="24"/>
    </row>
    <row r="139" ht="12.75">
      <c r="L139" s="24"/>
    </row>
    <row r="140" ht="12.75">
      <c r="L140" s="24"/>
    </row>
    <row r="141" ht="12.75">
      <c r="L141" s="24"/>
    </row>
    <row r="142" ht="12.75">
      <c r="L142" s="24"/>
    </row>
    <row r="143" ht="12.75">
      <c r="L143" s="24"/>
    </row>
    <row r="144" ht="12.75">
      <c r="L144" s="24"/>
    </row>
    <row r="145" ht="12.75">
      <c r="L145" s="24"/>
    </row>
    <row r="146" ht="12.75">
      <c r="L146" s="24"/>
    </row>
    <row r="147" ht="12.75">
      <c r="L147" s="24"/>
    </row>
    <row r="148" ht="12.75">
      <c r="L148" s="24"/>
    </row>
    <row r="149" ht="12.75">
      <c r="L149" s="24"/>
    </row>
    <row r="150" ht="12.75">
      <c r="L150" s="24"/>
    </row>
    <row r="151" ht="12.75">
      <c r="L151" s="24"/>
    </row>
    <row r="152" ht="12.75">
      <c r="L152" s="24"/>
    </row>
    <row r="153" ht="12.75">
      <c r="L153" s="24"/>
    </row>
    <row r="154" ht="12.75">
      <c r="L154" s="24"/>
    </row>
    <row r="155" ht="12.75">
      <c r="L155" s="24"/>
    </row>
    <row r="156" ht="12.75">
      <c r="L156" s="24"/>
    </row>
    <row r="157" ht="12.75">
      <c r="L157" s="24"/>
    </row>
    <row r="158" ht="12.75">
      <c r="L158" s="24"/>
    </row>
    <row r="159" ht="12.75">
      <c r="L159" s="24"/>
    </row>
    <row r="160" ht="12.75">
      <c r="L160" s="24"/>
    </row>
    <row r="161" ht="12.75">
      <c r="L161" s="24"/>
    </row>
    <row r="162" ht="12.75">
      <c r="L162" s="24"/>
    </row>
    <row r="163" ht="12.75">
      <c r="L163" s="24"/>
    </row>
    <row r="164" ht="12.75">
      <c r="L164" s="24"/>
    </row>
    <row r="165" ht="12.75">
      <c r="L165" s="24"/>
    </row>
    <row r="166" ht="12.75">
      <c r="L166" s="24"/>
    </row>
    <row r="167" ht="12.75">
      <c r="L167" s="24"/>
    </row>
    <row r="168" ht="12.75">
      <c r="L168" s="24"/>
    </row>
    <row r="169" ht="12.75">
      <c r="L169" s="24"/>
    </row>
    <row r="170" ht="12.75">
      <c r="L170" s="24"/>
    </row>
    <row r="171" ht="12.75">
      <c r="L171" s="24"/>
    </row>
    <row r="172" ht="12.75">
      <c r="L172" s="24"/>
    </row>
    <row r="173" ht="12.75">
      <c r="L173" s="24"/>
    </row>
    <row r="174" ht="12.75">
      <c r="L174" s="24"/>
    </row>
    <row r="175" ht="12.75">
      <c r="L175" s="24"/>
    </row>
    <row r="176" ht="12.75">
      <c r="L176" s="24"/>
    </row>
    <row r="177" ht="12.75">
      <c r="L177" s="24"/>
    </row>
    <row r="178" ht="12.75">
      <c r="L178" s="24"/>
    </row>
    <row r="179" ht="12.75">
      <c r="L179" s="24"/>
    </row>
    <row r="180" ht="12.75">
      <c r="L180" s="24"/>
    </row>
    <row r="181" ht="12.75">
      <c r="L181" s="24"/>
    </row>
    <row r="182" ht="12.75">
      <c r="L182" s="24"/>
    </row>
    <row r="183" ht="12.75">
      <c r="L183" s="24"/>
    </row>
    <row r="184" ht="12.75">
      <c r="L184" s="24"/>
    </row>
    <row r="185" ht="12.75">
      <c r="L185" s="24"/>
    </row>
    <row r="186" ht="12.75">
      <c r="L186" s="24"/>
    </row>
    <row r="187" ht="12.75">
      <c r="L187" s="24"/>
    </row>
    <row r="188" ht="12.75">
      <c r="L188" s="24"/>
    </row>
    <row r="189" ht="12.75">
      <c r="L189" s="24"/>
    </row>
    <row r="190" ht="12.75">
      <c r="L190" s="24"/>
    </row>
    <row r="191" ht="12.75">
      <c r="L191" s="24"/>
    </row>
    <row r="192" ht="12.75">
      <c r="L192" s="24"/>
    </row>
    <row r="193" ht="12.75">
      <c r="L193" s="24"/>
    </row>
    <row r="194" ht="12.75">
      <c r="L194" s="24"/>
    </row>
    <row r="195" ht="12.75">
      <c r="L195" s="24"/>
    </row>
    <row r="196" ht="12.75">
      <c r="L196" s="24"/>
    </row>
    <row r="197" ht="12.75">
      <c r="L197" s="24"/>
    </row>
    <row r="198" ht="12.75">
      <c r="L198" s="24"/>
    </row>
    <row r="199" ht="12.75">
      <c r="L199" s="24"/>
    </row>
    <row r="200" ht="12.75">
      <c r="L200" s="24"/>
    </row>
    <row r="201" ht="12.75">
      <c r="L201" s="24"/>
    </row>
    <row r="202" ht="12.75">
      <c r="L202" s="24"/>
    </row>
    <row r="203" ht="12.75">
      <c r="L203" s="24"/>
    </row>
    <row r="204" ht="12.75">
      <c r="L204" s="24"/>
    </row>
    <row r="205" ht="12.75">
      <c r="L205" s="24"/>
    </row>
    <row r="206" ht="12.75">
      <c r="L206" s="24"/>
    </row>
    <row r="207" ht="12.75">
      <c r="L207" s="24"/>
    </row>
    <row r="208" ht="12.75">
      <c r="L208" s="24"/>
    </row>
    <row r="209" ht="12.75">
      <c r="L209" s="24"/>
    </row>
    <row r="210" ht="12.75">
      <c r="L210" s="24"/>
    </row>
    <row r="211" ht="12.75">
      <c r="L211" s="24"/>
    </row>
    <row r="212" ht="12.75">
      <c r="L212" s="24"/>
    </row>
    <row r="213" ht="12.75">
      <c r="L213" s="24"/>
    </row>
    <row r="214" ht="12.75">
      <c r="L214" s="24"/>
    </row>
    <row r="215" ht="12.75">
      <c r="L215" s="24"/>
    </row>
    <row r="216" ht="12.75">
      <c r="L216" s="24"/>
    </row>
    <row r="217" ht="12.75">
      <c r="L217" s="24"/>
    </row>
    <row r="218" ht="12.75">
      <c r="L218" s="24"/>
    </row>
    <row r="219" ht="12.75">
      <c r="L219" s="24"/>
    </row>
    <row r="220" ht="12.75">
      <c r="L220" s="24"/>
    </row>
    <row r="221" ht="12.75">
      <c r="L221" s="24"/>
    </row>
    <row r="222" ht="12.75">
      <c r="L222" s="24"/>
    </row>
    <row r="223" ht="12.75">
      <c r="L223" s="24"/>
    </row>
    <row r="224" ht="12.75">
      <c r="L224" s="24"/>
    </row>
    <row r="225" ht="12.75">
      <c r="L225" s="24"/>
    </row>
    <row r="226" ht="12.75">
      <c r="L226" s="24"/>
    </row>
    <row r="227" ht="12.75">
      <c r="L227" s="24"/>
    </row>
    <row r="228" ht="12.75">
      <c r="L228" s="24"/>
    </row>
    <row r="229" ht="12.75">
      <c r="L229" s="24"/>
    </row>
    <row r="230" ht="12.75">
      <c r="L230" s="24"/>
    </row>
    <row r="231" ht="12.75">
      <c r="L231" s="24"/>
    </row>
    <row r="232" ht="12.75">
      <c r="L232" s="24"/>
    </row>
    <row r="233" ht="12.75">
      <c r="L233" s="24"/>
    </row>
    <row r="234" ht="12.75">
      <c r="L234" s="24"/>
    </row>
    <row r="235" ht="12.75">
      <c r="L235" s="24"/>
    </row>
    <row r="236" ht="12.75">
      <c r="L236" s="24"/>
    </row>
    <row r="237" ht="12.75">
      <c r="L237" s="24"/>
    </row>
    <row r="238" ht="12.75">
      <c r="L238" s="24"/>
    </row>
    <row r="239" ht="12.75">
      <c r="L239" s="24"/>
    </row>
    <row r="240" ht="12.75">
      <c r="L240" s="24"/>
    </row>
    <row r="241" ht="12.75">
      <c r="L241" s="24"/>
    </row>
    <row r="242" ht="12.75">
      <c r="L242" s="24"/>
    </row>
    <row r="243" ht="12.75">
      <c r="L243" s="24"/>
    </row>
    <row r="244" ht="12.75">
      <c r="L244" s="24"/>
    </row>
    <row r="245" ht="12.75">
      <c r="L245" s="24"/>
    </row>
    <row r="246" ht="12.75">
      <c r="L246" s="24"/>
    </row>
    <row r="247" ht="12.75">
      <c r="L247" s="24"/>
    </row>
  </sheetData>
  <mergeCells count="1">
    <mergeCell ref="B3:K3"/>
  </mergeCells>
  <printOptions horizontalCentered="1" verticalCentered="1"/>
  <pageMargins left="0.4724409448818898" right="0.6299212598425197" top="0.4724409448818898" bottom="0.2755905511811024" header="0.2755905511811024" footer="0.196850393700787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5"/>
  <sheetViews>
    <sheetView workbookViewId="0" topLeftCell="A4">
      <selection activeCell="A98" sqref="A98"/>
    </sheetView>
  </sheetViews>
  <sheetFormatPr defaultColWidth="11.421875" defaultRowHeight="12.75"/>
  <cols>
    <col min="1" max="1" width="7.28125" style="7" customWidth="1"/>
    <col min="2" max="2" width="30.7109375" style="7" customWidth="1"/>
    <col min="3" max="3" width="9.140625" style="7" customWidth="1"/>
    <col min="4" max="4" width="6.421875" style="7" customWidth="1"/>
    <col min="5" max="5" width="18.7109375" style="7" customWidth="1"/>
    <col min="6" max="6" width="13.140625" style="52" customWidth="1"/>
    <col min="7" max="7" width="5.00390625" style="2" customWidth="1"/>
    <col min="8" max="8" width="13.7109375" style="54" bestFit="1" customWidth="1"/>
    <col min="9" max="16384" width="11.421875" style="7" customWidth="1"/>
  </cols>
  <sheetData>
    <row r="1" spans="1:8" ht="12.75">
      <c r="A1" s="8"/>
      <c r="B1" s="37"/>
      <c r="C1" s="37"/>
      <c r="D1" s="37"/>
      <c r="E1" s="37"/>
      <c r="F1" s="38"/>
      <c r="G1" s="8"/>
      <c r="H1" s="39"/>
    </row>
    <row r="2" spans="1:8" ht="12.75">
      <c r="A2" s="8" t="s">
        <v>250</v>
      </c>
      <c r="B2" s="37"/>
      <c r="C2" s="37"/>
      <c r="D2" s="37"/>
      <c r="E2" s="37"/>
      <c r="F2" s="38"/>
      <c r="G2" s="8"/>
      <c r="H2" s="39"/>
    </row>
    <row r="3" spans="1:8" ht="12.75">
      <c r="A3" s="8" t="s">
        <v>203</v>
      </c>
      <c r="B3" s="37"/>
      <c r="C3" s="37"/>
      <c r="D3" s="37"/>
      <c r="E3" s="37"/>
      <c r="F3" s="38"/>
      <c r="G3" s="8"/>
      <c r="H3" s="39"/>
    </row>
    <row r="4" spans="1:8" ht="12.75">
      <c r="A4" s="8" t="s">
        <v>275</v>
      </c>
      <c r="B4" s="37"/>
      <c r="C4" s="37"/>
      <c r="D4" s="37"/>
      <c r="E4" s="37"/>
      <c r="F4" s="38"/>
      <c r="G4" s="8"/>
      <c r="H4" s="39"/>
    </row>
    <row r="5" spans="1:8" ht="12.75">
      <c r="A5" s="8" t="s">
        <v>1</v>
      </c>
      <c r="B5" s="37"/>
      <c r="C5" s="37"/>
      <c r="D5" s="37"/>
      <c r="E5" s="37"/>
      <c r="F5" s="40"/>
      <c r="G5" s="9"/>
      <c r="H5" s="41"/>
    </row>
    <row r="6" spans="1:8" ht="12.75">
      <c r="A6" s="8"/>
      <c r="B6" s="37"/>
      <c r="C6" s="37"/>
      <c r="D6" s="37"/>
      <c r="E6" s="37"/>
      <c r="F6" s="40"/>
      <c r="G6" s="9"/>
      <c r="H6" s="7"/>
    </row>
    <row r="7" spans="1:8" ht="25.5">
      <c r="A7" s="11" t="s">
        <v>2</v>
      </c>
      <c r="B7" s="11" t="s">
        <v>230</v>
      </c>
      <c r="C7" s="11"/>
      <c r="D7" s="11"/>
      <c r="F7" s="13" t="s">
        <v>367</v>
      </c>
      <c r="G7" s="14"/>
      <c r="H7" s="13" t="s">
        <v>295</v>
      </c>
    </row>
    <row r="8" spans="1:8" ht="13.5" customHeight="1">
      <c r="A8" s="11"/>
      <c r="B8" s="11"/>
      <c r="C8" s="11"/>
      <c r="D8" s="11"/>
      <c r="F8" s="42"/>
      <c r="G8" s="43"/>
      <c r="H8" s="42"/>
    </row>
    <row r="9" spans="1:8" ht="12.75">
      <c r="A9" s="18"/>
      <c r="B9" s="3"/>
      <c r="C9" s="3"/>
      <c r="D9" s="3"/>
      <c r="F9" s="44" t="s">
        <v>205</v>
      </c>
      <c r="G9" s="17"/>
      <c r="H9" s="44" t="s">
        <v>205</v>
      </c>
    </row>
    <row r="10" spans="1:10" ht="12.75">
      <c r="A10" s="18"/>
      <c r="B10" s="3" t="s">
        <v>206</v>
      </c>
      <c r="C10" s="3"/>
      <c r="D10" s="3"/>
      <c r="F10" s="45">
        <f>+F12+F16+F19-F25</f>
        <v>9178540</v>
      </c>
      <c r="G10" s="11"/>
      <c r="H10" s="45">
        <f>+H12+H16+H19-H25</f>
        <v>8361375</v>
      </c>
      <c r="J10" s="46"/>
    </row>
    <row r="11" spans="1:8" ht="12.75">
      <c r="A11" s="18"/>
      <c r="B11" s="2"/>
      <c r="C11" s="2"/>
      <c r="D11" s="2"/>
      <c r="F11" s="44"/>
      <c r="G11" s="17"/>
      <c r="H11" s="44"/>
    </row>
    <row r="12" spans="1:10" ht="12.75">
      <c r="A12" s="18">
        <v>41</v>
      </c>
      <c r="B12" s="3" t="s">
        <v>231</v>
      </c>
      <c r="C12" s="3"/>
      <c r="D12" s="3"/>
      <c r="F12" s="47">
        <f>SUM(F13:F14)</f>
        <v>9159996</v>
      </c>
      <c r="G12" s="17"/>
      <c r="H12" s="47">
        <f>SUM(H13:H14)</f>
        <v>8361375</v>
      </c>
      <c r="J12" s="46"/>
    </row>
    <row r="13" spans="1:9" ht="12.75">
      <c r="A13" s="18">
        <v>4110</v>
      </c>
      <c r="B13" s="2" t="s">
        <v>280</v>
      </c>
      <c r="C13" s="2"/>
      <c r="D13" s="2"/>
      <c r="F13" s="44">
        <v>9159996</v>
      </c>
      <c r="G13" s="48"/>
      <c r="H13" s="44">
        <v>8361375</v>
      </c>
      <c r="I13" s="46"/>
    </row>
    <row r="14" spans="1:8" ht="12.75">
      <c r="A14" s="18">
        <v>4195</v>
      </c>
      <c r="B14" s="2" t="s">
        <v>269</v>
      </c>
      <c r="C14" s="2"/>
      <c r="D14" s="2"/>
      <c r="F14" s="44">
        <v>0</v>
      </c>
      <c r="G14" s="48"/>
      <c r="H14" s="44">
        <v>0</v>
      </c>
    </row>
    <row r="15" spans="1:8" ht="12.75">
      <c r="A15" s="18"/>
      <c r="B15" s="2"/>
      <c r="C15" s="2"/>
      <c r="D15" s="2"/>
      <c r="F15" s="44"/>
      <c r="G15" s="17"/>
      <c r="H15" s="44"/>
    </row>
    <row r="16" spans="1:8" ht="12.75">
      <c r="A16" s="18">
        <v>43</v>
      </c>
      <c r="B16" s="3" t="s">
        <v>372</v>
      </c>
      <c r="C16" s="3"/>
      <c r="D16" s="3"/>
      <c r="F16" s="47">
        <f>SUM(F17:F17)</f>
        <v>18544</v>
      </c>
      <c r="G16" s="17"/>
      <c r="H16" s="47">
        <f>SUM(H17:H17)</f>
        <v>0</v>
      </c>
    </row>
    <row r="17" spans="1:8" ht="12.75">
      <c r="A17" s="18">
        <v>4390</v>
      </c>
      <c r="B17" s="2" t="s">
        <v>373</v>
      </c>
      <c r="C17" s="3"/>
      <c r="D17" s="3"/>
      <c r="F17" s="44">
        <v>18544</v>
      </c>
      <c r="G17" s="17"/>
      <c r="H17" s="44">
        <v>0</v>
      </c>
    </row>
    <row r="18" spans="1:8" ht="12.75">
      <c r="A18" s="18"/>
      <c r="B18" s="2"/>
      <c r="C18" s="2"/>
      <c r="D18" s="2"/>
      <c r="F18" s="44"/>
      <c r="G18" s="48"/>
      <c r="H18" s="44"/>
    </row>
    <row r="19" spans="1:9" ht="12.75">
      <c r="A19" s="18">
        <v>47</v>
      </c>
      <c r="B19" s="3" t="s">
        <v>234</v>
      </c>
      <c r="C19" s="3"/>
      <c r="D19" s="3"/>
      <c r="F19" s="47">
        <f>SUM(F20:F23)</f>
        <v>0</v>
      </c>
      <c r="G19" s="17"/>
      <c r="H19" s="47">
        <f>SUM(H20:H23)</f>
        <v>0</v>
      </c>
      <c r="I19" s="46"/>
    </row>
    <row r="20" spans="1:8" ht="12.75">
      <c r="A20" s="18">
        <v>4705</v>
      </c>
      <c r="B20" s="2" t="s">
        <v>235</v>
      </c>
      <c r="C20" s="2"/>
      <c r="D20" s="2"/>
      <c r="F20" s="44">
        <v>0</v>
      </c>
      <c r="G20" s="48"/>
      <c r="H20" s="44">
        <v>0</v>
      </c>
    </row>
    <row r="21" spans="1:8" ht="12.75">
      <c r="A21" s="18">
        <v>4720</v>
      </c>
      <c r="B21" s="2" t="s">
        <v>265</v>
      </c>
      <c r="C21" s="2"/>
      <c r="D21" s="2"/>
      <c r="F21" s="44">
        <v>0</v>
      </c>
      <c r="G21" s="48"/>
      <c r="H21" s="44">
        <v>0</v>
      </c>
    </row>
    <row r="22" spans="1:8" ht="12.75">
      <c r="A22" s="18">
        <v>4722</v>
      </c>
      <c r="B22" s="2" t="s">
        <v>266</v>
      </c>
      <c r="C22" s="2"/>
      <c r="D22" s="2"/>
      <c r="F22" s="44">
        <v>0</v>
      </c>
      <c r="G22" s="48"/>
      <c r="H22" s="44">
        <v>0</v>
      </c>
    </row>
    <row r="23" spans="1:8" ht="12.75">
      <c r="A23" s="18">
        <v>4725</v>
      </c>
      <c r="B23" s="2" t="s">
        <v>273</v>
      </c>
      <c r="C23" s="2"/>
      <c r="D23" s="2"/>
      <c r="F23" s="44">
        <v>0</v>
      </c>
      <c r="G23" s="48"/>
      <c r="H23" s="44">
        <v>0</v>
      </c>
    </row>
    <row r="24" spans="1:8" ht="12.75">
      <c r="A24" s="18"/>
      <c r="B24" s="2"/>
      <c r="C24" s="2"/>
      <c r="D24" s="2"/>
      <c r="F24" s="44"/>
      <c r="G24" s="17"/>
      <c r="H24" s="44"/>
    </row>
    <row r="25" spans="1:8" ht="12.75">
      <c r="A25" s="18">
        <v>57</v>
      </c>
      <c r="B25" s="3" t="s">
        <v>234</v>
      </c>
      <c r="C25" s="3"/>
      <c r="D25" s="3"/>
      <c r="F25" s="47">
        <f>SUM(F26:F26)</f>
        <v>0</v>
      </c>
      <c r="G25" s="17"/>
      <c r="H25" s="47">
        <f>SUM(H26:H26)</f>
        <v>0</v>
      </c>
    </row>
    <row r="26" spans="1:8" ht="12.75">
      <c r="A26" s="18">
        <v>5705</v>
      </c>
      <c r="B26" s="2" t="s">
        <v>236</v>
      </c>
      <c r="C26" s="2"/>
      <c r="D26" s="2"/>
      <c r="F26" s="44">
        <v>0</v>
      </c>
      <c r="G26" s="48"/>
      <c r="H26" s="44">
        <v>0</v>
      </c>
    </row>
    <row r="27" spans="1:8" ht="12.75">
      <c r="A27" s="18"/>
      <c r="B27" s="2"/>
      <c r="C27" s="2"/>
      <c r="D27" s="2"/>
      <c r="F27" s="44"/>
      <c r="G27" s="48"/>
      <c r="H27" s="44"/>
    </row>
    <row r="28" spans="1:8" ht="12.75">
      <c r="A28" s="18">
        <v>6</v>
      </c>
      <c r="B28" s="3" t="s">
        <v>213</v>
      </c>
      <c r="C28" s="3"/>
      <c r="D28" s="3"/>
      <c r="F28" s="45">
        <f>+F29</f>
        <v>0</v>
      </c>
      <c r="G28" s="11"/>
      <c r="H28" s="45">
        <f>+H29</f>
        <v>0</v>
      </c>
    </row>
    <row r="29" spans="1:8" ht="12.75">
      <c r="A29" s="18">
        <v>61</v>
      </c>
      <c r="B29" s="49" t="s">
        <v>214</v>
      </c>
      <c r="C29" s="2"/>
      <c r="D29" s="2"/>
      <c r="F29" s="47">
        <v>0</v>
      </c>
      <c r="G29" s="17"/>
      <c r="H29" s="47">
        <v>0</v>
      </c>
    </row>
    <row r="30" spans="1:8" ht="12.75">
      <c r="A30" s="18"/>
      <c r="B30" s="2"/>
      <c r="C30" s="2"/>
      <c r="D30" s="2"/>
      <c r="F30" s="44"/>
      <c r="G30" s="17"/>
      <c r="H30" s="44"/>
    </row>
    <row r="31" spans="1:9" ht="12.75">
      <c r="A31" s="18"/>
      <c r="B31" s="3" t="s">
        <v>215</v>
      </c>
      <c r="C31" s="2"/>
      <c r="D31" s="2"/>
      <c r="F31" s="45">
        <f>+F33+F47+F54+F41</f>
        <v>6927669</v>
      </c>
      <c r="G31" s="11"/>
      <c r="H31" s="45">
        <f>+H33+H47+H54+H41</f>
        <v>5372002</v>
      </c>
      <c r="I31" s="50"/>
    </row>
    <row r="32" spans="1:8" ht="12.75">
      <c r="A32" s="18"/>
      <c r="B32" s="2"/>
      <c r="C32" s="2"/>
      <c r="D32" s="2"/>
      <c r="F32" s="44"/>
      <c r="G32" s="17"/>
      <c r="H32" s="44"/>
    </row>
    <row r="33" spans="1:8" ht="12.75">
      <c r="A33" s="18">
        <v>51</v>
      </c>
      <c r="B33" s="3" t="s">
        <v>216</v>
      </c>
      <c r="C33" s="3"/>
      <c r="D33" s="3"/>
      <c r="F33" s="47">
        <f>SUM(F34:F39)</f>
        <v>3105529</v>
      </c>
      <c r="G33" s="17"/>
      <c r="H33" s="47">
        <f>SUM(H34:H39)</f>
        <v>2748834</v>
      </c>
    </row>
    <row r="34" spans="1:8" ht="12.75">
      <c r="A34" s="18">
        <v>5101</v>
      </c>
      <c r="B34" s="2" t="s">
        <v>270</v>
      </c>
      <c r="C34" s="2"/>
      <c r="D34" s="2"/>
      <c r="F34" s="44">
        <v>1028735</v>
      </c>
      <c r="G34" s="48"/>
      <c r="H34" s="44">
        <v>983488</v>
      </c>
    </row>
    <row r="35" spans="1:8" ht="12.75">
      <c r="A35" s="18">
        <v>5102</v>
      </c>
      <c r="B35" s="2" t="s">
        <v>271</v>
      </c>
      <c r="C35" s="2"/>
      <c r="D35" s="2"/>
      <c r="F35" s="44">
        <v>697</v>
      </c>
      <c r="G35" s="48"/>
      <c r="H35" s="44">
        <v>560</v>
      </c>
    </row>
    <row r="36" spans="1:8" ht="12.75">
      <c r="A36" s="18">
        <v>5103</v>
      </c>
      <c r="B36" s="2" t="s">
        <v>267</v>
      </c>
      <c r="C36" s="2"/>
      <c r="D36" s="2"/>
      <c r="F36" s="44">
        <v>597179</v>
      </c>
      <c r="G36" s="48"/>
      <c r="H36" s="44">
        <v>526665</v>
      </c>
    </row>
    <row r="37" spans="1:8" ht="12.75">
      <c r="A37" s="18">
        <v>5104</v>
      </c>
      <c r="B37" s="2" t="s">
        <v>268</v>
      </c>
      <c r="C37" s="2"/>
      <c r="D37" s="2"/>
      <c r="F37" s="44">
        <v>128130</v>
      </c>
      <c r="G37" s="48"/>
      <c r="H37" s="44">
        <v>121005</v>
      </c>
    </row>
    <row r="38" spans="1:8" ht="12.75">
      <c r="A38" s="18">
        <v>5111</v>
      </c>
      <c r="B38" s="2" t="s">
        <v>237</v>
      </c>
      <c r="C38" s="2"/>
      <c r="D38" s="2"/>
      <c r="F38" s="44">
        <v>1242137</v>
      </c>
      <c r="G38" s="48"/>
      <c r="H38" s="44">
        <v>1031906</v>
      </c>
    </row>
    <row r="39" spans="1:8" ht="12.75">
      <c r="A39" s="18">
        <v>5120</v>
      </c>
      <c r="B39" s="2" t="s">
        <v>272</v>
      </c>
      <c r="C39" s="2"/>
      <c r="D39" s="2"/>
      <c r="F39" s="44">
        <v>108651</v>
      </c>
      <c r="G39" s="48"/>
      <c r="H39" s="44">
        <v>85210</v>
      </c>
    </row>
    <row r="40" spans="1:8" ht="12.75">
      <c r="A40" s="18"/>
      <c r="B40" s="2"/>
      <c r="C40" s="2"/>
      <c r="D40" s="2"/>
      <c r="F40" s="44"/>
      <c r="G40" s="17"/>
      <c r="H40" s="44"/>
    </row>
    <row r="41" spans="1:8" ht="12.75">
      <c r="A41" s="18">
        <v>52</v>
      </c>
      <c r="B41" s="3" t="s">
        <v>276</v>
      </c>
      <c r="C41" s="2"/>
      <c r="D41" s="2"/>
      <c r="F41" s="47">
        <f>+F42+F45+F43+F44</f>
        <v>3695269</v>
      </c>
      <c r="G41" s="17"/>
      <c r="H41" s="47">
        <f>+H42+H45+H43</f>
        <v>2605376</v>
      </c>
    </row>
    <row r="42" spans="1:8" ht="12.75">
      <c r="A42" s="18">
        <v>5202</v>
      </c>
      <c r="B42" s="1" t="s">
        <v>270</v>
      </c>
      <c r="C42" s="2"/>
      <c r="D42" s="2"/>
      <c r="F42" s="44">
        <v>2718969</v>
      </c>
      <c r="G42" s="17"/>
      <c r="H42" s="44">
        <v>2383457</v>
      </c>
    </row>
    <row r="43" spans="1:8" ht="12.75">
      <c r="A43" s="18">
        <v>5203</v>
      </c>
      <c r="B43" s="1" t="s">
        <v>271</v>
      </c>
      <c r="C43" s="2"/>
      <c r="D43" s="2"/>
      <c r="F43" s="44">
        <v>5374</v>
      </c>
      <c r="G43" s="17"/>
      <c r="H43" s="44">
        <v>2751</v>
      </c>
    </row>
    <row r="44" spans="1:8" ht="12.75">
      <c r="A44" s="18">
        <v>5204</v>
      </c>
      <c r="B44" s="2" t="s">
        <v>267</v>
      </c>
      <c r="C44" s="2"/>
      <c r="D44" s="2"/>
      <c r="F44" s="44">
        <v>2261</v>
      </c>
      <c r="G44" s="17"/>
      <c r="H44" s="44">
        <v>0</v>
      </c>
    </row>
    <row r="45" spans="1:8" ht="12.75">
      <c r="A45" s="18">
        <v>5211</v>
      </c>
      <c r="B45" s="2" t="s">
        <v>237</v>
      </c>
      <c r="C45" s="2"/>
      <c r="D45" s="2"/>
      <c r="F45" s="44">
        <v>968665</v>
      </c>
      <c r="G45" s="17"/>
      <c r="H45" s="44">
        <v>219168</v>
      </c>
    </row>
    <row r="46" spans="1:8" ht="12.75">
      <c r="A46" s="18"/>
      <c r="B46" s="2"/>
      <c r="C46" s="2"/>
      <c r="D46" s="2"/>
      <c r="F46" s="44"/>
      <c r="G46" s="17"/>
      <c r="H46" s="44"/>
    </row>
    <row r="47" spans="1:9" ht="12.75">
      <c r="A47" s="18">
        <v>53</v>
      </c>
      <c r="B47" s="3" t="s">
        <v>238</v>
      </c>
      <c r="C47" s="3"/>
      <c r="D47" s="3"/>
      <c r="F47" s="47">
        <f>SUM(F48:F52)</f>
        <v>126871</v>
      </c>
      <c r="G47" s="17"/>
      <c r="H47" s="47">
        <f>SUM(H48:H52)</f>
        <v>17792</v>
      </c>
      <c r="I47" s="46"/>
    </row>
    <row r="48" spans="1:8" ht="12.75">
      <c r="A48" s="18">
        <v>5304</v>
      </c>
      <c r="B48" s="1" t="s">
        <v>277</v>
      </c>
      <c r="C48" s="3"/>
      <c r="D48" s="3"/>
      <c r="F48" s="44">
        <v>0</v>
      </c>
      <c r="G48" s="17"/>
      <c r="H48" s="44">
        <v>17792</v>
      </c>
    </row>
    <row r="49" spans="1:8" ht="12.75">
      <c r="A49" s="18">
        <v>5309</v>
      </c>
      <c r="B49" s="1" t="s">
        <v>278</v>
      </c>
      <c r="C49" s="3"/>
      <c r="D49" s="3"/>
      <c r="F49" s="44">
        <v>0</v>
      </c>
      <c r="G49" s="17"/>
      <c r="H49" s="44">
        <v>0</v>
      </c>
    </row>
    <row r="50" spans="1:8" ht="12.75">
      <c r="A50" s="18">
        <v>5314</v>
      </c>
      <c r="B50" s="1" t="s">
        <v>279</v>
      </c>
      <c r="C50" s="3"/>
      <c r="D50" s="3"/>
      <c r="F50" s="44">
        <v>126871</v>
      </c>
      <c r="G50" s="17"/>
      <c r="H50" s="44">
        <v>0</v>
      </c>
    </row>
    <row r="51" spans="1:8" ht="12.75">
      <c r="A51" s="18">
        <v>5330</v>
      </c>
      <c r="B51" s="2" t="s">
        <v>239</v>
      </c>
      <c r="C51" s="2"/>
      <c r="D51" s="2"/>
      <c r="F51" s="44">
        <v>0</v>
      </c>
      <c r="G51" s="48"/>
      <c r="H51" s="44">
        <v>0</v>
      </c>
    </row>
    <row r="52" spans="1:8" ht="12.75">
      <c r="A52" s="18">
        <v>5345</v>
      </c>
      <c r="B52" s="2" t="s">
        <v>240</v>
      </c>
      <c r="C52" s="2"/>
      <c r="D52" s="2"/>
      <c r="F52" s="44">
        <v>0</v>
      </c>
      <c r="G52" s="48"/>
      <c r="H52" s="44">
        <v>0</v>
      </c>
    </row>
    <row r="53" spans="1:8" ht="12.75">
      <c r="A53" s="18"/>
      <c r="B53" s="2"/>
      <c r="C53" s="2"/>
      <c r="D53" s="2"/>
      <c r="F53" s="44"/>
      <c r="G53" s="17"/>
      <c r="H53" s="44"/>
    </row>
    <row r="54" spans="1:8" ht="12.75">
      <c r="A54" s="18">
        <v>54</v>
      </c>
      <c r="B54" s="3" t="s">
        <v>210</v>
      </c>
      <c r="C54" s="3"/>
      <c r="D54" s="3"/>
      <c r="F54" s="47">
        <f>+F55+F56</f>
        <v>0</v>
      </c>
      <c r="G54" s="17"/>
      <c r="H54" s="47">
        <f>+H55+H56</f>
        <v>0</v>
      </c>
    </row>
    <row r="55" spans="1:8" ht="12.75">
      <c r="A55" s="18">
        <v>5401</v>
      </c>
      <c r="B55" s="2" t="s">
        <v>241</v>
      </c>
      <c r="C55" s="2"/>
      <c r="D55" s="2"/>
      <c r="F55" s="44">
        <v>0</v>
      </c>
      <c r="G55" s="48"/>
      <c r="H55" s="44">
        <v>0</v>
      </c>
    </row>
    <row r="56" spans="1:8" ht="12.75">
      <c r="A56" s="18">
        <v>5405</v>
      </c>
      <c r="B56" s="2" t="s">
        <v>242</v>
      </c>
      <c r="C56" s="2"/>
      <c r="D56" s="2"/>
      <c r="F56" s="44">
        <v>0</v>
      </c>
      <c r="G56" s="48"/>
      <c r="H56" s="44">
        <v>0</v>
      </c>
    </row>
    <row r="57" spans="1:8" ht="12.75">
      <c r="A57" s="18"/>
      <c r="B57" s="2"/>
      <c r="C57" s="2"/>
      <c r="D57" s="2"/>
      <c r="F57" s="44"/>
      <c r="G57" s="17"/>
      <c r="H57" s="44"/>
    </row>
    <row r="58" spans="1:26" s="25" customFormat="1" ht="12.75">
      <c r="A58" s="12"/>
      <c r="B58" s="3" t="s">
        <v>219</v>
      </c>
      <c r="C58" s="3"/>
      <c r="D58" s="3"/>
      <c r="E58" s="7"/>
      <c r="F58" s="45">
        <f>+F10-F31</f>
        <v>2250871</v>
      </c>
      <c r="G58" s="11"/>
      <c r="H58" s="45">
        <f>+H10-H31</f>
        <v>2989373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s="25" customFormat="1" ht="12.75">
      <c r="A59" s="12"/>
      <c r="B59" s="3"/>
      <c r="C59" s="3"/>
      <c r="D59" s="3"/>
      <c r="E59" s="7"/>
      <c r="F59" s="42"/>
      <c r="G59" s="11"/>
      <c r="H59" s="42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s="25" customFormat="1" ht="12.75">
      <c r="A60" s="8"/>
      <c r="B60" s="37"/>
      <c r="C60" s="37"/>
      <c r="D60" s="37"/>
      <c r="E60" s="37"/>
      <c r="F60" s="38"/>
      <c r="G60" s="8"/>
      <c r="H60" s="3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s="25" customFormat="1" ht="12.75">
      <c r="A61" s="8" t="s">
        <v>250</v>
      </c>
      <c r="B61" s="37"/>
      <c r="C61" s="37"/>
      <c r="D61" s="37"/>
      <c r="E61" s="37"/>
      <c r="F61" s="38"/>
      <c r="G61" s="8"/>
      <c r="H61" s="3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s="25" customFormat="1" ht="12.75">
      <c r="A62" s="8" t="s">
        <v>203</v>
      </c>
      <c r="B62" s="37"/>
      <c r="C62" s="37"/>
      <c r="D62" s="37"/>
      <c r="E62" s="37"/>
      <c r="F62" s="38"/>
      <c r="G62" s="8"/>
      <c r="H62" s="3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s="25" customFormat="1" ht="12.75">
      <c r="A63" s="8" t="s">
        <v>275</v>
      </c>
      <c r="B63" s="37"/>
      <c r="C63" s="37"/>
      <c r="D63" s="37"/>
      <c r="E63" s="37"/>
      <c r="F63" s="38"/>
      <c r="G63" s="8"/>
      <c r="H63" s="3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s="25" customFormat="1" ht="12.75">
      <c r="A64" s="8" t="s">
        <v>1</v>
      </c>
      <c r="B64" s="37"/>
      <c r="C64" s="37"/>
      <c r="D64" s="37"/>
      <c r="E64" s="37"/>
      <c r="F64" s="40"/>
      <c r="G64" s="9"/>
      <c r="H64" s="40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s="25" customFormat="1" ht="12.75">
      <c r="A65" s="2"/>
      <c r="B65" s="11"/>
      <c r="C65" s="11"/>
      <c r="D65" s="11"/>
      <c r="E65" s="7"/>
      <c r="F65" s="51"/>
      <c r="G65" s="2"/>
      <c r="H65" s="5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25" customFormat="1" ht="12.75">
      <c r="A66" s="2"/>
      <c r="B66" s="11"/>
      <c r="C66" s="11"/>
      <c r="D66" s="11"/>
      <c r="E66" s="7"/>
      <c r="F66" s="51"/>
      <c r="G66" s="2"/>
      <c r="H66" s="5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s="25" customFormat="1" ht="25.5">
      <c r="A67" s="11" t="s">
        <v>2</v>
      </c>
      <c r="B67" s="11" t="s">
        <v>230</v>
      </c>
      <c r="C67" s="11"/>
      <c r="D67" s="11"/>
      <c r="E67" s="7"/>
      <c r="F67" s="13" t="s">
        <v>367</v>
      </c>
      <c r="G67" s="14"/>
      <c r="H67" s="13" t="s">
        <v>295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8" ht="12.75">
      <c r="A68" s="11"/>
      <c r="B68" s="11"/>
      <c r="C68" s="11"/>
      <c r="D68" s="11"/>
      <c r="F68" s="42"/>
      <c r="G68" s="11"/>
      <c r="H68" s="42"/>
    </row>
    <row r="69" spans="1:26" s="25" customFormat="1" ht="12.75" customHeight="1">
      <c r="A69" s="12"/>
      <c r="B69" s="3"/>
      <c r="C69" s="3"/>
      <c r="D69" s="3"/>
      <c r="E69" s="7"/>
      <c r="F69" s="42"/>
      <c r="G69" s="11"/>
      <c r="H69" s="4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9" ht="12.75">
      <c r="A70" s="18">
        <v>48</v>
      </c>
      <c r="B70" s="3" t="s">
        <v>220</v>
      </c>
      <c r="C70" s="3"/>
      <c r="D70" s="3"/>
      <c r="F70" s="45">
        <f>SUM(F71:F74)</f>
        <v>2196381</v>
      </c>
      <c r="G70" s="11"/>
      <c r="H70" s="45">
        <f>SUM(H71:H74)</f>
        <v>1147194</v>
      </c>
      <c r="I70" s="46"/>
    </row>
    <row r="71" spans="1:8" ht="12.75">
      <c r="A71" s="18">
        <v>4805</v>
      </c>
      <c r="B71" s="2" t="s">
        <v>243</v>
      </c>
      <c r="C71" s="2"/>
      <c r="D71" s="2"/>
      <c r="F71" s="44">
        <v>2133623</v>
      </c>
      <c r="G71" s="48"/>
      <c r="H71" s="44">
        <v>1005510</v>
      </c>
    </row>
    <row r="72" spans="1:8" ht="12.75">
      <c r="A72" s="18">
        <v>4808</v>
      </c>
      <c r="B72" s="2" t="s">
        <v>290</v>
      </c>
      <c r="C72" s="2"/>
      <c r="D72" s="2"/>
      <c r="F72" s="44">
        <v>0</v>
      </c>
      <c r="G72" s="48"/>
      <c r="H72" s="44">
        <v>15389</v>
      </c>
    </row>
    <row r="73" spans="1:8" ht="12.75">
      <c r="A73" s="18">
        <v>4810</v>
      </c>
      <c r="B73" s="2" t="s">
        <v>244</v>
      </c>
      <c r="C73" s="2"/>
      <c r="D73" s="2"/>
      <c r="F73" s="44">
        <v>16061</v>
      </c>
      <c r="G73" s="48"/>
      <c r="H73" s="44">
        <v>76685</v>
      </c>
    </row>
    <row r="74" spans="1:8" ht="12.75">
      <c r="A74" s="18">
        <v>4815</v>
      </c>
      <c r="B74" s="2" t="s">
        <v>245</v>
      </c>
      <c r="C74" s="2"/>
      <c r="D74" s="2"/>
      <c r="F74" s="44">
        <v>46697</v>
      </c>
      <c r="G74" s="48"/>
      <c r="H74" s="44">
        <v>49610</v>
      </c>
    </row>
    <row r="75" spans="1:26" s="25" customFormat="1" ht="12.75" customHeight="1">
      <c r="A75" s="12"/>
      <c r="B75" s="3"/>
      <c r="C75" s="3"/>
      <c r="D75" s="3"/>
      <c r="E75" s="7"/>
      <c r="F75" s="42"/>
      <c r="G75" s="11"/>
      <c r="H75" s="4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25" customFormat="1" ht="12.75" customHeight="1">
      <c r="A76" s="12"/>
      <c r="B76" s="3" t="s">
        <v>222</v>
      </c>
      <c r="C76" s="3"/>
      <c r="D76" s="3"/>
      <c r="E76" s="7"/>
      <c r="F76" s="45">
        <v>0</v>
      </c>
      <c r="G76" s="11"/>
      <c r="H76" s="45">
        <v>0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s="25" customFormat="1" ht="12.75" customHeight="1">
      <c r="A77" s="12"/>
      <c r="B77" s="3"/>
      <c r="C77" s="3"/>
      <c r="D77" s="3"/>
      <c r="E77" s="7"/>
      <c r="F77" s="42"/>
      <c r="G77" s="11"/>
      <c r="H77" s="42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8" ht="12.75">
      <c r="A78" s="18">
        <v>58</v>
      </c>
      <c r="B78" s="3" t="s">
        <v>223</v>
      </c>
      <c r="C78" s="2"/>
      <c r="D78" s="2"/>
      <c r="F78" s="45">
        <f>SUM(F79:F83)</f>
        <v>198198</v>
      </c>
      <c r="G78" s="11"/>
      <c r="H78" s="45">
        <f>SUM(H79:H83)</f>
        <v>10583</v>
      </c>
    </row>
    <row r="79" spans="1:8" ht="12.75">
      <c r="A79" s="18">
        <v>5802</v>
      </c>
      <c r="B79" s="6" t="s">
        <v>291</v>
      </c>
      <c r="C79" s="2"/>
      <c r="D79" s="2"/>
      <c r="F79" s="44">
        <v>2560</v>
      </c>
      <c r="G79" s="11"/>
      <c r="H79" s="44">
        <v>679</v>
      </c>
    </row>
    <row r="80" spans="1:8" ht="12.75">
      <c r="A80" s="18">
        <v>5805</v>
      </c>
      <c r="B80" s="2" t="s">
        <v>243</v>
      </c>
      <c r="C80" s="2"/>
      <c r="D80" s="2"/>
      <c r="F80" s="44">
        <v>2095</v>
      </c>
      <c r="G80" s="48"/>
      <c r="H80" s="44">
        <v>0</v>
      </c>
    </row>
    <row r="81" spans="1:8" ht="12.75">
      <c r="A81" s="18">
        <v>5808</v>
      </c>
      <c r="B81" s="2" t="s">
        <v>293</v>
      </c>
      <c r="C81" s="2"/>
      <c r="D81" s="2"/>
      <c r="F81" s="44">
        <v>15908</v>
      </c>
      <c r="G81" s="48"/>
      <c r="H81" s="44">
        <v>5201</v>
      </c>
    </row>
    <row r="82" spans="1:8" ht="12.75">
      <c r="A82" s="18">
        <v>5810</v>
      </c>
      <c r="B82" s="2" t="s">
        <v>244</v>
      </c>
      <c r="C82" s="2"/>
      <c r="D82" s="2"/>
      <c r="F82" s="44">
        <v>1</v>
      </c>
      <c r="G82" s="48"/>
      <c r="H82" s="44">
        <v>26</v>
      </c>
    </row>
    <row r="83" spans="1:8" ht="12.75">
      <c r="A83" s="18">
        <v>5815</v>
      </c>
      <c r="B83" s="2" t="s">
        <v>246</v>
      </c>
      <c r="C83" s="2"/>
      <c r="D83" s="2"/>
      <c r="F83" s="44">
        <v>177634</v>
      </c>
      <c r="G83" s="48"/>
      <c r="H83" s="44">
        <v>4677</v>
      </c>
    </row>
    <row r="84" spans="1:26" s="25" customFormat="1" ht="12.75" customHeight="1">
      <c r="A84" s="12"/>
      <c r="B84" s="3"/>
      <c r="C84" s="3"/>
      <c r="D84" s="3"/>
      <c r="E84" s="7"/>
      <c r="F84" s="42"/>
      <c r="G84" s="11"/>
      <c r="H84" s="4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8" ht="12.75">
      <c r="A85" s="18"/>
      <c r="B85" s="3" t="s">
        <v>247</v>
      </c>
      <c r="C85" s="3"/>
      <c r="D85" s="3"/>
      <c r="F85" s="45">
        <f>+F58+F70+F76-F78</f>
        <v>4249054</v>
      </c>
      <c r="G85" s="11"/>
      <c r="H85" s="45">
        <f>+H58+H70+H76-H78</f>
        <v>4125984</v>
      </c>
    </row>
    <row r="86" ht="12.75">
      <c r="H86" s="52"/>
    </row>
    <row r="87" spans="1:8" ht="12.75">
      <c r="A87" s="18"/>
      <c r="B87" s="3" t="s">
        <v>226</v>
      </c>
      <c r="C87" s="3"/>
      <c r="D87" s="3"/>
      <c r="F87" s="45">
        <f>+F88</f>
        <v>0</v>
      </c>
      <c r="G87" s="11"/>
      <c r="H87" s="45">
        <f>+H88</f>
        <v>0</v>
      </c>
    </row>
    <row r="88" spans="1:8" ht="12.75">
      <c r="A88" s="18">
        <v>4905</v>
      </c>
      <c r="B88" s="2" t="s">
        <v>227</v>
      </c>
      <c r="C88" s="2"/>
      <c r="D88" s="2"/>
      <c r="F88" s="44">
        <v>0</v>
      </c>
      <c r="G88" s="17"/>
      <c r="H88" s="44">
        <v>0</v>
      </c>
    </row>
    <row r="89" spans="1:8" ht="12.75">
      <c r="A89" s="18"/>
      <c r="B89" s="2"/>
      <c r="C89" s="2"/>
      <c r="D89" s="2"/>
      <c r="F89" s="51"/>
      <c r="H89" s="51"/>
    </row>
    <row r="90" spans="1:8" ht="12.75">
      <c r="A90" s="2"/>
      <c r="B90" s="3" t="s">
        <v>248</v>
      </c>
      <c r="C90" s="2"/>
      <c r="D90" s="2"/>
      <c r="F90" s="45">
        <v>0</v>
      </c>
      <c r="G90" s="11"/>
      <c r="H90" s="45">
        <v>0</v>
      </c>
    </row>
    <row r="91" spans="1:8" ht="12.75">
      <c r="A91" s="2"/>
      <c r="B91" s="2"/>
      <c r="C91" s="2"/>
      <c r="D91" s="2"/>
      <c r="F91" s="51"/>
      <c r="H91" s="51"/>
    </row>
    <row r="92" spans="1:8" ht="13.5" thickBot="1">
      <c r="A92" s="2"/>
      <c r="B92" s="25" t="s">
        <v>249</v>
      </c>
      <c r="F92" s="53">
        <f>+F58+F70-F78</f>
        <v>4249054</v>
      </c>
      <c r="G92" s="11"/>
      <c r="H92" s="53">
        <f>+H58+H70-H78</f>
        <v>4125984</v>
      </c>
    </row>
    <row r="93" ht="13.5" thickTop="1">
      <c r="H93" s="52"/>
    </row>
    <row r="94" ht="12.75">
      <c r="H94" s="52"/>
    </row>
    <row r="95" ht="12.75">
      <c r="H95" s="52"/>
    </row>
    <row r="96" ht="12.75">
      <c r="H96" s="52"/>
    </row>
    <row r="98" spans="2:8" ht="12.75">
      <c r="B98" s="25" t="s">
        <v>281</v>
      </c>
      <c r="C98" s="2"/>
      <c r="D98" s="25"/>
      <c r="E98" s="25" t="s">
        <v>284</v>
      </c>
      <c r="H98" s="6"/>
    </row>
    <row r="99" spans="2:8" ht="12.75">
      <c r="B99" s="34" t="s">
        <v>282</v>
      </c>
      <c r="C99" s="2"/>
      <c r="E99" s="33" t="s">
        <v>286</v>
      </c>
      <c r="H99" s="6"/>
    </row>
    <row r="100" spans="2:8" ht="12.75">
      <c r="B100" s="6"/>
      <c r="D100" s="5"/>
      <c r="E100" s="34" t="s">
        <v>287</v>
      </c>
      <c r="H100" s="6"/>
    </row>
    <row r="101" spans="1:8" ht="12.75">
      <c r="A101" s="25"/>
      <c r="B101" s="35"/>
      <c r="D101" s="5"/>
      <c r="E101" s="34"/>
      <c r="H101" s="35"/>
    </row>
    <row r="102" spans="4:8" ht="12.75">
      <c r="D102" s="6"/>
      <c r="H102" s="55"/>
    </row>
    <row r="103" spans="2:8" ht="12.75">
      <c r="B103" s="2"/>
      <c r="D103" s="6"/>
      <c r="H103" s="55"/>
    </row>
    <row r="104" spans="2:8" ht="12.75">
      <c r="B104" s="2"/>
      <c r="H104" s="55"/>
    </row>
    <row r="105" spans="2:8" ht="12.75">
      <c r="B105" s="2"/>
      <c r="H105" s="55"/>
    </row>
    <row r="106" spans="2:8" ht="12.75">
      <c r="B106" s="2"/>
      <c r="H106" s="55"/>
    </row>
    <row r="107" spans="2:8" ht="12.75">
      <c r="B107" s="2"/>
      <c r="H107" s="55"/>
    </row>
    <row r="108" spans="2:8" ht="12.75">
      <c r="B108" s="2"/>
      <c r="C108" s="2"/>
      <c r="D108" s="2"/>
      <c r="H108" s="55"/>
    </row>
    <row r="109" spans="2:8" ht="12.75">
      <c r="B109" s="2"/>
      <c r="C109" s="2"/>
      <c r="D109" s="2"/>
      <c r="H109" s="55"/>
    </row>
    <row r="111" spans="1:4" ht="12.75">
      <c r="A111" s="3"/>
      <c r="D111" s="6"/>
    </row>
    <row r="112" spans="1:4" ht="12.75">
      <c r="A112" s="6"/>
      <c r="D112" s="6"/>
    </row>
    <row r="113" spans="1:8" ht="12.75">
      <c r="A113" s="6"/>
      <c r="B113" s="2"/>
      <c r="D113" s="6"/>
      <c r="H113" s="55"/>
    </row>
    <row r="114" ht="12.75">
      <c r="H114" s="55"/>
    </row>
    <row r="115" spans="6:8" ht="12.75">
      <c r="F115" s="51"/>
      <c r="H115" s="55"/>
    </row>
  </sheetData>
  <printOptions/>
  <pageMargins left="0.7874015748031497" right="0.3937007874015748" top="0.7874015748031497" bottom="0.3937007874015748" header="0.5118110236220472" footer="0.1968503937007874"/>
  <pageSetup horizontalDpi="600" verticalDpi="600" orientation="portrait" scale="90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F36" sqref="F36"/>
    </sheetView>
  </sheetViews>
  <sheetFormatPr defaultColWidth="11.421875" defaultRowHeight="12.75"/>
  <cols>
    <col min="1" max="1" width="22.00390625" style="0" customWidth="1"/>
    <col min="2" max="2" width="33.00390625" style="0" bestFit="1" customWidth="1"/>
    <col min="3" max="3" width="3.00390625" style="147" customWidth="1"/>
    <col min="5" max="5" width="8.8515625" style="0" customWidth="1"/>
    <col min="6" max="6" width="15.28125" style="124" customWidth="1"/>
    <col min="7" max="7" width="7.00390625" style="0" customWidth="1"/>
    <col min="8" max="8" width="14.7109375" style="0" bestFit="1" customWidth="1"/>
  </cols>
  <sheetData>
    <row r="1" spans="1:8" ht="12.75">
      <c r="A1" s="100"/>
      <c r="B1" s="101"/>
      <c r="C1" s="102"/>
      <c r="D1" s="101"/>
      <c r="E1" s="101"/>
      <c r="F1" s="103"/>
      <c r="G1" s="101"/>
      <c r="H1" s="104"/>
    </row>
    <row r="2" spans="1:10" ht="12.75">
      <c r="A2" s="203" t="s">
        <v>250</v>
      </c>
      <c r="B2" s="203"/>
      <c r="C2" s="203"/>
      <c r="D2" s="203"/>
      <c r="E2" s="203"/>
      <c r="F2" s="203"/>
      <c r="G2" s="203"/>
      <c r="H2" s="105"/>
      <c r="I2" s="105"/>
      <c r="J2" s="105"/>
    </row>
    <row r="3" spans="1:8" ht="12.75">
      <c r="A3" s="106" t="s">
        <v>297</v>
      </c>
      <c r="B3" s="106"/>
      <c r="C3" s="107"/>
      <c r="D3" s="101"/>
      <c r="E3" s="106"/>
      <c r="F3" s="108"/>
      <c r="G3" s="109"/>
      <c r="H3" s="104"/>
    </row>
    <row r="4" spans="1:8" ht="12.75">
      <c r="A4" s="106" t="s">
        <v>368</v>
      </c>
      <c r="B4" s="106"/>
      <c r="C4" s="107"/>
      <c r="D4" s="101"/>
      <c r="E4" s="106"/>
      <c r="F4" s="108"/>
      <c r="G4" s="109"/>
      <c r="H4" s="104"/>
    </row>
    <row r="5" spans="1:8" ht="12.75">
      <c r="A5" s="106" t="s">
        <v>1</v>
      </c>
      <c r="B5" s="106"/>
      <c r="C5" s="107"/>
      <c r="D5" s="101"/>
      <c r="E5" s="106"/>
      <c r="F5" s="108"/>
      <c r="G5" s="109"/>
      <c r="H5" s="104"/>
    </row>
    <row r="6" spans="1:8" ht="12.75">
      <c r="A6" s="109"/>
      <c r="B6" s="109"/>
      <c r="C6" s="110"/>
      <c r="D6" s="101"/>
      <c r="E6" s="109"/>
      <c r="F6" s="111"/>
      <c r="G6" s="109"/>
      <c r="H6" s="104"/>
    </row>
    <row r="7" spans="1:7" ht="12.75">
      <c r="A7" s="112"/>
      <c r="B7" s="113"/>
      <c r="C7" s="114"/>
      <c r="D7" s="113"/>
      <c r="E7" s="113"/>
      <c r="F7" s="115"/>
      <c r="G7" s="116"/>
    </row>
    <row r="8" spans="1:7" ht="12.75">
      <c r="A8" s="117" t="s">
        <v>315</v>
      </c>
      <c r="B8" s="118"/>
      <c r="C8" s="119" t="s">
        <v>298</v>
      </c>
      <c r="D8" s="118"/>
      <c r="E8" s="118"/>
      <c r="F8" s="120">
        <f>+ANEXO2!J170</f>
        <v>20285902</v>
      </c>
      <c r="G8" s="121"/>
    </row>
    <row r="9" spans="1:7" ht="12.75">
      <c r="A9" s="117"/>
      <c r="B9" s="118"/>
      <c r="C9" s="122"/>
      <c r="D9" s="118"/>
      <c r="E9" s="118"/>
      <c r="F9" s="120"/>
      <c r="G9" s="123"/>
    </row>
    <row r="10" spans="1:7" ht="12.75">
      <c r="A10" s="117"/>
      <c r="B10" s="118"/>
      <c r="C10" s="122"/>
      <c r="D10" s="118"/>
      <c r="E10" s="118"/>
      <c r="F10" s="120"/>
      <c r="G10" s="123"/>
    </row>
    <row r="11" spans="1:8" ht="12.75">
      <c r="A11" s="117" t="s">
        <v>369</v>
      </c>
      <c r="B11" s="118"/>
      <c r="C11" s="119" t="s">
        <v>299</v>
      </c>
      <c r="D11" s="118"/>
      <c r="E11" s="118"/>
      <c r="F11" s="120">
        <f>+F20-F29</f>
        <v>3925933</v>
      </c>
      <c r="G11" s="121"/>
      <c r="H11" s="124"/>
    </row>
    <row r="12" spans="1:7" ht="12.75">
      <c r="A12" s="117"/>
      <c r="B12" s="118"/>
      <c r="C12" s="119"/>
      <c r="D12" s="118"/>
      <c r="E12" s="118"/>
      <c r="F12" s="120"/>
      <c r="G12" s="123"/>
    </row>
    <row r="13" spans="1:7" ht="13.5" thickBot="1">
      <c r="A13" s="117"/>
      <c r="B13" s="118"/>
      <c r="C13" s="122"/>
      <c r="D13" s="118"/>
      <c r="E13" s="118"/>
      <c r="F13" s="125"/>
      <c r="G13" s="123"/>
    </row>
    <row r="14" spans="1:8" ht="13.5" thickBot="1">
      <c r="A14" s="117" t="s">
        <v>370</v>
      </c>
      <c r="B14" s="118"/>
      <c r="C14" s="119" t="s">
        <v>300</v>
      </c>
      <c r="D14" s="118"/>
      <c r="E14" s="118"/>
      <c r="F14" s="126">
        <f>+ANEXO2!H170</f>
        <v>24211836</v>
      </c>
      <c r="G14" s="121"/>
      <c r="H14" s="124"/>
    </row>
    <row r="15" spans="1:8" ht="13.5" thickTop="1">
      <c r="A15" s="127"/>
      <c r="B15" s="128"/>
      <c r="C15" s="129"/>
      <c r="D15" s="128"/>
      <c r="E15" s="128"/>
      <c r="F15" s="130"/>
      <c r="G15" s="131"/>
      <c r="H15" s="124"/>
    </row>
    <row r="16" spans="1:7" ht="12.75">
      <c r="A16" s="132"/>
      <c r="B16" s="118"/>
      <c r="C16" s="122"/>
      <c r="E16" s="118"/>
      <c r="F16" s="120"/>
      <c r="G16" s="118"/>
    </row>
    <row r="17" spans="1:7" ht="12.75">
      <c r="A17" s="133"/>
      <c r="B17" s="113"/>
      <c r="C17" s="114"/>
      <c r="D17" s="113"/>
      <c r="E17" s="113"/>
      <c r="F17" s="134"/>
      <c r="G17" s="116"/>
    </row>
    <row r="18" spans="1:7" ht="12.75">
      <c r="A18" s="135" t="s">
        <v>301</v>
      </c>
      <c r="B18" s="109"/>
      <c r="C18" s="110"/>
      <c r="D18" s="109"/>
      <c r="E18" s="109"/>
      <c r="F18" s="108"/>
      <c r="G18" s="136"/>
    </row>
    <row r="19" spans="1:7" ht="12.75">
      <c r="A19" s="135"/>
      <c r="B19" s="109"/>
      <c r="C19" s="110"/>
      <c r="D19" s="118"/>
      <c r="E19" s="109"/>
      <c r="F19" s="108"/>
      <c r="G19" s="123"/>
    </row>
    <row r="20" spans="1:8" ht="12.75">
      <c r="A20" s="137"/>
      <c r="B20" s="132" t="s">
        <v>302</v>
      </c>
      <c r="C20" s="119" t="s">
        <v>303</v>
      </c>
      <c r="D20" s="118"/>
      <c r="E20" s="118"/>
      <c r="F20" s="138">
        <f>SUM(F21:F26)</f>
        <v>8375038</v>
      </c>
      <c r="G20" s="121"/>
      <c r="H20" s="124"/>
    </row>
    <row r="21" spans="1:7" ht="12.75">
      <c r="A21" s="137">
        <v>3235</v>
      </c>
      <c r="B21" s="139" t="s">
        <v>304</v>
      </c>
      <c r="C21" s="140"/>
      <c r="D21" s="118"/>
      <c r="E21" s="118"/>
      <c r="F21" s="138">
        <v>0</v>
      </c>
      <c r="G21" s="123"/>
    </row>
    <row r="22" spans="1:8" ht="12.75">
      <c r="A22" s="137">
        <v>3225</v>
      </c>
      <c r="B22" s="139" t="s">
        <v>305</v>
      </c>
      <c r="C22" s="140"/>
      <c r="D22" s="118"/>
      <c r="E22" s="118"/>
      <c r="F22" s="138">
        <f>+ANEXO3!L49</f>
        <v>4125984</v>
      </c>
      <c r="G22" s="123"/>
      <c r="H22" s="124"/>
    </row>
    <row r="23" spans="1:7" ht="12.75">
      <c r="A23" s="137">
        <v>3245</v>
      </c>
      <c r="B23" s="139" t="s">
        <v>306</v>
      </c>
      <c r="C23" s="140"/>
      <c r="D23" s="118"/>
      <c r="E23" s="118"/>
      <c r="F23" s="138">
        <v>0</v>
      </c>
      <c r="G23" s="123"/>
    </row>
    <row r="24" spans="1:7" ht="12.75">
      <c r="A24" s="137">
        <v>3240</v>
      </c>
      <c r="B24" s="139" t="s">
        <v>316</v>
      </c>
      <c r="C24" s="140"/>
      <c r="D24" s="118"/>
      <c r="E24" s="118"/>
      <c r="F24" s="138">
        <v>0</v>
      </c>
      <c r="G24" s="123"/>
    </row>
    <row r="25" spans="1:7" ht="12.75">
      <c r="A25" s="137">
        <v>3250</v>
      </c>
      <c r="B25" s="139" t="s">
        <v>307</v>
      </c>
      <c r="C25" s="140"/>
      <c r="D25" s="118"/>
      <c r="E25" s="118"/>
      <c r="F25" s="138">
        <v>0</v>
      </c>
      <c r="G25" s="123"/>
    </row>
    <row r="26" spans="1:8" ht="12.75">
      <c r="A26" s="137">
        <v>3230</v>
      </c>
      <c r="B26" s="6" t="s">
        <v>308</v>
      </c>
      <c r="C26" s="140"/>
      <c r="D26" s="118"/>
      <c r="E26" s="118"/>
      <c r="F26" s="138">
        <f>+ANEXO3!J49</f>
        <v>4249054</v>
      </c>
      <c r="G26" s="121"/>
      <c r="H26" s="124"/>
    </row>
    <row r="27" spans="1:8" ht="12.75">
      <c r="A27" s="137"/>
      <c r="B27" s="6"/>
      <c r="C27" s="140"/>
      <c r="D27" s="118"/>
      <c r="E27" s="118"/>
      <c r="F27" s="138"/>
      <c r="G27" s="121"/>
      <c r="H27" s="124"/>
    </row>
    <row r="28" spans="1:7" ht="12.75">
      <c r="A28" s="137"/>
      <c r="B28" s="132"/>
      <c r="C28" s="140"/>
      <c r="D28" s="118"/>
      <c r="E28" s="118"/>
      <c r="F28" s="138"/>
      <c r="G28" s="123"/>
    </row>
    <row r="29" spans="1:8" ht="12.75">
      <c r="A29" s="137"/>
      <c r="B29" s="132" t="s">
        <v>309</v>
      </c>
      <c r="C29" s="119" t="s">
        <v>310</v>
      </c>
      <c r="D29" s="118"/>
      <c r="E29" s="118"/>
      <c r="F29" s="138">
        <f>+F30+F31+F32</f>
        <v>4449105</v>
      </c>
      <c r="G29" s="123"/>
      <c r="H29" s="124"/>
    </row>
    <row r="30" spans="1:7" ht="12.75">
      <c r="A30" s="137">
        <v>3245</v>
      </c>
      <c r="B30" s="139" t="s">
        <v>306</v>
      </c>
      <c r="C30" s="140"/>
      <c r="D30" s="118"/>
      <c r="E30" s="118"/>
      <c r="F30" s="138">
        <v>0</v>
      </c>
      <c r="G30" s="123"/>
    </row>
    <row r="31" spans="1:7" ht="12.75">
      <c r="A31" s="137">
        <v>3230</v>
      </c>
      <c r="B31" s="6" t="s">
        <v>308</v>
      </c>
      <c r="C31" s="140"/>
      <c r="D31" s="118"/>
      <c r="E31" s="118"/>
      <c r="F31" s="138">
        <f>+F22</f>
        <v>4125984</v>
      </c>
      <c r="G31" s="123"/>
    </row>
    <row r="32" spans="1:7" ht="12.75">
      <c r="A32" s="137">
        <v>3270</v>
      </c>
      <c r="B32" s="6" t="s">
        <v>317</v>
      </c>
      <c r="C32" s="140"/>
      <c r="D32" s="118"/>
      <c r="E32" s="118"/>
      <c r="F32" s="141">
        <f>-(ANEXO2!H183-ANEXO2!J183)</f>
        <v>323121</v>
      </c>
      <c r="G32" s="123"/>
    </row>
    <row r="33" spans="1:7" ht="12.75">
      <c r="A33" s="137"/>
      <c r="B33" s="132"/>
      <c r="C33" s="140"/>
      <c r="D33" s="118"/>
      <c r="E33" s="118"/>
      <c r="F33" s="141"/>
      <c r="G33" s="123"/>
    </row>
    <row r="34" spans="1:7" ht="12.75">
      <c r="A34" s="137"/>
      <c r="B34" s="142" t="s">
        <v>311</v>
      </c>
      <c r="C34" s="119" t="s">
        <v>312</v>
      </c>
      <c r="D34" s="118"/>
      <c r="E34" s="118"/>
      <c r="F34" s="138">
        <f>+F35</f>
        <v>0</v>
      </c>
      <c r="G34" s="123"/>
    </row>
    <row r="35" spans="1:7" ht="12.75">
      <c r="A35" s="137"/>
      <c r="B35" s="139"/>
      <c r="C35" s="119"/>
      <c r="D35" s="118"/>
      <c r="E35" s="118"/>
      <c r="F35" s="138"/>
      <c r="G35" s="123"/>
    </row>
    <row r="36" spans="1:7" ht="12.75">
      <c r="A36" s="143"/>
      <c r="B36" s="128"/>
      <c r="C36" s="144"/>
      <c r="D36" s="128"/>
      <c r="E36" s="145"/>
      <c r="F36" s="146"/>
      <c r="G36" s="131"/>
    </row>
    <row r="39" spans="1:7" s="152" customFormat="1" ht="11.25">
      <c r="A39" s="148"/>
      <c r="B39" s="149"/>
      <c r="C39" s="149"/>
      <c r="D39" s="149"/>
      <c r="E39" s="149"/>
      <c r="F39" s="150"/>
      <c r="G39" s="151"/>
    </row>
    <row r="40" spans="1:7" s="152" customFormat="1" ht="11.25">
      <c r="A40" s="153"/>
      <c r="B40" s="154"/>
      <c r="C40" s="154"/>
      <c r="D40" s="154"/>
      <c r="E40" s="154"/>
      <c r="F40" s="155"/>
      <c r="G40" s="156"/>
    </row>
    <row r="41" spans="1:7" s="152" customFormat="1" ht="11.25">
      <c r="A41" s="153"/>
      <c r="B41" s="154"/>
      <c r="C41" s="154"/>
      <c r="D41" s="154"/>
      <c r="E41" s="154"/>
      <c r="F41" s="155"/>
      <c r="G41" s="156"/>
    </row>
    <row r="42" spans="1:8" s="152" customFormat="1" ht="11.25">
      <c r="A42" s="153"/>
      <c r="B42" s="154"/>
      <c r="C42" s="154"/>
      <c r="D42" s="154"/>
      <c r="F42" s="155"/>
      <c r="G42" s="156"/>
      <c r="H42" s="154"/>
    </row>
    <row r="43" spans="1:8" s="152" customFormat="1" ht="11.25">
      <c r="A43" s="157"/>
      <c r="B43" s="154"/>
      <c r="C43" s="158"/>
      <c r="F43" s="155"/>
      <c r="G43" s="156"/>
      <c r="H43" s="154"/>
    </row>
    <row r="44" spans="1:8" s="152" customFormat="1" ht="11.25">
      <c r="A44" s="153"/>
      <c r="B44" s="154"/>
      <c r="C44" s="154"/>
      <c r="F44" s="155"/>
      <c r="G44" s="156"/>
      <c r="H44" s="154"/>
    </row>
    <row r="45" spans="1:8" s="152" customFormat="1" ht="11.25">
      <c r="A45" s="153"/>
      <c r="B45" s="154"/>
      <c r="C45" s="154"/>
      <c r="F45" s="155"/>
      <c r="G45" s="156"/>
      <c r="H45" s="154"/>
    </row>
    <row r="46" spans="1:8" s="152" customFormat="1" ht="11.25">
      <c r="A46" s="157" t="s">
        <v>281</v>
      </c>
      <c r="B46" s="154"/>
      <c r="C46" s="158" t="s">
        <v>313</v>
      </c>
      <c r="F46" s="155"/>
      <c r="G46" s="156"/>
      <c r="H46" s="154"/>
    </row>
    <row r="47" spans="1:8" s="152" customFormat="1" ht="11.25">
      <c r="A47" s="153" t="s">
        <v>314</v>
      </c>
      <c r="B47" s="154"/>
      <c r="C47" s="152" t="s">
        <v>285</v>
      </c>
      <c r="F47" s="155"/>
      <c r="G47" s="156"/>
      <c r="H47" s="154"/>
    </row>
    <row r="48" spans="1:8" s="152" customFormat="1" ht="12">
      <c r="A48" s="153"/>
      <c r="B48" s="154"/>
      <c r="C48" s="159" t="s">
        <v>251</v>
      </c>
      <c r="F48" s="155"/>
      <c r="G48" s="156"/>
      <c r="H48" s="154"/>
    </row>
    <row r="49" spans="1:8" s="152" customFormat="1" ht="11.25">
      <c r="A49" s="157"/>
      <c r="B49" s="154"/>
      <c r="C49" s="154"/>
      <c r="F49" s="155"/>
      <c r="G49" s="156"/>
      <c r="H49" s="154"/>
    </row>
    <row r="50" spans="1:8" s="152" customFormat="1" ht="11.25">
      <c r="A50" s="153"/>
      <c r="B50" s="154"/>
      <c r="C50" s="154"/>
      <c r="F50" s="155"/>
      <c r="G50" s="156"/>
      <c r="H50" s="154"/>
    </row>
    <row r="51" spans="1:8" s="152" customFormat="1" ht="11.25">
      <c r="A51" s="160"/>
      <c r="B51" s="161"/>
      <c r="C51" s="161"/>
      <c r="D51" s="161"/>
      <c r="E51" s="161"/>
      <c r="F51" s="162"/>
      <c r="G51" s="163"/>
      <c r="H51" s="154"/>
    </row>
  </sheetData>
  <mergeCells count="1">
    <mergeCell ref="A2:G2"/>
  </mergeCells>
  <printOptions/>
  <pageMargins left="0.61" right="0.37" top="1" bottom="1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D64" sqref="D64"/>
    </sheetView>
  </sheetViews>
  <sheetFormatPr defaultColWidth="11.421875" defaultRowHeight="12.75"/>
  <cols>
    <col min="1" max="1" width="9.140625" style="165" customWidth="1"/>
    <col min="2" max="2" width="3.57421875" style="165" bestFit="1" customWidth="1"/>
    <col min="3" max="3" width="50.7109375" style="165" customWidth="1"/>
    <col min="4" max="4" width="11.421875" style="165" customWidth="1"/>
    <col min="5" max="5" width="19.8515625" style="165" customWidth="1"/>
    <col min="6" max="6" width="12.28125" style="165" customWidth="1"/>
    <col min="7" max="7" width="12.8515625" style="165" bestFit="1" customWidth="1"/>
    <col min="8" max="16384" width="11.421875" style="165" customWidth="1"/>
  </cols>
  <sheetData>
    <row r="1" s="164" customFormat="1" ht="12.75"/>
    <row r="2" spans="3:5" ht="12.75">
      <c r="C2" s="203" t="s">
        <v>250</v>
      </c>
      <c r="D2" s="203"/>
      <c r="E2" s="203"/>
    </row>
    <row r="3" spans="3:6" ht="12.75">
      <c r="C3" s="204" t="s">
        <v>318</v>
      </c>
      <c r="D3" s="204"/>
      <c r="E3" s="204"/>
      <c r="F3" s="166"/>
    </row>
    <row r="4" spans="3:6" ht="12.75">
      <c r="C4" s="204" t="s">
        <v>1</v>
      </c>
      <c r="D4" s="204"/>
      <c r="E4" s="204"/>
      <c r="F4" s="166"/>
    </row>
    <row r="5" spans="3:6" ht="12.75">
      <c r="C5" s="204" t="s">
        <v>319</v>
      </c>
      <c r="D5" s="204"/>
      <c r="E5" s="204"/>
      <c r="F5" s="171"/>
    </row>
    <row r="6" spans="3:6" ht="12.75">
      <c r="C6" s="171"/>
      <c r="D6" s="171"/>
      <c r="E6" s="172"/>
      <c r="F6" s="171"/>
    </row>
    <row r="7" spans="3:6" ht="12.75">
      <c r="C7" s="203" t="s">
        <v>320</v>
      </c>
      <c r="D7" s="203"/>
      <c r="E7" s="203"/>
      <c r="F7" s="167"/>
    </row>
    <row r="8" spans="3:6" ht="12.75">
      <c r="C8" s="166"/>
      <c r="D8" s="166"/>
      <c r="E8" s="168"/>
      <c r="F8" s="167"/>
    </row>
    <row r="9" spans="5:6" ht="13.5" thickBot="1">
      <c r="E9" s="173" t="s">
        <v>371</v>
      </c>
      <c r="F9" s="174"/>
    </row>
    <row r="10" spans="3:6" ht="12.75">
      <c r="C10" s="175" t="s">
        <v>321</v>
      </c>
      <c r="D10" s="175"/>
      <c r="E10" s="176"/>
      <c r="F10" s="139"/>
    </row>
    <row r="11" spans="3:6" ht="12.75">
      <c r="C11" s="175" t="s">
        <v>322</v>
      </c>
      <c r="D11" s="175"/>
      <c r="E11" s="177">
        <f>+ANEXO3!J49</f>
        <v>4249054</v>
      </c>
      <c r="F11" s="178"/>
    </row>
    <row r="12" spans="3:6" ht="12.75">
      <c r="C12" s="179" t="s">
        <v>323</v>
      </c>
      <c r="D12" s="175"/>
      <c r="E12" s="177"/>
      <c r="F12" s="178"/>
    </row>
    <row r="13" spans="3:6" ht="12.75">
      <c r="C13" s="180" t="s">
        <v>324</v>
      </c>
      <c r="D13" s="175"/>
      <c r="E13" s="177"/>
      <c r="F13" s="178"/>
    </row>
    <row r="14" spans="3:8" ht="12.75">
      <c r="C14" s="180" t="s">
        <v>325</v>
      </c>
      <c r="D14" s="175"/>
      <c r="E14" s="177">
        <f>+ANEXO2!H183-ANEXO2!J183+1-(ANEXO2!C131-ANEXO2!E131)</f>
        <v>-169616</v>
      </c>
      <c r="F14" s="178"/>
      <c r="H14" s="169"/>
    </row>
    <row r="15" spans="3:6" ht="12.75">
      <c r="C15" s="180" t="s">
        <v>326</v>
      </c>
      <c r="D15" s="175"/>
      <c r="E15" s="177">
        <v>0</v>
      </c>
      <c r="F15" s="178"/>
    </row>
    <row r="16" spans="3:7" ht="12.75">
      <c r="C16" s="180" t="s">
        <v>327</v>
      </c>
      <c r="D16" s="175"/>
      <c r="E16" s="177">
        <v>0</v>
      </c>
      <c r="F16" s="178"/>
      <c r="G16" s="169"/>
    </row>
    <row r="17" spans="3:7" ht="12.75">
      <c r="C17" s="180" t="s">
        <v>351</v>
      </c>
      <c r="D17" s="175"/>
      <c r="E17" s="177">
        <v>0</v>
      </c>
      <c r="F17" s="178"/>
      <c r="G17" s="169"/>
    </row>
    <row r="18" spans="3:7" ht="12.75">
      <c r="C18" s="180" t="s">
        <v>328</v>
      </c>
      <c r="D18" s="175"/>
      <c r="E18" s="177">
        <f>ANEXO2!H68</f>
        <v>126871</v>
      </c>
      <c r="F18" s="178"/>
      <c r="G18" s="169"/>
    </row>
    <row r="19" spans="3:7" ht="12.75">
      <c r="C19" s="175" t="s">
        <v>329</v>
      </c>
      <c r="D19" s="175"/>
      <c r="E19" s="177">
        <v>0</v>
      </c>
      <c r="F19" s="178"/>
      <c r="G19" s="170"/>
    </row>
    <row r="20" spans="3:7" ht="12.75">
      <c r="C20" s="175"/>
      <c r="D20" s="175"/>
      <c r="E20" s="177"/>
      <c r="F20" s="178"/>
      <c r="G20" s="170"/>
    </row>
    <row r="21" spans="3:6" ht="12.75">
      <c r="C21" s="175" t="s">
        <v>330</v>
      </c>
      <c r="D21" s="175"/>
      <c r="E21" s="177">
        <f>SUM(E11:E19)</f>
        <v>4206309</v>
      </c>
      <c r="F21" s="178"/>
    </row>
    <row r="22" spans="3:6" ht="12.75">
      <c r="C22" s="175"/>
      <c r="D22" s="175"/>
      <c r="E22" s="177"/>
      <c r="F22" s="178"/>
    </row>
    <row r="23" spans="3:6" ht="12.75">
      <c r="C23" s="175" t="s">
        <v>331</v>
      </c>
      <c r="D23" s="175"/>
      <c r="E23" s="177"/>
      <c r="F23" s="178"/>
    </row>
    <row r="24" spans="3:6" ht="12.75">
      <c r="C24" s="175"/>
      <c r="D24" s="175"/>
      <c r="E24" s="177"/>
      <c r="F24" s="178"/>
    </row>
    <row r="25" spans="3:6" ht="12.75">
      <c r="C25" s="175" t="s">
        <v>374</v>
      </c>
      <c r="D25" s="175"/>
      <c r="E25" s="177">
        <f>(+ANEXO2!C30-ANEXO2!E30)</f>
        <v>-6301</v>
      </c>
      <c r="F25" s="178"/>
    </row>
    <row r="26" spans="3:6" ht="12.75">
      <c r="C26" s="175" t="s">
        <v>348</v>
      </c>
      <c r="D26" s="175"/>
      <c r="E26" s="177">
        <f>(ANEXO2!C18-ANEXO2!E18)</f>
        <v>4218360</v>
      </c>
      <c r="F26" s="178"/>
    </row>
    <row r="27" spans="3:6" ht="12.75">
      <c r="C27" s="175" t="s">
        <v>349</v>
      </c>
      <c r="D27" s="175"/>
      <c r="E27" s="177">
        <f>-30695+19472</f>
        <v>-11223</v>
      </c>
      <c r="F27" s="178"/>
    </row>
    <row r="28" spans="3:6" ht="12.75">
      <c r="C28" s="175" t="s">
        <v>332</v>
      </c>
      <c r="D28" s="175"/>
      <c r="E28" s="177">
        <f>-(ANEXO2!H29-ANEXO2!J29)</f>
        <v>-328560</v>
      </c>
      <c r="F28" s="178"/>
    </row>
    <row r="29" spans="3:6" ht="12.75">
      <c r="C29" s="175" t="s">
        <v>333</v>
      </c>
      <c r="D29" s="175"/>
      <c r="E29" s="177">
        <f>-(ANEXO2!H54-ANEXO2!J54)</f>
        <v>-8937</v>
      </c>
      <c r="F29" s="178"/>
    </row>
    <row r="30" spans="3:6" ht="12.75">
      <c r="C30" s="175" t="s">
        <v>350</v>
      </c>
      <c r="D30" s="175"/>
      <c r="E30" s="177">
        <f>+ANEXO2!H75-ANEXO2!J75</f>
        <v>0</v>
      </c>
      <c r="F30" s="178"/>
    </row>
    <row r="31" spans="3:6" ht="13.5" thickBot="1">
      <c r="C31" s="175"/>
      <c r="D31" s="175"/>
      <c r="E31" s="181"/>
      <c r="F31" s="178"/>
    </row>
    <row r="32" spans="3:6" ht="12.75">
      <c r="C32" s="175"/>
      <c r="D32" s="175"/>
      <c r="E32" s="177">
        <f>SUM(E25:E31)</f>
        <v>3863339</v>
      </c>
      <c r="F32" s="178"/>
    </row>
    <row r="33" spans="3:6" ht="12.75">
      <c r="C33" s="175"/>
      <c r="D33" s="175"/>
      <c r="E33" s="177"/>
      <c r="F33" s="178"/>
    </row>
    <row r="34" spans="2:6" ht="12.75">
      <c r="B34" s="175" t="s">
        <v>334</v>
      </c>
      <c r="C34" s="175" t="s">
        <v>335</v>
      </c>
      <c r="D34" s="175"/>
      <c r="E34" s="177">
        <f>+E21-E32</f>
        <v>342970</v>
      </c>
      <c r="F34" s="182"/>
    </row>
    <row r="35" spans="2:6" ht="12.75">
      <c r="B35" s="175"/>
      <c r="C35" s="175"/>
      <c r="D35" s="175"/>
      <c r="E35" s="177"/>
      <c r="F35" s="178"/>
    </row>
    <row r="36" spans="2:6" ht="12.75">
      <c r="B36" s="175"/>
      <c r="C36" s="175" t="s">
        <v>336</v>
      </c>
      <c r="D36" s="175"/>
      <c r="E36" s="177"/>
      <c r="F36" s="178"/>
    </row>
    <row r="37" spans="2:6" ht="12.75">
      <c r="B37" s="175"/>
      <c r="C37" s="175" t="s">
        <v>337</v>
      </c>
      <c r="D37" s="175"/>
      <c r="E37" s="177">
        <f>+ANEXO2!C112-ANEXO2!E112-(ANEXO2!C131-ANEXO2!E131)</f>
        <v>317270</v>
      </c>
      <c r="F37" s="178"/>
    </row>
    <row r="38" spans="2:6" ht="13.5" thickBot="1">
      <c r="B38" s="175"/>
      <c r="C38" s="175" t="s">
        <v>338</v>
      </c>
      <c r="D38" s="175"/>
      <c r="E38" s="181">
        <v>0</v>
      </c>
      <c r="F38" s="183"/>
    </row>
    <row r="39" spans="2:6" ht="12.75">
      <c r="B39" s="175" t="s">
        <v>339</v>
      </c>
      <c r="C39" s="179" t="s">
        <v>340</v>
      </c>
      <c r="D39" s="175"/>
      <c r="E39" s="177">
        <f>+E37+E38</f>
        <v>317270</v>
      </c>
      <c r="F39" s="178"/>
    </row>
    <row r="40" spans="2:6" ht="12.75">
      <c r="B40" s="175"/>
      <c r="C40" s="179"/>
      <c r="D40" s="175"/>
      <c r="E40" s="177"/>
      <c r="F40" s="178"/>
    </row>
    <row r="41" spans="2:6" ht="12.75">
      <c r="B41" s="175"/>
      <c r="C41" s="179" t="s">
        <v>341</v>
      </c>
      <c r="D41" s="175"/>
      <c r="E41" s="177"/>
      <c r="F41" s="178"/>
    </row>
    <row r="42" spans="2:6" ht="12.75">
      <c r="B42" s="175"/>
      <c r="C42" s="180" t="s">
        <v>342</v>
      </c>
      <c r="D42" s="175"/>
      <c r="E42" s="184"/>
      <c r="F42" s="178"/>
    </row>
    <row r="43" spans="2:6" ht="12.75">
      <c r="B43" s="175" t="s">
        <v>343</v>
      </c>
      <c r="C43" s="180" t="s">
        <v>344</v>
      </c>
      <c r="D43" s="175"/>
      <c r="E43" s="185">
        <f>+E42</f>
        <v>0</v>
      </c>
      <c r="F43" s="178"/>
    </row>
    <row r="44" spans="3:6" ht="12.75">
      <c r="C44" s="180"/>
      <c r="D44" s="175"/>
      <c r="E44" s="177"/>
      <c r="F44" s="178"/>
    </row>
    <row r="45" spans="3:7" ht="12.75">
      <c r="C45" s="180" t="s">
        <v>345</v>
      </c>
      <c r="D45" s="175"/>
      <c r="E45" s="177">
        <f>+E34-E39+E43</f>
        <v>25700</v>
      </c>
      <c r="F45" s="178"/>
      <c r="G45" s="169"/>
    </row>
    <row r="46" spans="3:6" ht="12.75">
      <c r="C46" s="180" t="s">
        <v>346</v>
      </c>
      <c r="D46" s="175"/>
      <c r="E46" s="177">
        <f>+ANEXO1!E12</f>
        <v>2606</v>
      </c>
      <c r="F46" s="178"/>
    </row>
    <row r="47" spans="3:6" ht="13.5" thickBot="1">
      <c r="C47" s="180" t="s">
        <v>347</v>
      </c>
      <c r="D47" s="175"/>
      <c r="E47" s="186">
        <f>+E45+E46</f>
        <v>28306</v>
      </c>
      <c r="F47" s="178"/>
    </row>
    <row r="48" spans="3:6" ht="13.5" thickTop="1">
      <c r="C48" s="179"/>
      <c r="D48" s="175"/>
      <c r="E48" s="177"/>
      <c r="F48" s="182"/>
    </row>
    <row r="49" spans="3:6" ht="12.75">
      <c r="C49" s="175"/>
      <c r="D49" s="175"/>
      <c r="E49" s="177"/>
      <c r="F49" s="139"/>
    </row>
    <row r="50" spans="3:6" ht="12.75">
      <c r="C50" s="175"/>
      <c r="D50" s="175"/>
      <c r="E50" s="177"/>
      <c r="F50" s="169"/>
    </row>
    <row r="51" spans="3:5" ht="12.75">
      <c r="C51" s="175"/>
      <c r="D51" s="175"/>
      <c r="E51" s="177"/>
    </row>
    <row r="52" spans="3:5" ht="12.75">
      <c r="C52" s="175"/>
      <c r="D52" s="175"/>
      <c r="E52" s="177"/>
    </row>
    <row r="53" spans="1:6" ht="12.75">
      <c r="A53" s="139"/>
      <c r="B53" s="139"/>
      <c r="C53" s="189"/>
      <c r="D53" s="175"/>
      <c r="E53" s="177"/>
      <c r="F53" s="187"/>
    </row>
    <row r="54" spans="1:5" ht="12.75">
      <c r="A54" s="158"/>
      <c r="B54" s="158" t="s">
        <v>281</v>
      </c>
      <c r="C54" s="139"/>
      <c r="D54" s="158" t="s">
        <v>313</v>
      </c>
      <c r="E54" s="152"/>
    </row>
    <row r="55" spans="1:5" ht="12.75">
      <c r="A55" s="154"/>
      <c r="B55" s="154" t="s">
        <v>314</v>
      </c>
      <c r="C55" s="139"/>
      <c r="D55" s="152" t="s">
        <v>285</v>
      </c>
      <c r="E55" s="152"/>
    </row>
    <row r="56" spans="1:5" ht="12.75">
      <c r="A56" s="154"/>
      <c r="B56" s="154"/>
      <c r="C56" s="190"/>
      <c r="D56" s="159" t="s">
        <v>251</v>
      </c>
      <c r="E56" s="152"/>
    </row>
  </sheetData>
  <mergeCells count="5">
    <mergeCell ref="C7:E7"/>
    <mergeCell ref="C2:E2"/>
    <mergeCell ref="C3:E3"/>
    <mergeCell ref="C4:E4"/>
    <mergeCell ref="C5:E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43"/>
  <sheetViews>
    <sheetView workbookViewId="0" topLeftCell="A13">
      <selection activeCell="D43" sqref="D43"/>
    </sheetView>
  </sheetViews>
  <sheetFormatPr defaultColWidth="11.421875" defaultRowHeight="12.75"/>
  <cols>
    <col min="1" max="1" width="9.7109375" style="165" customWidth="1"/>
    <col min="2" max="2" width="25.7109375" style="165" customWidth="1"/>
    <col min="3" max="3" width="16.28125" style="165" customWidth="1"/>
    <col min="4" max="5" width="16.57421875" style="165" customWidth="1"/>
    <col min="6" max="6" width="13.57421875" style="165" customWidth="1"/>
    <col min="7" max="16384" width="38.8515625" style="165" customWidth="1"/>
  </cols>
  <sheetData>
    <row r="3" spans="2:5" ht="12.75">
      <c r="B3" s="203" t="s">
        <v>250</v>
      </c>
      <c r="C3" s="203"/>
      <c r="D3" s="203"/>
      <c r="E3" s="203"/>
    </row>
    <row r="4" spans="2:5" ht="12.75">
      <c r="B4" s="204" t="s">
        <v>352</v>
      </c>
      <c r="C4" s="204"/>
      <c r="D4" s="204"/>
      <c r="E4" s="204"/>
    </row>
    <row r="5" spans="2:5" ht="12.75">
      <c r="B5" s="204" t="s">
        <v>353</v>
      </c>
      <c r="C5" s="204"/>
      <c r="D5" s="204"/>
      <c r="E5" s="204"/>
    </row>
    <row r="6" spans="2:5" ht="12.75">
      <c r="B6" s="204" t="s">
        <v>1</v>
      </c>
      <c r="C6" s="204"/>
      <c r="D6" s="204"/>
      <c r="E6" s="204"/>
    </row>
    <row r="7" spans="2:5" ht="12.75">
      <c r="B7" s="204" t="s">
        <v>319</v>
      </c>
      <c r="C7" s="204"/>
      <c r="D7" s="204"/>
      <c r="E7" s="204"/>
    </row>
    <row r="8" spans="2:5" ht="12.75">
      <c r="B8" s="171"/>
      <c r="C8" s="171"/>
      <c r="D8" s="171"/>
      <c r="E8" s="171"/>
    </row>
    <row r="9" spans="2:5" ht="12.75">
      <c r="B9" s="171"/>
      <c r="C9" s="171"/>
      <c r="D9" s="172"/>
      <c r="E9" s="171"/>
    </row>
    <row r="10" spans="2:5" ht="24">
      <c r="B10" s="191"/>
      <c r="C10" s="200" t="s">
        <v>354</v>
      </c>
      <c r="D10" s="200" t="s">
        <v>355</v>
      </c>
      <c r="E10" s="200" t="s">
        <v>356</v>
      </c>
    </row>
    <row r="11" spans="2:4" ht="12.75">
      <c r="B11" s="191"/>
      <c r="D11" s="192"/>
    </row>
    <row r="12" spans="2:5" ht="12.75">
      <c r="B12" s="175">
        <v>2008</v>
      </c>
      <c r="C12" s="193">
        <f>+ANEXO2!C9</f>
        <v>19507665</v>
      </c>
      <c r="D12" s="193">
        <f>+ANEXO1!H11</f>
        <v>856142</v>
      </c>
      <c r="E12" s="193">
        <f>+C12-D12</f>
        <v>18651523</v>
      </c>
    </row>
    <row r="13" spans="2:5" ht="12.75">
      <c r="B13" s="175"/>
      <c r="C13" s="193"/>
      <c r="D13" s="193"/>
      <c r="E13" s="193"/>
    </row>
    <row r="14" spans="2:5" ht="12.75">
      <c r="B14" s="175">
        <v>2007</v>
      </c>
      <c r="C14" s="193">
        <f>+ANEXO2!E9</f>
        <v>15300601</v>
      </c>
      <c r="D14" s="193">
        <f>+ANEXO2!J9</f>
        <v>391774</v>
      </c>
      <c r="E14" s="193">
        <f>+C14-D14</f>
        <v>14908827</v>
      </c>
    </row>
    <row r="15" spans="2:5" ht="12.75">
      <c r="B15" s="194"/>
      <c r="C15" s="187"/>
      <c r="D15" s="192"/>
      <c r="E15" s="192"/>
    </row>
    <row r="16" spans="2:6" ht="26.25" thickBot="1">
      <c r="B16" s="195" t="s">
        <v>357</v>
      </c>
      <c r="C16" s="175"/>
      <c r="D16" s="192"/>
      <c r="E16" s="196">
        <f>+E12-E14</f>
        <v>3742696</v>
      </c>
      <c r="F16" s="199"/>
    </row>
    <row r="17" spans="2:5" ht="13.5" thickTop="1">
      <c r="B17" s="191"/>
      <c r="C17" s="175"/>
      <c r="D17" s="192"/>
      <c r="E17" s="192"/>
    </row>
    <row r="18" spans="2:5" ht="12.75">
      <c r="B18" s="191"/>
      <c r="C18" s="175"/>
      <c r="D18" s="192"/>
      <c r="E18" s="192"/>
    </row>
    <row r="19" spans="2:5" ht="13.5" thickBot="1">
      <c r="B19" s="191"/>
      <c r="D19" s="176"/>
      <c r="E19" s="197" t="s">
        <v>371</v>
      </c>
    </row>
    <row r="20" spans="2:5" ht="12.75">
      <c r="B20" s="188" t="s">
        <v>358</v>
      </c>
      <c r="D20" s="176"/>
      <c r="E20" s="192"/>
    </row>
    <row r="21" spans="2:5" ht="12.75">
      <c r="B21" s="191" t="s">
        <v>8</v>
      </c>
      <c r="D21" s="176"/>
      <c r="E21" s="192">
        <f>-ANEXO2!E11+ANEXO2!C11</f>
        <v>25700</v>
      </c>
    </row>
    <row r="22" spans="2:5" ht="12.75">
      <c r="B22" s="191" t="s">
        <v>10</v>
      </c>
      <c r="D22" s="176"/>
      <c r="E22" s="198">
        <f>-ANEXO2!E18+ANEXO2!C18</f>
        <v>4218360</v>
      </c>
    </row>
    <row r="23" spans="2:5" ht="12.75">
      <c r="B23" s="191" t="s">
        <v>362</v>
      </c>
      <c r="D23" s="176"/>
      <c r="E23" s="198">
        <f>-ANEXO2!E24+ANEXO2!C24</f>
        <v>0</v>
      </c>
    </row>
    <row r="24" spans="2:5" ht="12.75">
      <c r="B24" s="191" t="s">
        <v>14</v>
      </c>
      <c r="D24" s="176"/>
      <c r="E24" s="192">
        <f>-ANEXO2!E30+ANEXO2!C30</f>
        <v>-6301</v>
      </c>
    </row>
    <row r="25" spans="2:5" ht="12.75">
      <c r="B25" s="191" t="s">
        <v>16</v>
      </c>
      <c r="D25" s="176"/>
      <c r="E25" s="192">
        <f>-ANEXO2!E45+ANEXO2!C45</f>
        <v>0</v>
      </c>
    </row>
    <row r="26" spans="2:5" ht="12.75">
      <c r="B26" s="191" t="s">
        <v>363</v>
      </c>
      <c r="D26" s="176"/>
      <c r="E26" s="192">
        <f>-ANEXO2!E55+ANEXO2!C55</f>
        <v>-30695</v>
      </c>
    </row>
    <row r="27" spans="2:5" ht="12.75">
      <c r="B27" s="191" t="s">
        <v>364</v>
      </c>
      <c r="D27" s="176"/>
      <c r="E27" s="192">
        <f>+ANEXO2!J11-ANEXO2!H11</f>
        <v>0</v>
      </c>
    </row>
    <row r="28" spans="2:5" ht="12.75">
      <c r="B28" s="191" t="s">
        <v>365</v>
      </c>
      <c r="D28" s="176"/>
      <c r="E28" s="192">
        <f>+ANEXO2!J24-ANEXO2!H24</f>
        <v>0</v>
      </c>
    </row>
    <row r="29" spans="2:5" ht="12.75">
      <c r="B29" s="191" t="s">
        <v>342</v>
      </c>
      <c r="D29" s="176"/>
      <c r="E29" s="192">
        <f>+ANEXO2!J24-ANEXO2!H24</f>
        <v>0</v>
      </c>
    </row>
    <row r="30" spans="2:5" ht="12.75">
      <c r="B30" s="191" t="s">
        <v>359</v>
      </c>
      <c r="D30" s="176"/>
      <c r="E30" s="192">
        <f>+ANEXO2!J29-ANEXO2!H29</f>
        <v>-328560</v>
      </c>
    </row>
    <row r="31" spans="2:5" ht="12.75">
      <c r="B31" s="191" t="s">
        <v>360</v>
      </c>
      <c r="D31" s="176"/>
      <c r="E31" s="192">
        <f>+ANEXO2!J54-ANEXO2!H54</f>
        <v>-8937</v>
      </c>
    </row>
    <row r="32" spans="2:5" ht="12.75">
      <c r="B32" s="191" t="s">
        <v>366</v>
      </c>
      <c r="D32" s="176"/>
      <c r="E32" s="192">
        <f>+ANEXO2!J66-ANEXO2!H66</f>
        <v>-126871</v>
      </c>
    </row>
    <row r="33" spans="2:5" ht="12.75">
      <c r="B33" s="191" t="s">
        <v>175</v>
      </c>
      <c r="D33" s="176"/>
      <c r="E33" s="198">
        <f>+ANEXO2!J75-ANEXO2!H75</f>
        <v>0</v>
      </c>
    </row>
    <row r="34" spans="2:5" ht="13.5" thickBot="1">
      <c r="B34" s="188" t="s">
        <v>361</v>
      </c>
      <c r="D34" s="176"/>
      <c r="E34" s="196">
        <f>SUM(E21:E33)</f>
        <v>3742696</v>
      </c>
    </row>
    <row r="35" spans="4:5" ht="13.5" thickTop="1">
      <c r="D35" s="176"/>
      <c r="E35" s="199"/>
    </row>
    <row r="36" ht="12.75">
      <c r="D36" s="176"/>
    </row>
    <row r="37" ht="12.75">
      <c r="D37" s="176"/>
    </row>
    <row r="38" ht="12.75">
      <c r="D38" s="176"/>
    </row>
    <row r="39" ht="12.75">
      <c r="D39" s="176"/>
    </row>
    <row r="40" ht="12.75">
      <c r="D40" s="176"/>
    </row>
    <row r="41" spans="2:4" ht="12.75">
      <c r="B41" s="158" t="s">
        <v>281</v>
      </c>
      <c r="C41" s="139"/>
      <c r="D41" s="158" t="s">
        <v>313</v>
      </c>
    </row>
    <row r="42" spans="2:4" ht="12.75">
      <c r="B42" s="154" t="s">
        <v>314</v>
      </c>
      <c r="C42" s="139"/>
      <c r="D42" s="152" t="s">
        <v>285</v>
      </c>
    </row>
    <row r="43" spans="2:4" ht="12.75">
      <c r="B43" s="154"/>
      <c r="C43" s="190"/>
      <c r="D43" s="159" t="s">
        <v>251</v>
      </c>
    </row>
  </sheetData>
  <mergeCells count="5">
    <mergeCell ref="B3:E3"/>
    <mergeCell ref="B7:E7"/>
    <mergeCell ref="B6:E6"/>
    <mergeCell ref="B5:E5"/>
    <mergeCell ref="B4:E4"/>
  </mergeCells>
  <printOptions/>
  <pageMargins left="0.75" right="0.75" top="1" bottom="1" header="0" footer="0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C1">
      <selection activeCell="L29" sqref="L29"/>
    </sheetView>
  </sheetViews>
  <sheetFormatPr defaultColWidth="11.421875" defaultRowHeight="12.75"/>
  <cols>
    <col min="1" max="1" width="8.57421875" style="7" customWidth="1"/>
    <col min="2" max="2" width="34.140625" style="7" customWidth="1"/>
    <col min="3" max="3" width="12.57421875" style="5" customWidth="1"/>
    <col min="4" max="4" width="1.7109375" style="2" customWidth="1"/>
    <col min="5" max="6" width="11.00390625" style="5" customWidth="1"/>
    <col min="7" max="7" width="8.7109375" style="7" customWidth="1"/>
    <col min="8" max="8" width="23.8515625" style="7" hidden="1" customWidth="1"/>
    <col min="9" max="9" width="12.57421875" style="5" customWidth="1"/>
    <col min="10" max="10" width="1.7109375" style="19" customWidth="1"/>
    <col min="11" max="11" width="11.57421875" style="5" bestFit="1" customWidth="1"/>
    <col min="12" max="16384" width="11.421875" style="7" customWidth="1"/>
  </cols>
  <sheetData>
    <row r="1" spans="1:12" ht="12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88"/>
    </row>
    <row r="2" spans="1:12" ht="12.75">
      <c r="A2" s="201" t="s">
        <v>250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88"/>
    </row>
    <row r="3" spans="1:12" ht="12.75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88"/>
    </row>
    <row r="4" spans="1:12" ht="12.75">
      <c r="A4" s="201" t="s">
        <v>274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88"/>
    </row>
    <row r="5" spans="1:12" ht="12.75">
      <c r="A5" s="201" t="s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88"/>
    </row>
    <row r="7" spans="3:11" ht="12.75">
      <c r="C7" s="89"/>
      <c r="D7" s="17"/>
      <c r="E7" s="89"/>
      <c r="F7" s="89"/>
      <c r="G7" s="63"/>
      <c r="I7" s="89"/>
      <c r="J7" s="90"/>
      <c r="K7" s="89"/>
    </row>
    <row r="8" spans="3:11" s="91" customFormat="1" ht="25.5">
      <c r="C8" s="13" t="s">
        <v>295</v>
      </c>
      <c r="D8" s="14"/>
      <c r="E8" s="13" t="s">
        <v>288</v>
      </c>
      <c r="F8" s="13"/>
      <c r="G8" s="13"/>
      <c r="I8" s="13" t="s">
        <v>295</v>
      </c>
      <c r="J8" s="14"/>
      <c r="K8" s="13" t="s">
        <v>288</v>
      </c>
    </row>
    <row r="9" spans="1:11" s="25" customFormat="1" ht="12.75">
      <c r="A9" s="10" t="s">
        <v>2</v>
      </c>
      <c r="B9" s="10" t="s">
        <v>3</v>
      </c>
      <c r="C9" s="92"/>
      <c r="D9" s="3"/>
      <c r="E9" s="92"/>
      <c r="F9" s="92"/>
      <c r="G9" s="10" t="s">
        <v>2</v>
      </c>
      <c r="H9" s="10" t="s">
        <v>4</v>
      </c>
      <c r="I9" s="92"/>
      <c r="J9" s="93"/>
      <c r="K9" s="92"/>
    </row>
    <row r="10" spans="3:11" ht="12.75">
      <c r="C10" s="89" t="s">
        <v>5</v>
      </c>
      <c r="D10" s="17"/>
      <c r="E10" s="89" t="s">
        <v>5</v>
      </c>
      <c r="F10" s="89"/>
      <c r="G10" s="63"/>
      <c r="I10" s="89" t="s">
        <v>5</v>
      </c>
      <c r="J10" s="90"/>
      <c r="K10" s="89" t="s">
        <v>5</v>
      </c>
    </row>
    <row r="11" spans="2:12" ht="12.75">
      <c r="B11" s="94" t="s">
        <v>6</v>
      </c>
      <c r="C11" s="27">
        <f>SUM(C12:C19)</f>
        <v>15420601</v>
      </c>
      <c r="D11" s="17"/>
      <c r="E11" s="27">
        <f>SUM(E12:E19)</f>
        <v>11647501</v>
      </c>
      <c r="F11" s="22"/>
      <c r="G11" s="17"/>
      <c r="H11" s="94" t="s">
        <v>7</v>
      </c>
      <c r="I11" s="27">
        <f>SUM(I12:I19)</f>
        <v>391774</v>
      </c>
      <c r="J11" s="90"/>
      <c r="K11" s="27">
        <f>SUM(K12:K19)</f>
        <v>476313</v>
      </c>
      <c r="L11" s="24"/>
    </row>
    <row r="12" spans="1:12" ht="12.75">
      <c r="A12" s="7">
        <v>11</v>
      </c>
      <c r="B12" s="7" t="s">
        <v>8</v>
      </c>
      <c r="C12" s="5">
        <v>2606</v>
      </c>
      <c r="D12" s="17"/>
      <c r="E12" s="5">
        <v>34705</v>
      </c>
      <c r="F12" s="22">
        <f aca="true" t="shared" si="0" ref="F12:F29">+C12-E12</f>
        <v>-32099</v>
      </c>
      <c r="G12" s="95">
        <v>21</v>
      </c>
      <c r="H12" s="7" t="s">
        <v>9</v>
      </c>
      <c r="I12" s="5">
        <v>0</v>
      </c>
      <c r="J12" s="90"/>
      <c r="K12" s="5">
        <v>0</v>
      </c>
      <c r="L12" s="24">
        <f aca="true" t="shared" si="1" ref="L12:L38">+I12-K12</f>
        <v>0</v>
      </c>
    </row>
    <row r="13" spans="1:12" ht="12.75">
      <c r="A13" s="7">
        <v>12</v>
      </c>
      <c r="B13" s="7" t="s">
        <v>10</v>
      </c>
      <c r="C13" s="5">
        <v>14612307</v>
      </c>
      <c r="D13" s="17"/>
      <c r="E13" s="5">
        <v>11114931</v>
      </c>
      <c r="F13" s="22">
        <f t="shared" si="0"/>
        <v>3497376</v>
      </c>
      <c r="G13" s="95">
        <v>22</v>
      </c>
      <c r="H13" s="7" t="s">
        <v>11</v>
      </c>
      <c r="I13" s="5">
        <v>0</v>
      </c>
      <c r="J13" s="90"/>
      <c r="K13" s="5">
        <v>0</v>
      </c>
      <c r="L13" s="24">
        <f t="shared" si="1"/>
        <v>0</v>
      </c>
    </row>
    <row r="14" spans="1:12" ht="12.75">
      <c r="A14" s="7">
        <v>13</v>
      </c>
      <c r="B14" s="7" t="s">
        <v>12</v>
      </c>
      <c r="C14" s="5">
        <v>0</v>
      </c>
      <c r="D14" s="17"/>
      <c r="E14" s="5">
        <v>0</v>
      </c>
      <c r="F14" s="22">
        <f t="shared" si="0"/>
        <v>0</v>
      </c>
      <c r="G14" s="95">
        <v>23</v>
      </c>
      <c r="H14" s="7" t="s">
        <v>13</v>
      </c>
      <c r="I14" s="5">
        <v>0</v>
      </c>
      <c r="J14" s="90"/>
      <c r="K14" s="5">
        <v>0</v>
      </c>
      <c r="L14" s="24">
        <f t="shared" si="1"/>
        <v>0</v>
      </c>
    </row>
    <row r="15" spans="1:12" ht="12.75">
      <c r="A15" s="7">
        <v>14</v>
      </c>
      <c r="B15" s="7" t="s">
        <v>14</v>
      </c>
      <c r="C15" s="5">
        <v>720985</v>
      </c>
      <c r="D15" s="17"/>
      <c r="E15" s="5">
        <v>449707</v>
      </c>
      <c r="F15" s="22">
        <f t="shared" si="0"/>
        <v>271278</v>
      </c>
      <c r="G15" s="95">
        <v>24</v>
      </c>
      <c r="H15" s="7" t="s">
        <v>15</v>
      </c>
      <c r="I15" s="5">
        <v>231982</v>
      </c>
      <c r="J15" s="90"/>
      <c r="K15" s="5">
        <v>245359</v>
      </c>
      <c r="L15" s="24">
        <f t="shared" si="1"/>
        <v>-13377</v>
      </c>
    </row>
    <row r="16" spans="1:12" ht="12.75">
      <c r="A16" s="7">
        <v>15</v>
      </c>
      <c r="B16" s="7" t="s">
        <v>16</v>
      </c>
      <c r="C16" s="5">
        <v>0</v>
      </c>
      <c r="D16" s="17"/>
      <c r="E16" s="5">
        <v>0</v>
      </c>
      <c r="F16" s="22">
        <f t="shared" si="0"/>
        <v>0</v>
      </c>
      <c r="G16" s="95">
        <v>25</v>
      </c>
      <c r="H16" s="7" t="s">
        <v>17</v>
      </c>
      <c r="I16" s="5">
        <v>146292</v>
      </c>
      <c r="J16" s="90"/>
      <c r="K16" s="5">
        <v>223954</v>
      </c>
      <c r="L16" s="24">
        <f t="shared" si="1"/>
        <v>-77662</v>
      </c>
    </row>
    <row r="17" spans="1:12" ht="12.75">
      <c r="A17" s="7">
        <v>19</v>
      </c>
      <c r="B17" s="7" t="s">
        <v>18</v>
      </c>
      <c r="C17" s="5">
        <v>84703</v>
      </c>
      <c r="D17" s="17"/>
      <c r="E17" s="5">
        <v>48158</v>
      </c>
      <c r="F17" s="22">
        <f t="shared" si="0"/>
        <v>36545</v>
      </c>
      <c r="G17" s="95">
        <v>26</v>
      </c>
      <c r="H17" s="7" t="s">
        <v>19</v>
      </c>
      <c r="I17" s="5">
        <v>0</v>
      </c>
      <c r="J17" s="90"/>
      <c r="K17" s="5">
        <v>0</v>
      </c>
      <c r="L17" s="24">
        <f t="shared" si="1"/>
        <v>0</v>
      </c>
    </row>
    <row r="18" spans="2:12" ht="12.75">
      <c r="B18" s="7" t="s">
        <v>20</v>
      </c>
      <c r="F18" s="22">
        <f t="shared" si="0"/>
        <v>0</v>
      </c>
      <c r="G18" s="7">
        <v>27</v>
      </c>
      <c r="H18" s="7" t="s">
        <v>21</v>
      </c>
      <c r="I18" s="5">
        <v>0</v>
      </c>
      <c r="J18" s="90"/>
      <c r="K18" s="5">
        <v>7000</v>
      </c>
      <c r="L18" s="24">
        <f t="shared" si="1"/>
        <v>-7000</v>
      </c>
    </row>
    <row r="19" spans="2:12" ht="12.75">
      <c r="B19" s="7" t="s">
        <v>22</v>
      </c>
      <c r="C19" s="5">
        <v>0</v>
      </c>
      <c r="D19" s="17"/>
      <c r="E19" s="5">
        <v>0</v>
      </c>
      <c r="F19" s="22">
        <f t="shared" si="0"/>
        <v>0</v>
      </c>
      <c r="G19" s="7">
        <v>29</v>
      </c>
      <c r="H19" s="7" t="s">
        <v>23</v>
      </c>
      <c r="I19" s="5">
        <v>13500</v>
      </c>
      <c r="J19" s="90"/>
      <c r="K19" s="5">
        <v>0</v>
      </c>
      <c r="L19" s="24">
        <f t="shared" si="1"/>
        <v>13500</v>
      </c>
    </row>
    <row r="20" spans="6:12" ht="12.75">
      <c r="F20" s="22">
        <f t="shared" si="0"/>
        <v>0</v>
      </c>
      <c r="L20" s="24">
        <f t="shared" si="1"/>
        <v>0</v>
      </c>
    </row>
    <row r="21" spans="2:12" ht="12.75">
      <c r="B21" s="94" t="s">
        <v>24</v>
      </c>
      <c r="C21" s="27">
        <f>SUM(C22:C30)</f>
        <v>5257075</v>
      </c>
      <c r="D21" s="17"/>
      <c r="E21" s="27">
        <f>SUM(E22:E30)</f>
        <v>2390298</v>
      </c>
      <c r="F21" s="22"/>
      <c r="G21" s="17"/>
      <c r="H21" s="94" t="s">
        <v>25</v>
      </c>
      <c r="I21" s="27">
        <f>SUM(I22:I28)</f>
        <v>0</v>
      </c>
      <c r="J21" s="90"/>
      <c r="K21" s="27">
        <f>SUM(K22:K28)</f>
        <v>0</v>
      </c>
      <c r="L21" s="24">
        <f t="shared" si="1"/>
        <v>0</v>
      </c>
    </row>
    <row r="22" spans="1:12" ht="12.75">
      <c r="A22" s="7">
        <v>12</v>
      </c>
      <c r="B22" s="7" t="s">
        <v>10</v>
      </c>
      <c r="C22" s="5">
        <v>0</v>
      </c>
      <c r="D22" s="17"/>
      <c r="E22" s="5">
        <v>0</v>
      </c>
      <c r="F22" s="22">
        <f t="shared" si="0"/>
        <v>0</v>
      </c>
      <c r="G22" s="95">
        <v>22</v>
      </c>
      <c r="H22" s="7" t="s">
        <v>11</v>
      </c>
      <c r="I22" s="5">
        <v>0</v>
      </c>
      <c r="J22" s="90"/>
      <c r="K22" s="5">
        <v>0</v>
      </c>
      <c r="L22" s="24">
        <f t="shared" si="1"/>
        <v>0</v>
      </c>
    </row>
    <row r="23" spans="1:12" ht="12.75">
      <c r="A23" s="7">
        <v>13</v>
      </c>
      <c r="B23" s="7" t="s">
        <v>12</v>
      </c>
      <c r="C23" s="5">
        <v>0</v>
      </c>
      <c r="D23" s="17"/>
      <c r="E23" s="5">
        <v>0</v>
      </c>
      <c r="F23" s="22">
        <f t="shared" si="0"/>
        <v>0</v>
      </c>
      <c r="G23" s="95">
        <v>23</v>
      </c>
      <c r="H23" s="7" t="s">
        <v>13</v>
      </c>
      <c r="I23" s="5">
        <v>0</v>
      </c>
      <c r="J23" s="90"/>
      <c r="K23" s="5">
        <v>0</v>
      </c>
      <c r="L23" s="24">
        <f t="shared" si="1"/>
        <v>0</v>
      </c>
    </row>
    <row r="24" spans="1:12" ht="12.75">
      <c r="A24" s="7">
        <v>14</v>
      </c>
      <c r="B24" s="7" t="s">
        <v>14</v>
      </c>
      <c r="C24" s="5">
        <v>0</v>
      </c>
      <c r="D24" s="17"/>
      <c r="E24" s="5">
        <v>5930</v>
      </c>
      <c r="F24" s="22">
        <f t="shared" si="0"/>
        <v>-5930</v>
      </c>
      <c r="G24" s="95">
        <v>24</v>
      </c>
      <c r="H24" s="7" t="s">
        <v>15</v>
      </c>
      <c r="I24" s="5">
        <v>0</v>
      </c>
      <c r="J24" s="90"/>
      <c r="K24" s="5">
        <v>0</v>
      </c>
      <c r="L24" s="24">
        <f t="shared" si="1"/>
        <v>0</v>
      </c>
    </row>
    <row r="25" spans="1:12" ht="12.75">
      <c r="A25" s="7">
        <v>16</v>
      </c>
      <c r="B25" s="7" t="s">
        <v>26</v>
      </c>
      <c r="C25" s="5">
        <v>2102356</v>
      </c>
      <c r="D25" s="17"/>
      <c r="E25" s="5">
        <v>2160036</v>
      </c>
      <c r="F25" s="22">
        <f t="shared" si="0"/>
        <v>-57680</v>
      </c>
      <c r="G25" s="95">
        <v>25</v>
      </c>
      <c r="H25" s="7" t="s">
        <v>17</v>
      </c>
      <c r="I25" s="5">
        <v>0</v>
      </c>
      <c r="J25" s="90"/>
      <c r="K25" s="5">
        <v>0</v>
      </c>
      <c r="L25" s="24">
        <f t="shared" si="1"/>
        <v>0</v>
      </c>
    </row>
    <row r="26" spans="1:12" ht="12.75">
      <c r="A26" s="7">
        <v>17</v>
      </c>
      <c r="B26" s="7" t="s">
        <v>27</v>
      </c>
      <c r="C26" s="5">
        <v>0</v>
      </c>
      <c r="D26" s="17"/>
      <c r="E26" s="5">
        <v>0</v>
      </c>
      <c r="F26" s="22">
        <f t="shared" si="0"/>
        <v>0</v>
      </c>
      <c r="G26" s="7">
        <v>26</v>
      </c>
      <c r="H26" s="7" t="s">
        <v>19</v>
      </c>
      <c r="I26" s="5">
        <v>0</v>
      </c>
      <c r="J26" s="90"/>
      <c r="K26" s="5">
        <v>0</v>
      </c>
      <c r="L26" s="24">
        <f t="shared" si="1"/>
        <v>0</v>
      </c>
    </row>
    <row r="27" spans="1:12" ht="12.75">
      <c r="A27" s="7">
        <v>18</v>
      </c>
      <c r="B27" s="7" t="s">
        <v>28</v>
      </c>
      <c r="C27" s="5">
        <v>0</v>
      </c>
      <c r="D27" s="17"/>
      <c r="E27" s="5">
        <v>0</v>
      </c>
      <c r="F27" s="22">
        <f t="shared" si="0"/>
        <v>0</v>
      </c>
      <c r="G27" s="95">
        <v>27</v>
      </c>
      <c r="H27" s="7" t="s">
        <v>21</v>
      </c>
      <c r="I27" s="5">
        <v>0</v>
      </c>
      <c r="J27" s="90"/>
      <c r="K27" s="5">
        <v>0</v>
      </c>
      <c r="L27" s="24">
        <f t="shared" si="1"/>
        <v>0</v>
      </c>
    </row>
    <row r="28" spans="1:12" ht="12.75">
      <c r="A28" s="7">
        <v>19</v>
      </c>
      <c r="B28" s="7" t="s">
        <v>18</v>
      </c>
      <c r="C28" s="5">
        <v>3154719</v>
      </c>
      <c r="D28" s="17"/>
      <c r="E28" s="5">
        <v>224332</v>
      </c>
      <c r="F28" s="22">
        <f t="shared" si="0"/>
        <v>2930387</v>
      </c>
      <c r="G28" s="95">
        <v>29</v>
      </c>
      <c r="H28" s="7" t="s">
        <v>23</v>
      </c>
      <c r="I28" s="5">
        <v>0</v>
      </c>
      <c r="J28" s="90"/>
      <c r="K28" s="5">
        <v>0</v>
      </c>
      <c r="L28" s="24">
        <f t="shared" si="1"/>
        <v>0</v>
      </c>
    </row>
    <row r="29" spans="2:12" ht="12.75">
      <c r="B29" s="7" t="s">
        <v>20</v>
      </c>
      <c r="C29" s="5">
        <v>0</v>
      </c>
      <c r="E29" s="5">
        <v>0</v>
      </c>
      <c r="F29" s="22">
        <f t="shared" si="0"/>
        <v>0</v>
      </c>
      <c r="G29" s="63"/>
      <c r="J29" s="90"/>
      <c r="L29" s="24">
        <f t="shared" si="1"/>
        <v>0</v>
      </c>
    </row>
    <row r="30" spans="2:12" ht="12.75">
      <c r="B30" s="7" t="s">
        <v>22</v>
      </c>
      <c r="C30" s="5">
        <v>0</v>
      </c>
      <c r="D30" s="17"/>
      <c r="E30" s="5">
        <v>0</v>
      </c>
      <c r="F30" s="22"/>
      <c r="H30" s="7" t="s">
        <v>29</v>
      </c>
      <c r="I30" s="96">
        <f>+I31+I32</f>
        <v>0</v>
      </c>
      <c r="J30" s="97"/>
      <c r="K30" s="96">
        <f>+K31+K32</f>
        <v>0</v>
      </c>
      <c r="L30" s="24">
        <f t="shared" si="1"/>
        <v>0</v>
      </c>
    </row>
    <row r="31" spans="6:12" ht="12.75">
      <c r="F31" s="22"/>
      <c r="H31" s="7" t="s">
        <v>30</v>
      </c>
      <c r="I31" s="5">
        <v>0</v>
      </c>
      <c r="J31" s="90"/>
      <c r="K31" s="5">
        <v>0</v>
      </c>
      <c r="L31" s="24">
        <f t="shared" si="1"/>
        <v>0</v>
      </c>
    </row>
    <row r="32" spans="6:12" ht="12.75">
      <c r="F32" s="22"/>
      <c r="H32" s="7" t="s">
        <v>31</v>
      </c>
      <c r="I32" s="5">
        <v>0</v>
      </c>
      <c r="J32" s="90"/>
      <c r="K32" s="5">
        <v>0</v>
      </c>
      <c r="L32" s="24">
        <f t="shared" si="1"/>
        <v>0</v>
      </c>
    </row>
    <row r="33" spans="6:12" ht="12.75">
      <c r="F33" s="22"/>
      <c r="L33" s="24">
        <f t="shared" si="1"/>
        <v>0</v>
      </c>
    </row>
    <row r="34" spans="6:12" ht="12.75">
      <c r="F34" s="22"/>
      <c r="G34" s="7">
        <v>3</v>
      </c>
      <c r="H34" s="7" t="s">
        <v>32</v>
      </c>
      <c r="I34" s="27">
        <f>16159918+4125984</f>
        <v>20285902</v>
      </c>
      <c r="J34" s="90"/>
      <c r="K34" s="27">
        <f>+K35+K36</f>
        <v>20285902</v>
      </c>
      <c r="L34" s="24"/>
    </row>
    <row r="35" spans="6:12" ht="12.75">
      <c r="F35" s="22"/>
      <c r="G35" s="7">
        <v>31</v>
      </c>
      <c r="H35" s="7" t="s">
        <v>33</v>
      </c>
      <c r="I35" s="5">
        <v>0</v>
      </c>
      <c r="J35" s="90"/>
      <c r="K35" s="5">
        <v>0</v>
      </c>
      <c r="L35" s="24">
        <f t="shared" si="1"/>
        <v>0</v>
      </c>
    </row>
    <row r="36" spans="6:12" ht="12.75">
      <c r="F36" s="22"/>
      <c r="G36" s="7">
        <v>32</v>
      </c>
      <c r="H36" s="7" t="s">
        <v>34</v>
      </c>
      <c r="I36" s="5">
        <f>+ANEXO2!H170</f>
        <v>24211836</v>
      </c>
      <c r="J36" s="90"/>
      <c r="K36" s="5">
        <f>+ANEXO2!J170</f>
        <v>20285902</v>
      </c>
      <c r="L36" s="24">
        <f t="shared" si="1"/>
        <v>3925934</v>
      </c>
    </row>
    <row r="37" spans="6:12" ht="12.75">
      <c r="F37" s="22"/>
      <c r="J37" s="90"/>
      <c r="L37" s="24">
        <f t="shared" si="1"/>
        <v>0</v>
      </c>
    </row>
    <row r="38" spans="3:12" ht="12.75">
      <c r="C38" s="21"/>
      <c r="D38" s="11"/>
      <c r="E38" s="21"/>
      <c r="F38" s="22"/>
      <c r="L38" s="24">
        <f t="shared" si="1"/>
        <v>0</v>
      </c>
    </row>
    <row r="39" spans="2:12" s="25" customFormat="1" ht="13.5" thickBot="1">
      <c r="B39" s="25" t="s">
        <v>35</v>
      </c>
      <c r="C39" s="28">
        <f>+C11+C21</f>
        <v>20677676</v>
      </c>
      <c r="D39" s="98"/>
      <c r="E39" s="28">
        <f>+E11+E21</f>
        <v>14037799</v>
      </c>
      <c r="F39" s="22">
        <f>SUM(F13:F38)</f>
        <v>6671976</v>
      </c>
      <c r="G39" s="11"/>
      <c r="H39" s="25" t="s">
        <v>36</v>
      </c>
      <c r="I39" s="28">
        <f>+I11+I30+I34</f>
        <v>20677676</v>
      </c>
      <c r="J39" s="15"/>
      <c r="K39" s="28">
        <f>+K11+K30+K34</f>
        <v>20762215</v>
      </c>
      <c r="L39" s="22">
        <f>SUM(L13:L38)</f>
        <v>3841395</v>
      </c>
    </row>
    <row r="40" spans="9:12" ht="13.5" thickTop="1">
      <c r="I40" s="99">
        <f>+C39-I39</f>
        <v>0</v>
      </c>
      <c r="K40" s="99">
        <f>+E39-K39</f>
        <v>-6724416</v>
      </c>
      <c r="L40" s="24">
        <f>+F39-L39</f>
        <v>2830581</v>
      </c>
    </row>
    <row r="41" spans="2:11" ht="12.75">
      <c r="B41" s="7" t="s">
        <v>37</v>
      </c>
      <c r="C41" s="27">
        <f>SUM(C42:C46)</f>
        <v>0</v>
      </c>
      <c r="D41" s="17"/>
      <c r="E41" s="27">
        <f>SUM(E42:E46)</f>
        <v>0</v>
      </c>
      <c r="F41" s="22"/>
      <c r="G41" s="17"/>
      <c r="H41" s="7" t="s">
        <v>38</v>
      </c>
      <c r="I41" s="27">
        <f>SUM(I42:I46)</f>
        <v>0</v>
      </c>
      <c r="J41" s="90"/>
      <c r="K41" s="27">
        <f>SUM(K42:K46)</f>
        <v>0</v>
      </c>
    </row>
    <row r="42" spans="1:12" ht="12.75">
      <c r="A42" s="7">
        <v>81</v>
      </c>
      <c r="B42" s="7" t="s">
        <v>39</v>
      </c>
      <c r="C42" s="5">
        <v>0</v>
      </c>
      <c r="D42" s="17"/>
      <c r="E42" s="5">
        <v>0</v>
      </c>
      <c r="G42" s="95">
        <v>91</v>
      </c>
      <c r="H42" s="7" t="s">
        <v>40</v>
      </c>
      <c r="I42" s="5">
        <v>313159288</v>
      </c>
      <c r="J42" s="90"/>
      <c r="K42" s="5">
        <v>516266608</v>
      </c>
      <c r="L42" s="24"/>
    </row>
    <row r="43" spans="1:11" ht="12.75">
      <c r="A43" s="7">
        <v>82</v>
      </c>
      <c r="B43" s="7" t="s">
        <v>41</v>
      </c>
      <c r="C43" s="5">
        <v>0</v>
      </c>
      <c r="D43" s="17"/>
      <c r="E43" s="5">
        <v>0</v>
      </c>
      <c r="G43" s="95">
        <v>92</v>
      </c>
      <c r="H43" s="7" t="s">
        <v>42</v>
      </c>
      <c r="I43" s="5">
        <v>0</v>
      </c>
      <c r="J43" s="90"/>
      <c r="K43" s="5">
        <v>0</v>
      </c>
    </row>
    <row r="44" spans="1:12" ht="12.75">
      <c r="A44" s="7">
        <v>83</v>
      </c>
      <c r="B44" s="7" t="s">
        <v>43</v>
      </c>
      <c r="C44" s="5">
        <v>3487969</v>
      </c>
      <c r="D44" s="17"/>
      <c r="E44" s="5">
        <f>-E46</f>
        <v>4293038</v>
      </c>
      <c r="G44" s="95">
        <v>93</v>
      </c>
      <c r="H44" s="7" t="s">
        <v>44</v>
      </c>
      <c r="I44" s="5">
        <v>289558</v>
      </c>
      <c r="J44" s="90"/>
      <c r="K44" s="5">
        <v>567533</v>
      </c>
      <c r="L44" s="24"/>
    </row>
    <row r="45" spans="1:11" ht="12.75">
      <c r="A45" s="7">
        <v>84</v>
      </c>
      <c r="B45" s="7" t="s">
        <v>45</v>
      </c>
      <c r="C45" s="5">
        <v>0</v>
      </c>
      <c r="D45" s="17"/>
      <c r="E45" s="5">
        <v>0</v>
      </c>
      <c r="G45" s="95">
        <v>94</v>
      </c>
      <c r="H45" s="7" t="s">
        <v>46</v>
      </c>
      <c r="I45" s="5">
        <v>0</v>
      </c>
      <c r="J45" s="90"/>
      <c r="K45" s="5">
        <v>0</v>
      </c>
    </row>
    <row r="46" spans="1:11" ht="12.75">
      <c r="A46" s="7">
        <v>89</v>
      </c>
      <c r="B46" s="7" t="s">
        <v>47</v>
      </c>
      <c r="C46" s="5">
        <v>-3487969</v>
      </c>
      <c r="D46" s="17"/>
      <c r="E46" s="5">
        <v>-4293038</v>
      </c>
      <c r="G46" s="95">
        <v>99</v>
      </c>
      <c r="H46" s="7" t="s">
        <v>48</v>
      </c>
      <c r="I46" s="5">
        <f>-I42-I44</f>
        <v>-313448846</v>
      </c>
      <c r="J46" s="90"/>
      <c r="K46" s="5">
        <f>-K42-K44</f>
        <v>-516834141</v>
      </c>
    </row>
    <row r="52" spans="2:10" s="25" customFormat="1" ht="12.75">
      <c r="B52" s="25" t="s">
        <v>281</v>
      </c>
      <c r="D52" s="3"/>
      <c r="E52" s="31"/>
      <c r="F52" s="31"/>
      <c r="G52" s="25" t="s">
        <v>283</v>
      </c>
      <c r="J52" s="93"/>
    </row>
    <row r="53" spans="2:9" ht="12.75">
      <c r="B53" s="34" t="s">
        <v>282</v>
      </c>
      <c r="C53" s="7"/>
      <c r="D53" s="32"/>
      <c r="E53" s="32"/>
      <c r="F53" s="32"/>
      <c r="G53" s="33" t="s">
        <v>285</v>
      </c>
      <c r="I53" s="7"/>
    </row>
    <row r="54" spans="4:9" ht="12.75">
      <c r="D54" s="32"/>
      <c r="E54" s="32"/>
      <c r="F54" s="32"/>
      <c r="G54" s="34" t="s">
        <v>251</v>
      </c>
      <c r="I54" s="7"/>
    </row>
    <row r="55" spans="4:9" ht="12.75">
      <c r="D55" s="32"/>
      <c r="E55" s="32"/>
      <c r="F55" s="32"/>
      <c r="G55" s="34"/>
      <c r="I55" s="7"/>
    </row>
    <row r="56" spans="4:9" ht="12.75">
      <c r="D56" s="32"/>
      <c r="E56" s="32"/>
      <c r="F56" s="32"/>
      <c r="G56" s="34"/>
      <c r="I56" s="7"/>
    </row>
    <row r="57" ht="12.75">
      <c r="I57" s="7"/>
    </row>
  </sheetData>
  <mergeCells count="5">
    <mergeCell ref="A5:K5"/>
    <mergeCell ref="A1:K1"/>
    <mergeCell ref="A2:K2"/>
    <mergeCell ref="A3:K3"/>
    <mergeCell ref="A4:K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cdominguez</cp:lastModifiedBy>
  <cp:lastPrinted>2009-02-18T20:14:36Z</cp:lastPrinted>
  <dcterms:created xsi:type="dcterms:W3CDTF">1998-03-18T15:23:02Z</dcterms:created>
  <dcterms:modified xsi:type="dcterms:W3CDTF">2009-02-20T13:40:43Z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